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GL65-OEM\OneDrive\Desktop\Data_Science_Batch09\week08_stat\live_day02\"/>
    </mc:Choice>
  </mc:AlternateContent>
  <xr:revisionPtr revIDLastSave="0" documentId="13_ncr:1_{A7387A68-C611-44A3-818D-891C6427C905}" xr6:coauthVersionLast="47" xr6:coauthVersionMax="47" xr10:uidLastSave="{00000000-0000-0000-0000-000000000000}"/>
  <bookViews>
    <workbookView xWindow="-108" yWindow="-108" windowWidth="23256" windowHeight="12456" firstSheet="5" activeTab="8" xr2:uid="{C597578D-8583-4EC1-BB3B-32399B180196}"/>
  </bookViews>
  <sheets>
    <sheet name="Z,lawdata" sheetId="1" r:id="rId1"/>
    <sheet name="basic_summary" sheetId="2" r:id="rId2"/>
    <sheet name="Normalization" sheetId="3" r:id="rId3"/>
    <sheet name="Confidence Interval(Number)" sheetId="4" r:id="rId4"/>
    <sheet name="Confidence Interval(Proportion)" sheetId="5" r:id="rId5"/>
    <sheet name="Sales Forecast" sheetId="6" r:id="rId6"/>
    <sheet name="Hypothesis Testing(CI)" sheetId="7" r:id="rId7"/>
    <sheet name="AB Testing(p-value)" sheetId="8" r:id="rId8"/>
    <sheet name="T-testing" sheetId="9" r:id="rId9"/>
  </sheets>
  <definedNames>
    <definedName name="_xlchart.v1.0" hidden="1">Normalization!$A$1</definedName>
    <definedName name="_xlchart.v1.1" hidden="1">Normalization!$A$2:$A$101</definedName>
    <definedName name="_xlchart.v1.2" hidden="1">Normalization!$B$1</definedName>
    <definedName name="_xlchart.v1.3" hidden="1">Normalization!$B$2:$B$101</definedName>
    <definedName name="GROUPA">'T-testing'!$B$4:$B$33</definedName>
    <definedName name="GROUPB">'T-testing'!$C$4:$C$33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9" l="1"/>
  <c r="E17" i="9" s="1"/>
  <c r="E9" i="9"/>
  <c r="E10" i="9" s="1"/>
  <c r="F31" i="8"/>
  <c r="I14" i="8"/>
  <c r="F16" i="9"/>
  <c r="F9" i="9"/>
  <c r="C13" i="5"/>
  <c r="C20" i="5"/>
  <c r="C16" i="5"/>
  <c r="C21" i="5"/>
  <c r="C10" i="5"/>
  <c r="E22" i="7" l="1"/>
  <c r="E21" i="7"/>
  <c r="B21" i="5"/>
  <c r="B20" i="5"/>
  <c r="B13" i="5"/>
  <c r="B10" i="5"/>
  <c r="J23" i="4"/>
  <c r="M23" i="4"/>
  <c r="G23" i="4"/>
  <c r="B1" i="4"/>
  <c r="B3" i="4"/>
  <c r="B2" i="4"/>
  <c r="G20" i="4" s="1"/>
  <c r="B2" i="3" a="1"/>
  <c r="B2" i="3" s="1"/>
  <c r="C5" i="4"/>
  <c r="C2" i="4"/>
  <c r="C3" i="4"/>
  <c r="C1" i="4"/>
  <c r="C2" i="3"/>
  <c r="B16" i="5" l="1"/>
  <c r="B5" i="4"/>
  <c r="M20" i="4"/>
  <c r="J20" i="4"/>
  <c r="G21" i="4"/>
  <c r="M21" i="4"/>
  <c r="J21" i="4"/>
  <c r="D7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0" i="1"/>
  <c r="D5" i="1"/>
  <c r="D6" i="1" s="1"/>
  <c r="B11" i="1" l="1"/>
  <c r="B10" i="1"/>
  <c r="D10" i="1" l="1" a="1"/>
  <c r="D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<sst xmlns="http://schemas.openxmlformats.org/spreadsheetml/2006/main" count="215" uniqueCount="130">
  <si>
    <t>x</t>
  </si>
  <si>
    <t>x_bar</t>
  </si>
  <si>
    <t>sd</t>
  </si>
  <si>
    <t>z</t>
  </si>
  <si>
    <t>NORM.S.DIST</t>
  </si>
  <si>
    <t>NORM.DIST</t>
  </si>
  <si>
    <t>คำนวณจากค่า z</t>
  </si>
  <si>
    <t>คำนวณจากข้อมูลดิบ</t>
  </si>
  <si>
    <t>sat_score</t>
  </si>
  <si>
    <t>z_score</t>
  </si>
  <si>
    <t>mean</t>
  </si>
  <si>
    <t>X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</si>
  <si>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</si>
  <si>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</si>
  <si>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</si>
  <si>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</si>
  <si>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</si>
  <si>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</si>
  <si>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</si>
  <si>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</si>
  <si>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</si>
  <si>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</si>
  <si>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</si>
  <si>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</si>
  <si>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</si>
  <si>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</si>
  <si>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</si>
  <si>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SAT_SCORE</t>
  </si>
  <si>
    <t>average</t>
  </si>
  <si>
    <t>Z_SCORE</t>
  </si>
  <si>
    <t>Z=(XI-X_BAR)/SD</t>
  </si>
  <si>
    <t>N</t>
  </si>
  <si>
    <t>X_bar</t>
  </si>
  <si>
    <t>SD</t>
  </si>
  <si>
    <t>SE= sd/sqrt(n)</t>
  </si>
  <si>
    <t>SCORE</t>
  </si>
  <si>
    <t>Confidence level (%)</t>
  </si>
  <si>
    <t>Confidence Level(90.0%)</t>
  </si>
  <si>
    <t>Confidence Level(99.0%)</t>
  </si>
  <si>
    <t>data_test</t>
  </si>
  <si>
    <t>MOE</t>
  </si>
  <si>
    <t>Margin of Error</t>
  </si>
  <si>
    <t>Lower</t>
  </si>
  <si>
    <t>Upper</t>
  </si>
  <si>
    <t>X_bar + MOE</t>
  </si>
  <si>
    <t>X_bar - MOE</t>
  </si>
  <si>
    <t>CI Lower =</t>
  </si>
  <si>
    <t>CI Upper =</t>
  </si>
  <si>
    <t>Confidence Interval</t>
  </si>
  <si>
    <t>(CI)</t>
  </si>
  <si>
    <t>Range [CI Upper - CI Lower]</t>
  </si>
  <si>
    <t>แคบ</t>
  </si>
  <si>
    <t>กว้างมาก</t>
  </si>
  <si>
    <t>กว้าง</t>
  </si>
  <si>
    <t>Ans</t>
  </si>
  <si>
    <t>Hands-On Exercise</t>
  </si>
  <si>
    <t>Prop(%)  NIDA poll</t>
  </si>
  <si>
    <t>prop%</t>
  </si>
  <si>
    <t>Confidence level</t>
  </si>
  <si>
    <t>SE</t>
  </si>
  <si>
    <t>1. SE</t>
  </si>
  <si>
    <t>2. Z from (CL 97%)</t>
  </si>
  <si>
    <t>Z 97 %</t>
  </si>
  <si>
    <t>3. MOE</t>
  </si>
  <si>
    <t>4. CI</t>
  </si>
  <si>
    <t>5.Result</t>
  </si>
  <si>
    <t>Range CI 97%</t>
  </si>
  <si>
    <t>[ 48.3 % ,54.3 % ]</t>
  </si>
  <si>
    <t>CI 90 % = [53.33,69.87]</t>
  </si>
  <si>
    <t>CI 95 % = [50.83,21.55]</t>
  </si>
  <si>
    <t>CI 90 % = [43.73,35.73]</t>
  </si>
  <si>
    <t>Z 90%</t>
  </si>
  <si>
    <t>Z 95%</t>
  </si>
  <si>
    <t>Z 97%</t>
  </si>
  <si>
    <t>Z 99%</t>
  </si>
  <si>
    <t>Month</t>
  </si>
  <si>
    <t>Sales</t>
  </si>
  <si>
    <t>Data &gt; Forecast Sheet</t>
  </si>
  <si>
    <t>การพยากรณ์</t>
  </si>
  <si>
    <t>*+/- confidence level จะเห็น ช่วงความเชื่อมั่น (CI) เปลี่ยนไป</t>
  </si>
  <si>
    <t>Cheetos</t>
  </si>
  <si>
    <t>Weight</t>
  </si>
  <si>
    <t>Ho: average weight = 75g</t>
  </si>
  <si>
    <t>Ha: average weight != 75g</t>
  </si>
  <si>
    <t>Hypothesis Testing</t>
  </si>
  <si>
    <t>CI -&gt; H0,H1</t>
  </si>
  <si>
    <t>Range CI 95%</t>
  </si>
  <si>
    <t>[ 75.7 % , 80.34 % ]</t>
  </si>
  <si>
    <t>CI does not contain Ho</t>
  </si>
  <si>
    <t>Reject Ho</t>
  </si>
  <si>
    <t>average weight != 75g</t>
  </si>
  <si>
    <t>Larp (A)</t>
  </si>
  <si>
    <t>TomYum (B)</t>
  </si>
  <si>
    <t>AB Test</t>
  </si>
  <si>
    <t>assume sd =0.5 both datas</t>
  </si>
  <si>
    <t>Larp</t>
  </si>
  <si>
    <t>TomYum</t>
  </si>
  <si>
    <t>t-Test: Two-Sample Assuming Equal Variances</t>
  </si>
  <si>
    <t>if sd A = sd B : 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</si>
  <si>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</si>
  <si>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</si>
  <si>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</si>
  <si>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</si>
  <si>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</si>
  <si>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</si>
  <si>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</si>
  <si>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</si>
  <si>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</si>
  <si>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</si>
  <si>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delta mean </t>
  </si>
  <si>
    <t>if P-value =&lt; alpha :</t>
  </si>
  <si>
    <t>Reject H0</t>
  </si>
  <si>
    <t xml:space="preserve"> P-value &gt; alpha :</t>
  </si>
  <si>
    <t>Fail to reject H0</t>
  </si>
  <si>
    <t>Ho: group A - group B = 0</t>
  </si>
  <si>
    <t>Ha: group A - group B != 0</t>
  </si>
  <si>
    <t>condition</t>
  </si>
  <si>
    <t>Ahs</t>
  </si>
  <si>
    <t>8.716E-11 &lt; 0.05</t>
  </si>
  <si>
    <t>group A - group B != 0</t>
  </si>
  <si>
    <t>F.TEST</t>
  </si>
  <si>
    <t>IF p-value &lt;= 0.05 , Reject H0</t>
  </si>
  <si>
    <t>H0 : equal vars assumed</t>
  </si>
  <si>
    <t>H1 : equal vars not assumed</t>
  </si>
  <si>
    <t>Conditions F-test</t>
  </si>
  <si>
    <t>Conditions T-test</t>
  </si>
  <si>
    <t>T.TEST</t>
  </si>
  <si>
    <t xml:space="preserve">group A !=  group B </t>
  </si>
  <si>
    <t xml:space="preserve">H1: group A !=  group B </t>
  </si>
  <si>
    <t xml:space="preserve">H0: group A == group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</si>
</sst>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0.000%"/>
    <numFmt numFmtId="167" formatCode="_-* #,##0.000_-;\-* #,##0.000_-;_-* &quot;-&quot;??_-;_-@_-"/>
    <numFmt numFmtId="172" formatCode="_-* #,##0.000000_-;\-* #,##0.000000_-;_-* &quot;-&quot;??_-;_-@_-"/>
    <numFmt numFmtId="174" formatCode="_-* #,##0.0_-;\-* #,##0.0_-;_-* &quot;-&quot;??_-;_-@_-"/>
    <numFmt numFmtId="183" formatCode="_-* #,##0.000000000000_-;\-* #,##0.00000000000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i/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theme="1"/>
      <name val="Work Sans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43" fontId="0" fillId="0" borderId="0" xfId="1" applyFont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43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/>
    <xf numFmtId="0" fontId="0" fillId="4" borderId="1" xfId="0" applyFill="1" applyBorder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0" fillId="4" borderId="1" xfId="0" applyFill="1" applyBorder="1" applyAlignment="1"/>
    <xf numFmtId="0" fontId="0" fillId="6" borderId="1" xfId="0" applyFill="1" applyBorder="1" applyAlignment="1"/>
    <xf numFmtId="0" fontId="2" fillId="0" borderId="1" xfId="0" applyFont="1" applyFill="1" applyBorder="1" applyAlignment="1">
      <alignment horizontal="centerContinuous"/>
    </xf>
    <xf numFmtId="0" fontId="3" fillId="7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43" fontId="0" fillId="8" borderId="1" xfId="1" applyFont="1" applyFill="1" applyBorder="1"/>
    <xf numFmtId="43" fontId="0" fillId="0" borderId="1" xfId="0" applyNumberFormat="1" applyBorder="1"/>
    <xf numFmtId="0" fontId="0" fillId="9" borderId="1" xfId="0" applyFill="1" applyBorder="1"/>
    <xf numFmtId="43" fontId="0" fillId="9" borderId="1" xfId="0" applyNumberFormat="1" applyFill="1" applyBorder="1"/>
    <xf numFmtId="0" fontId="0" fillId="11" borderId="1" xfId="0" applyFill="1" applyBorder="1" applyAlignment="1">
      <alignment horizontal="center"/>
    </xf>
    <xf numFmtId="0" fontId="0" fillId="7" borderId="1" xfId="0" applyFill="1" applyBorder="1"/>
    <xf numFmtId="172" fontId="0" fillId="0" borderId="1" xfId="1" applyNumberFormat="1" applyFont="1" applyBorder="1"/>
    <xf numFmtId="10" fontId="0" fillId="0" borderId="1" xfId="2" applyNumberFormat="1" applyFont="1" applyBorder="1"/>
    <xf numFmtId="0" fontId="0" fillId="0" borderId="0" xfId="0" applyBorder="1"/>
    <xf numFmtId="167" fontId="0" fillId="0" borderId="1" xfId="1" applyNumberFormat="1" applyFont="1" applyBorder="1"/>
    <xf numFmtId="0" fontId="0" fillId="12" borderId="1" xfId="0" applyFill="1" applyBorder="1"/>
    <xf numFmtId="167" fontId="0" fillId="12" borderId="1" xfId="1" applyNumberFormat="1" applyFont="1" applyFill="1" applyBorder="1"/>
    <xf numFmtId="10" fontId="0" fillId="12" borderId="1" xfId="2" applyNumberFormat="1" applyFont="1" applyFill="1" applyBorder="1"/>
    <xf numFmtId="10" fontId="0" fillId="13" borderId="1" xfId="2" applyNumberFormat="1" applyFont="1" applyFill="1" applyBorder="1"/>
    <xf numFmtId="0" fontId="0" fillId="13" borderId="1" xfId="0" applyFill="1" applyBorder="1"/>
    <xf numFmtId="0" fontId="3" fillId="0" borderId="0" xfId="0" applyFont="1" applyAlignment="1"/>
    <xf numFmtId="174" fontId="0" fillId="0" borderId="1" xfId="1" applyNumberFormat="1" applyFont="1" applyBorder="1"/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0" fillId="11" borderId="1" xfId="0" applyFill="1" applyBorder="1"/>
    <xf numFmtId="0" fontId="0" fillId="17" borderId="1" xfId="0" applyFill="1" applyBorder="1"/>
    <xf numFmtId="174" fontId="0" fillId="17" borderId="1" xfId="1" applyNumberFormat="1" applyFont="1" applyFill="1" applyBorder="1"/>
    <xf numFmtId="183" fontId="0" fillId="12" borderId="1" xfId="1" applyNumberFormat="1" applyFont="1" applyFill="1" applyBorder="1" applyAlignment="1"/>
    <xf numFmtId="0" fontId="0" fillId="12" borderId="1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16" borderId="1" xfId="0" applyFill="1" applyBorder="1" applyAlignment="1"/>
    <xf numFmtId="183" fontId="0" fillId="16" borderId="1" xfId="1" applyNumberFormat="1" applyFont="1" applyFill="1" applyBorder="1" applyAlignment="1"/>
    <xf numFmtId="0" fontId="4" fillId="0" borderId="1" xfId="0" applyFont="1" applyBorder="1" applyAlignment="1">
      <alignment wrapText="1"/>
    </xf>
    <xf numFmtId="0" fontId="4" fillId="14" borderId="1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1" xfId="0" applyFill="1" applyBorder="1" applyAlignment="1">
      <alignment horizontal="center"/>
    </xf>
    <xf numFmtId="183" fontId="0" fillId="6" borderId="1" xfId="1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43" fontId="0" fillId="0" borderId="3" xfId="1" applyFont="1" applyBorder="1"/>
    <xf numFmtId="165" fontId="0" fillId="8" borderId="1" xfId="2" applyNumberFormat="1" applyFont="1" applyFill="1" applyBorder="1"/>
    <xf numFmtId="164" fontId="0" fillId="8" borderId="1" xfId="2" applyNumberFormat="1" applyFont="1" applyFill="1" applyBorder="1"/>
    <xf numFmtId="0" fontId="0" fillId="8" borderId="0" xfId="0" applyFill="1"/>
    <xf numFmtId="10" fontId="0" fillId="10" borderId="1" xfId="2" applyNumberFormat="1" applyFont="1" applyFill="1" applyBorder="1"/>
    <xf numFmtId="17" fontId="0" fillId="0" borderId="1" xfId="0" applyNumberFormat="1" applyBorder="1" applyAlignment="1">
      <alignment horizontal="center"/>
    </xf>
    <xf numFmtId="0" fontId="0" fillId="18" borderId="1" xfId="0" applyFill="1" applyBorder="1" applyAlignment="1"/>
    <xf numFmtId="167" fontId="0" fillId="9" borderId="1" xfId="1" applyNumberFormat="1" applyFont="1" applyFill="1" applyBorder="1"/>
    <xf numFmtId="0" fontId="0" fillId="9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SAT_SCORE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SAT_SCORE</a:t>
          </a:r>
        </a:p>
      </cx:txPr>
    </cx:title>
    <cx:plotArea>
      <cx:plotAreaRegion>
        <cx:series layoutId="clusteredColumn" uniqueId="{D1956B72-6687-4DE7-AB8C-52B3F1D3C4F4}">
          <cx:tx>
            <cx:txData>
              <cx:f>_xlchart.v1.0</cx:f>
              <cx:v>SAT_SCORE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Z_SCORE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280E4E2-0448-4F91-B0E3-AE2153DA4E12}">
          <cx:tx>
            <cx:txData>
              <cx:f>_xlchart.v1.2</cx:f>
              <cx:v>Z_SCORE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5</xdr:row>
      <xdr:rowOff>95250</xdr:rowOff>
    </xdr:from>
    <xdr:to>
      <xdr:col>8</xdr:col>
      <xdr:colOff>541020</xdr:colOff>
      <xdr:row>20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E08544-702C-E695-E7C7-9EDD99A43F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8880" y="1009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373380</xdr:colOff>
      <xdr:row>5</xdr:row>
      <xdr:rowOff>64770</xdr:rowOff>
    </xdr:from>
    <xdr:to>
      <xdr:col>17</xdr:col>
      <xdr:colOff>68580</xdr:colOff>
      <xdr:row>20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7D2C277-51D5-1B7F-1740-53DB8C8BF6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82840" y="979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</xdr:row>
      <xdr:rowOff>22860</xdr:rowOff>
    </xdr:from>
    <xdr:to>
      <xdr:col>4</xdr:col>
      <xdr:colOff>553435</xdr:colOff>
      <xdr:row>6</xdr:row>
      <xdr:rowOff>26274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20F3FF-0CE1-4F80-9AA0-BDFDAB87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388620"/>
          <a:ext cx="1086835" cy="734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3C2A-CF17-4004-95EE-10E8FD58E9CA}">
  <dimension ref="A2:D50"/>
  <sheetViews>
    <sheetView zoomScale="130" zoomScaleNormal="130" workbookViewId="0">
      <selection activeCell="C9" sqref="C9:D50"/>
    </sheetView>
  </sheetViews>
  <sheetFormatPr defaultRowHeight="14.4"/>
  <cols>
    <col min="2" max="2" width="19.5546875" customWidth="1"/>
    <col min="3" max="3" width="15.44140625" customWidth="1"/>
  </cols>
  <sheetData>
    <row r="2" spans="1:4">
      <c r="C2" s="5" t="s">
        <v>0</v>
      </c>
      <c r="D2" s="5">
        <v>650</v>
      </c>
    </row>
    <row r="3" spans="1:4">
      <c r="C3" s="5" t="s">
        <v>1</v>
      </c>
      <c r="D3" s="5">
        <v>500</v>
      </c>
    </row>
    <row r="4" spans="1:4">
      <c r="C4" s="5" t="s">
        <v>2</v>
      </c>
      <c r="D4" s="5">
        <v>100</v>
      </c>
    </row>
    <row r="5" spans="1:4">
      <c r="C5" s="5" t="s">
        <v>3</v>
      </c>
      <c r="D5" s="5">
        <f>(D2-D3)/D4</f>
        <v>1.5</v>
      </c>
    </row>
    <row r="6" spans="1:4">
      <c r="B6" s="5" t="s">
        <v>6</v>
      </c>
      <c r="C6" s="5" t="s">
        <v>4</v>
      </c>
      <c r="D6" s="5">
        <f>_xlfn.NORM.S.DIST(D5,TRUE)</f>
        <v>0.93319279873114191</v>
      </c>
    </row>
    <row r="7" spans="1:4">
      <c r="B7" s="5" t="s">
        <v>7</v>
      </c>
      <c r="C7" s="5" t="s">
        <v>5</v>
      </c>
      <c r="D7" s="5">
        <f>_xlfn.NORM.DIST(D2,D3,D4,TRUE)</f>
        <v>0.93319279873114191</v>
      </c>
    </row>
    <row r="9" spans="1:4">
      <c r="C9" s="5" t="s">
        <v>8</v>
      </c>
      <c r="D9" s="5" t="s">
        <v>9</v>
      </c>
    </row>
    <row r="10" spans="1:4">
      <c r="A10" s="5" t="s">
        <v>10</v>
      </c>
      <c r="B10" s="67">
        <f ca="1">AVERAGE(C10:C50)</f>
        <v>522.78793724677234</v>
      </c>
      <c r="C10" s="5">
        <f ca="1">_xlfn.NORM.INV(RAND(),500,100)</f>
        <v>506.46778400638266</v>
      </c>
      <c r="D10" s="5" cm="1">
        <f t="array" aca="1" ref="D10:D50" ca="1">(C10:C50-$B$10)/$B$11</f>
        <v>-0.15024936107235148</v>
      </c>
    </row>
    <row r="11" spans="1:4">
      <c r="A11" s="5" t="s">
        <v>2</v>
      </c>
      <c r="B11" s="67">
        <f ca="1">_xlfn.STDEV.S(C10:C50)</f>
        <v>108.62045018967392</v>
      </c>
      <c r="C11" s="5">
        <f t="shared" ref="C11:C50" ca="1" si="0">_xlfn.NORM.INV(RAND(),500,100)</f>
        <v>571.60936587462959</v>
      </c>
      <c r="D11" s="5">
        <f ca="1"/>
        <v>0.44946811159965611</v>
      </c>
    </row>
    <row r="12" spans="1:4">
      <c r="C12" s="5">
        <f t="shared" ca="1" si="0"/>
        <v>661.00359795737813</v>
      </c>
      <c r="D12" s="5">
        <f ca="1"/>
        <v>1.2724644435670491</v>
      </c>
    </row>
    <row r="13" spans="1:4">
      <c r="C13" s="5">
        <f t="shared" ca="1" si="0"/>
        <v>602.08052197567974</v>
      </c>
      <c r="D13" s="5">
        <f ca="1"/>
        <v>0.72999683384156522</v>
      </c>
    </row>
    <row r="14" spans="1:4">
      <c r="C14" s="5">
        <f t="shared" ca="1" si="0"/>
        <v>324.9282803551265</v>
      </c>
      <c r="D14" s="5">
        <f ca="1"/>
        <v>-1.8215691110296606</v>
      </c>
    </row>
    <row r="15" spans="1:4">
      <c r="C15" s="5">
        <f t="shared" ca="1" si="0"/>
        <v>591.37470882234732</v>
      </c>
      <c r="D15" s="5">
        <f ca="1"/>
        <v>0.63143516212470296</v>
      </c>
    </row>
    <row r="16" spans="1:4">
      <c r="C16" s="5">
        <f t="shared" ca="1" si="0"/>
        <v>679.40794947792142</v>
      </c>
      <c r="D16" s="5">
        <f ca="1"/>
        <v>1.4419017041234679</v>
      </c>
    </row>
    <row r="17" spans="3:4">
      <c r="C17" s="5">
        <f t="shared" ca="1" si="0"/>
        <v>506.10164002953422</v>
      </c>
      <c r="D17" s="5">
        <f ca="1"/>
        <v>-0.15362021781442051</v>
      </c>
    </row>
    <row r="18" spans="3:4">
      <c r="C18" s="5">
        <f t="shared" ca="1" si="0"/>
        <v>650.34330781651227</v>
      </c>
      <c r="D18" s="5">
        <f ca="1"/>
        <v>1.1743218735238317</v>
      </c>
    </row>
    <row r="19" spans="3:4">
      <c r="C19" s="5">
        <f t="shared" ca="1" si="0"/>
        <v>586.64767869061188</v>
      </c>
      <c r="D19" s="5">
        <f ca="1"/>
        <v>0.58791637608136527</v>
      </c>
    </row>
    <row r="20" spans="3:4">
      <c r="C20" s="5">
        <f t="shared" ca="1" si="0"/>
        <v>596.35461115428041</v>
      </c>
      <c r="D20" s="5">
        <f ca="1"/>
        <v>0.67728198308003085</v>
      </c>
    </row>
    <row r="21" spans="3:4">
      <c r="C21" s="5">
        <f t="shared" ca="1" si="0"/>
        <v>391.5097487750532</v>
      </c>
      <c r="D21" s="5">
        <f ca="1"/>
        <v>-1.2085955107208644</v>
      </c>
    </row>
    <row r="22" spans="3:4">
      <c r="C22" s="5">
        <f t="shared" ca="1" si="0"/>
        <v>730.74854518248367</v>
      </c>
      <c r="D22" s="5">
        <f ca="1"/>
        <v>1.9145621986704051</v>
      </c>
    </row>
    <row r="23" spans="3:4">
      <c r="C23" s="5">
        <f t="shared" ca="1" si="0"/>
        <v>470.10557111261102</v>
      </c>
      <c r="D23" s="5">
        <f ca="1"/>
        <v>-0.48501332890967536</v>
      </c>
    </row>
    <row r="24" spans="3:4">
      <c r="C24" s="5">
        <f t="shared" ca="1" si="0"/>
        <v>443.92991604472479</v>
      </c>
      <c r="D24" s="5">
        <f ca="1"/>
        <v>-0.72599608144088001</v>
      </c>
    </row>
    <row r="25" spans="3:4">
      <c r="C25" s="5">
        <f t="shared" ca="1" si="0"/>
        <v>275.94168865653251</v>
      </c>
      <c r="D25" s="5">
        <f ca="1"/>
        <v>-2.2725577748867263</v>
      </c>
    </row>
    <row r="26" spans="3:4">
      <c r="C26" s="5">
        <f t="shared" ca="1" si="0"/>
        <v>562.47297856937632</v>
      </c>
      <c r="D26" s="5">
        <f ca="1"/>
        <v>0.36535515414736025</v>
      </c>
    </row>
    <row r="27" spans="3:4">
      <c r="C27" s="5">
        <f t="shared" ca="1" si="0"/>
        <v>490.30443028223675</v>
      </c>
      <c r="D27" s="5">
        <f ca="1"/>
        <v>-0.299055167860312</v>
      </c>
    </row>
    <row r="28" spans="3:4">
      <c r="C28" s="5">
        <f t="shared" ca="1" si="0"/>
        <v>418.9764028266797</v>
      </c>
      <c r="D28" s="5">
        <f ca="1"/>
        <v>-0.95572734451768604</v>
      </c>
    </row>
    <row r="29" spans="3:4">
      <c r="C29" s="5">
        <f t="shared" ca="1" si="0"/>
        <v>569.37611179688099</v>
      </c>
      <c r="D29" s="5">
        <f ca="1"/>
        <v>0.42890794936640381</v>
      </c>
    </row>
    <row r="30" spans="3:4">
      <c r="C30" s="5">
        <f t="shared" ca="1" si="0"/>
        <v>599.66050136395756</v>
      </c>
      <c r="D30" s="5">
        <f ca="1"/>
        <v>0.70771722988580621</v>
      </c>
    </row>
    <row r="31" spans="3:4">
      <c r="C31" s="5">
        <f t="shared" ca="1" si="0"/>
        <v>512.41889517595439</v>
      </c>
      <c r="D31" s="5">
        <f ca="1"/>
        <v>-9.5461232693396583E-2</v>
      </c>
    </row>
    <row r="32" spans="3:4">
      <c r="C32" s="5">
        <f t="shared" ca="1" si="0"/>
        <v>499.85428494532732</v>
      </c>
      <c r="D32" s="5">
        <f ca="1"/>
        <v>-0.21113567713444467</v>
      </c>
    </row>
    <row r="33" spans="3:4">
      <c r="C33" s="5">
        <f t="shared" ca="1" si="0"/>
        <v>533.96931483221249</v>
      </c>
      <c r="D33" s="5">
        <f ca="1"/>
        <v>0.10293989360120614</v>
      </c>
    </row>
    <row r="34" spans="3:4">
      <c r="C34" s="5">
        <f t="shared" ca="1" si="0"/>
        <v>615.19234970365198</v>
      </c>
      <c r="D34" s="5">
        <f ca="1"/>
        <v>0.85070916476153713</v>
      </c>
    </row>
    <row r="35" spans="3:4">
      <c r="C35" s="5">
        <f t="shared" ca="1" si="0"/>
        <v>478.26976639893724</v>
      </c>
      <c r="D35" s="5">
        <f ca="1"/>
        <v>-0.40985073041123576</v>
      </c>
    </row>
    <row r="36" spans="3:4">
      <c r="C36" s="5">
        <f t="shared" ca="1" si="0"/>
        <v>463.58769619028988</v>
      </c>
      <c r="D36" s="5">
        <f ca="1"/>
        <v>-0.54501929381720038</v>
      </c>
    </row>
    <row r="37" spans="3:4">
      <c r="C37" s="5">
        <f t="shared" ca="1" si="0"/>
        <v>620.75697379671863</v>
      </c>
      <c r="D37" s="5">
        <f ca="1"/>
        <v>0.90193915030615279</v>
      </c>
    </row>
    <row r="38" spans="3:4">
      <c r="C38" s="5">
        <f t="shared" ca="1" si="0"/>
        <v>446.23763369305118</v>
      </c>
      <c r="D38" s="5">
        <f ca="1"/>
        <v>-0.70475038006239521</v>
      </c>
    </row>
    <row r="39" spans="3:4">
      <c r="C39" s="5">
        <f t="shared" ca="1" si="0"/>
        <v>241.25440792442174</v>
      </c>
      <c r="D39" s="5">
        <f ca="1"/>
        <v>-2.5919016983517786</v>
      </c>
    </row>
    <row r="40" spans="3:4">
      <c r="C40" s="5">
        <f t="shared" ca="1" si="0"/>
        <v>579.36613030374747</v>
      </c>
      <c r="D40" s="5">
        <f ca="1"/>
        <v>0.52087975107981799</v>
      </c>
    </row>
    <row r="41" spans="3:4">
      <c r="C41" s="5">
        <f t="shared" ca="1" si="0"/>
        <v>361.8654778694123</v>
      </c>
      <c r="D41" s="5">
        <f ca="1"/>
        <v>-1.4815116223174911</v>
      </c>
    </row>
    <row r="42" spans="3:4">
      <c r="C42" s="5">
        <f t="shared" ca="1" si="0"/>
        <v>600.71220840692126</v>
      </c>
      <c r="D42" s="5">
        <f ca="1"/>
        <v>0.71739963353196312</v>
      </c>
    </row>
    <row r="43" spans="3:4">
      <c r="C43" s="5">
        <f t="shared" ca="1" si="0"/>
        <v>600.25190768779794</v>
      </c>
      <c r="D43" s="5">
        <f ca="1"/>
        <v>0.71316193502933722</v>
      </c>
    </row>
    <row r="44" spans="3:4">
      <c r="C44" s="5">
        <f t="shared" ca="1" si="0"/>
        <v>499.93512735786197</v>
      </c>
      <c r="D44" s="5">
        <f ca="1"/>
        <v>-0.21039141201315781</v>
      </c>
    </row>
    <row r="45" spans="3:4">
      <c r="C45" s="5">
        <f t="shared" ca="1" si="0"/>
        <v>472.21187046296518</v>
      </c>
      <c r="D45" s="5">
        <f ca="1"/>
        <v>-0.46562195880693574</v>
      </c>
    </row>
    <row r="46" spans="3:4">
      <c r="C46" s="5">
        <f t="shared" ca="1" si="0"/>
        <v>524.43045985917297</v>
      </c>
      <c r="D46" s="5">
        <f ca="1"/>
        <v>1.5121670086364395E-2</v>
      </c>
    </row>
    <row r="47" spans="3:4">
      <c r="C47" s="5">
        <f t="shared" ca="1" si="0"/>
        <v>382.17965971421904</v>
      </c>
      <c r="D47" s="5">
        <f ca="1"/>
        <v>-1.294491758108367</v>
      </c>
    </row>
    <row r="48" spans="3:4">
      <c r="C48" s="5">
        <f t="shared" ca="1" si="0"/>
        <v>514.70523119754478</v>
      </c>
      <c r="D48" s="5">
        <f ca="1"/>
        <v>-7.4412378471213111E-2</v>
      </c>
    </row>
    <row r="49" spans="3:4">
      <c r="C49" s="5">
        <f t="shared" ca="1" si="0"/>
        <v>601.7156197969141</v>
      </c>
      <c r="D49" s="5">
        <f ca="1"/>
        <v>0.72663740955149414</v>
      </c>
    </row>
    <row r="50" spans="3:4">
      <c r="C50" s="5">
        <f t="shared" ca="1" si="0"/>
        <v>656.0450710296019</v>
      </c>
      <c r="D50" s="5">
        <f ca="1"/>
        <v>1.2268144124806595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78A1-09D5-4EDC-8B45-6B58B4088059}">
  <dimension ref="A1:D17"/>
  <sheetViews>
    <sheetView workbookViewId="0">
      <selection activeCell="C1" sqref="C1:D1"/>
    </sheetView>
  </sheetViews>
  <sheetFormatPr defaultRowHeight="14.4"/>
  <cols>
    <col min="3" max="3" width="22.33203125" customWidth="1"/>
  </cols>
  <sheetData>
    <row r="1" spans="1:4">
      <c r="A1" s="2" t="s">
        <v>11</v>
      </c>
      <c r="C1" s="22" t="s">
        <v>26</v>
      </c>
      <c r="D1" s="22"/>
    </row>
    <row r="2" spans="1:4">
      <c r="A2" s="2">
        <v>5</v>
      </c>
      <c r="C2" s="27" t="s">
        <v>11</v>
      </c>
      <c r="D2" s="27"/>
    </row>
    <row r="3" spans="1:4">
      <c r="A3" s="2">
        <v>6</v>
      </c>
      <c r="C3" s="14"/>
      <c r="D3" s="14"/>
    </row>
    <row r="4" spans="1:4">
      <c r="A4" s="2">
        <v>5</v>
      </c>
      <c r="C4" s="26" t="s">
        <v>12</v>
      </c>
      <c r="D4" s="26">
        <v>4.5999999999999996</v>
      </c>
    </row>
    <row r="5" spans="1:4">
      <c r="A5" s="2">
        <v>4</v>
      </c>
      <c r="C5" s="14" t="s">
        <v>13</v>
      </c>
      <c r="D5" s="14">
        <v>0.50990195135927863</v>
      </c>
    </row>
    <row r="6" spans="1:4">
      <c r="A6" s="2">
        <v>3</v>
      </c>
      <c r="C6" s="14" t="s">
        <v>14</v>
      </c>
      <c r="D6" s="14">
        <v>5</v>
      </c>
    </row>
    <row r="7" spans="1:4">
      <c r="C7" s="14" t="s">
        <v>15</v>
      </c>
      <c r="D7" s="14">
        <v>5</v>
      </c>
    </row>
    <row r="8" spans="1:4">
      <c r="C8" s="26" t="s">
        <v>16</v>
      </c>
      <c r="D8" s="26">
        <v>1.1401754250991383</v>
      </c>
    </row>
    <row r="9" spans="1:4">
      <c r="C9" s="14" t="s">
        <v>17</v>
      </c>
      <c r="D9" s="14">
        <v>1.3000000000000007</v>
      </c>
    </row>
    <row r="10" spans="1:4">
      <c r="C10" s="14" t="s">
        <v>18</v>
      </c>
      <c r="D10" s="14">
        <v>-0.17751479289940519</v>
      </c>
    </row>
    <row r="11" spans="1:4">
      <c r="C11" s="14" t="s">
        <v>19</v>
      </c>
      <c r="D11" s="14">
        <v>-0.40479600891093548</v>
      </c>
    </row>
    <row r="12" spans="1:4">
      <c r="C12" s="14" t="s">
        <v>20</v>
      </c>
      <c r="D12" s="14">
        <v>3</v>
      </c>
    </row>
    <row r="13" spans="1:4">
      <c r="C13" s="14" t="s">
        <v>21</v>
      </c>
      <c r="D13" s="14">
        <v>3</v>
      </c>
    </row>
    <row r="14" spans="1:4">
      <c r="C14" s="14" t="s">
        <v>22</v>
      </c>
      <c r="D14" s="14">
        <v>6</v>
      </c>
    </row>
    <row r="15" spans="1:4">
      <c r="C15" s="14" t="s">
        <v>23</v>
      </c>
      <c r="D15" s="14">
        <v>23</v>
      </c>
    </row>
    <row r="16" spans="1:4">
      <c r="C16" s="14" t="s">
        <v>24</v>
      </c>
      <c r="D16" s="14">
        <v>5</v>
      </c>
    </row>
    <row r="17" spans="3:4">
      <c r="C17" s="26" t="s">
        <v>25</v>
      </c>
      <c r="D17" s="26">
        <v>1.4157147769822722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BF1E-B4EB-4982-A7C9-F0AA5894BF6B}">
  <dimension ref="A1:E101"/>
  <sheetViews>
    <sheetView workbookViewId="0">
      <selection activeCell="E1" sqref="E1"/>
    </sheetView>
  </sheetViews>
  <sheetFormatPr defaultRowHeight="14.4"/>
  <cols>
    <col min="1" max="1" width="12" customWidth="1"/>
    <col min="2" max="2" width="10.33203125" customWidth="1"/>
    <col min="3" max="3" width="19" customWidth="1"/>
  </cols>
  <sheetData>
    <row r="1" spans="1:5">
      <c r="A1" s="6" t="s">
        <v>27</v>
      </c>
      <c r="B1" s="6" t="s">
        <v>29</v>
      </c>
      <c r="C1" t="s">
        <v>30</v>
      </c>
      <c r="D1" s="6" t="s">
        <v>28</v>
      </c>
      <c r="E1" s="7">
        <v>496.33566032992064</v>
      </c>
    </row>
    <row r="2" spans="1:5">
      <c r="A2" s="8">
        <v>373.19416554965511</v>
      </c>
      <c r="B2" s="8" cm="1">
        <f t="array" ref="B2:B101">(A2:A101-$E$1)/$E$2</f>
        <v>-1.2828960053881397</v>
      </c>
      <c r="C2" t="str">
        <f ca="1">_xlfn.FORMULATEXT(B2)</f>
        <v>=(A2:A101-$E$1)/$E$2</v>
      </c>
      <c r="D2" s="6" t="s">
        <v>2</v>
      </c>
      <c r="E2" s="7">
        <v>95.987121530563286</v>
      </c>
    </row>
    <row r="3" spans="1:5">
      <c r="A3" s="8">
        <v>583.78049266544872</v>
      </c>
      <c r="B3" s="8">
        <v>0.91100588225978574</v>
      </c>
    </row>
    <row r="4" spans="1:5">
      <c r="A4" s="8">
        <v>553.57152921867532</v>
      </c>
      <c r="B4" s="8">
        <v>0.59628695991816139</v>
      </c>
    </row>
    <row r="5" spans="1:5">
      <c r="A5" s="8">
        <v>535.02216761592786</v>
      </c>
      <c r="B5" s="8">
        <v>0.40303851880472352</v>
      </c>
    </row>
    <row r="6" spans="1:5">
      <c r="A6" s="8">
        <v>446.52309414471262</v>
      </c>
      <c r="B6" s="8">
        <v>-0.51895051534957415</v>
      </c>
    </row>
    <row r="7" spans="1:5">
      <c r="A7" s="8">
        <v>375.68465854565051</v>
      </c>
      <c r="B7" s="8">
        <v>-1.2569498893229507</v>
      </c>
    </row>
    <row r="8" spans="1:5">
      <c r="A8" s="8">
        <v>424.95676040093088</v>
      </c>
      <c r="B8" s="8">
        <v>-0.74362996609146148</v>
      </c>
    </row>
    <row r="9" spans="1:5">
      <c r="A9" s="8">
        <v>325.83739198899553</v>
      </c>
      <c r="B9" s="8">
        <v>-1.7762619153720189</v>
      </c>
    </row>
    <row r="10" spans="1:5">
      <c r="A10" s="8">
        <v>516.2931555303569</v>
      </c>
      <c r="B10" s="8">
        <v>0.20791846741733561</v>
      </c>
    </row>
    <row r="11" spans="1:5">
      <c r="A11" s="8">
        <v>648.80403318926301</v>
      </c>
      <c r="B11" s="8">
        <v>1.5884253056884809</v>
      </c>
    </row>
    <row r="12" spans="1:5">
      <c r="A12" s="8">
        <v>464.75518388142586</v>
      </c>
      <c r="B12" s="8">
        <v>-0.32900743292358475</v>
      </c>
    </row>
    <row r="13" spans="1:5">
      <c r="A13" s="8">
        <v>406.58839403995626</v>
      </c>
      <c r="B13" s="8">
        <v>-0.93499278714580403</v>
      </c>
    </row>
    <row r="14" spans="1:5">
      <c r="A14" s="8">
        <v>549.7050397793829</v>
      </c>
      <c r="B14" s="8">
        <v>0.55600562448858204</v>
      </c>
    </row>
    <row r="15" spans="1:5">
      <c r="A15" s="8">
        <v>389.01396712873458</v>
      </c>
      <c r="B15" s="8">
        <v>-1.1180842959960386</v>
      </c>
    </row>
    <row r="16" spans="1:5">
      <c r="A16" s="8">
        <v>526.50975986967705</v>
      </c>
      <c r="B16" s="8">
        <v>0.31435570791805301</v>
      </c>
    </row>
    <row r="17" spans="1:2">
      <c r="A17" s="8">
        <v>505.63277279711377</v>
      </c>
      <c r="B17" s="8">
        <v>9.6857915092628699E-2</v>
      </c>
    </row>
    <row r="18" spans="1:2">
      <c r="A18" s="8">
        <v>446.62578959414168</v>
      </c>
      <c r="B18" s="8">
        <v>-0.51788062755846709</v>
      </c>
    </row>
    <row r="19" spans="1:2">
      <c r="A19" s="8">
        <v>703.55862804889853</v>
      </c>
      <c r="B19" s="8">
        <v>2.1588621933307581</v>
      </c>
    </row>
    <row r="20" spans="1:2">
      <c r="A20" s="8">
        <v>489.20425079656587</v>
      </c>
      <c r="B20" s="8">
        <v>-7.4295482765196333E-2</v>
      </c>
    </row>
    <row r="21" spans="1:2">
      <c r="A21" s="8">
        <v>410.48613480724214</v>
      </c>
      <c r="B21" s="8">
        <v>-0.89438587337305597</v>
      </c>
    </row>
    <row r="22" spans="1:2">
      <c r="A22" s="8">
        <v>495.62935641552798</v>
      </c>
      <c r="B22" s="8">
        <v>-7.3583195654822152E-3</v>
      </c>
    </row>
    <row r="23" spans="1:2">
      <c r="A23" s="8">
        <v>441.63522276144352</v>
      </c>
      <c r="B23" s="8">
        <v>-0.56987267350297555</v>
      </c>
    </row>
    <row r="24" spans="1:2">
      <c r="A24" s="8">
        <v>425.79146502948663</v>
      </c>
      <c r="B24" s="8">
        <v>-0.73493395963511643</v>
      </c>
    </row>
    <row r="25" spans="1:2">
      <c r="A25" s="8">
        <v>608.38388121224511</v>
      </c>
      <c r="B25" s="8">
        <v>1.167325565093096</v>
      </c>
    </row>
    <row r="26" spans="1:2">
      <c r="A26" s="8">
        <v>448.67798325313152</v>
      </c>
      <c r="B26" s="8">
        <v>-0.49650074215023143</v>
      </c>
    </row>
    <row r="27" spans="1:2">
      <c r="A27" s="8">
        <v>387.41339639289328</v>
      </c>
      <c r="B27" s="8">
        <v>-1.134759144770743</v>
      </c>
    </row>
    <row r="28" spans="1:2">
      <c r="A28" s="8">
        <v>660.42710529536407</v>
      </c>
      <c r="B28" s="8">
        <v>1.7095152177596558</v>
      </c>
    </row>
    <row r="29" spans="1:2">
      <c r="A29" s="8">
        <v>361.40533217686516</v>
      </c>
      <c r="B29" s="8">
        <v>-1.4057128289870875</v>
      </c>
    </row>
    <row r="30" spans="1:2">
      <c r="A30" s="8">
        <v>601.50767539512697</v>
      </c>
      <c r="B30" s="8">
        <v>1.0956888110424112</v>
      </c>
    </row>
    <row r="31" spans="1:2">
      <c r="A31" s="8">
        <v>275.66745197415247</v>
      </c>
      <c r="B31" s="8">
        <v>-2.2989355742426878</v>
      </c>
    </row>
    <row r="32" spans="1:2">
      <c r="A32" s="8">
        <v>477.68732158397597</v>
      </c>
      <c r="B32" s="8">
        <v>-0.19427959135129236</v>
      </c>
    </row>
    <row r="33" spans="1:2">
      <c r="A33" s="8">
        <v>428.87032252114784</v>
      </c>
      <c r="B33" s="8">
        <v>-0.70285822444723633</v>
      </c>
    </row>
    <row r="34" spans="1:2">
      <c r="A34" s="8">
        <v>621.9349028821955</v>
      </c>
      <c r="B34" s="8">
        <v>1.3085009796057148</v>
      </c>
    </row>
    <row r="35" spans="1:2">
      <c r="A35" s="8">
        <v>511.40646385273669</v>
      </c>
      <c r="B35" s="8">
        <v>0.15700859951318938</v>
      </c>
    </row>
    <row r="36" spans="1:2">
      <c r="A36" s="8">
        <v>392.69105155619167</v>
      </c>
      <c r="B36" s="8">
        <v>-1.0797761941504567</v>
      </c>
    </row>
    <row r="37" spans="1:2">
      <c r="A37" s="8">
        <v>499.18929012596169</v>
      </c>
      <c r="B37" s="8">
        <v>2.9729298582335577E-2</v>
      </c>
    </row>
    <row r="38" spans="1:2">
      <c r="A38" s="8">
        <v>202.88892129907003</v>
      </c>
      <c r="B38" s="8">
        <v>-3.0571469833837464</v>
      </c>
    </row>
    <row r="39" spans="1:2">
      <c r="A39" s="8">
        <v>576.36504928564955</v>
      </c>
      <c r="B39" s="8">
        <v>0.83375131663102042</v>
      </c>
    </row>
    <row r="40" spans="1:2">
      <c r="A40" s="8">
        <v>450.96454332347224</v>
      </c>
      <c r="B40" s="8">
        <v>-0.47267921240873728</v>
      </c>
    </row>
    <row r="41" spans="1:2">
      <c r="A41" s="8">
        <v>622.13942477819739</v>
      </c>
      <c r="B41" s="8">
        <v>1.3106317018603328</v>
      </c>
    </row>
    <row r="42" spans="1:2">
      <c r="A42" s="8">
        <v>533.68137331851722</v>
      </c>
      <c r="B42" s="8">
        <v>0.38907003765818016</v>
      </c>
    </row>
    <row r="43" spans="1:2">
      <c r="A43" s="8">
        <v>454.75903009974047</v>
      </c>
      <c r="B43" s="8">
        <v>-0.43314800534925663</v>
      </c>
    </row>
    <row r="44" spans="1:2">
      <c r="A44" s="8">
        <v>493.57054191685415</v>
      </c>
      <c r="B44" s="8">
        <v>-2.8807181306984463E-2</v>
      </c>
    </row>
    <row r="45" spans="1:2">
      <c r="A45" s="8">
        <v>583.09061666053231</v>
      </c>
      <c r="B45" s="8">
        <v>0.90381870971084377</v>
      </c>
    </row>
    <row r="46" spans="1:2">
      <c r="A46" s="8">
        <v>551.40212238066431</v>
      </c>
      <c r="B46" s="8">
        <v>0.57368594007905471</v>
      </c>
    </row>
    <row r="47" spans="1:2">
      <c r="A47" s="8">
        <v>384.09788493457984</v>
      </c>
      <c r="B47" s="8">
        <v>-1.1693003561900035</v>
      </c>
    </row>
    <row r="48" spans="1:2">
      <c r="A48" s="8">
        <v>551.61056908285627</v>
      </c>
      <c r="B48" s="8">
        <v>0.57585755121675908</v>
      </c>
    </row>
    <row r="49" spans="1:2">
      <c r="A49" s="8">
        <v>440.45506877358912</v>
      </c>
      <c r="B49" s="8">
        <v>-0.5821675935822137</v>
      </c>
    </row>
    <row r="50" spans="1:2">
      <c r="A50" s="8">
        <v>636.79267481671479</v>
      </c>
      <c r="B50" s="8">
        <v>1.4632902023431467</v>
      </c>
    </row>
    <row r="51" spans="1:2">
      <c r="A51" s="8">
        <v>574.61132759262966</v>
      </c>
      <c r="B51" s="8">
        <v>0.81548093134332866</v>
      </c>
    </row>
    <row r="52" spans="1:2">
      <c r="A52" s="8">
        <v>659.14608782234995</v>
      </c>
      <c r="B52" s="8">
        <v>1.696169495410786</v>
      </c>
    </row>
    <row r="53" spans="1:2">
      <c r="A53" s="8">
        <v>451.15152748837579</v>
      </c>
      <c r="B53" s="8">
        <v>-0.47073119936363295</v>
      </c>
    </row>
    <row r="54" spans="1:2">
      <c r="A54" s="8">
        <v>394.00776635361569</v>
      </c>
      <c r="B54" s="8">
        <v>-1.0660585747820628</v>
      </c>
    </row>
    <row r="55" spans="1:2">
      <c r="A55" s="8">
        <v>556.33015139289876</v>
      </c>
      <c r="B55" s="8">
        <v>0.62502646299144671</v>
      </c>
    </row>
    <row r="56" spans="1:2">
      <c r="A56" s="8">
        <v>696.62701895299369</v>
      </c>
      <c r="B56" s="8">
        <v>2.0866482443615961</v>
      </c>
    </row>
    <row r="57" spans="1:2">
      <c r="A57" s="8">
        <v>621.57420357285275</v>
      </c>
      <c r="B57" s="8">
        <v>1.3047431910233382</v>
      </c>
    </row>
    <row r="58" spans="1:2">
      <c r="A58" s="8">
        <v>491.93567687157304</v>
      </c>
      <c r="B58" s="8">
        <v>-4.5839310401100064E-2</v>
      </c>
    </row>
    <row r="59" spans="1:2">
      <c r="A59" s="8">
        <v>565.43810850207865</v>
      </c>
      <c r="B59" s="8">
        <v>0.71991374540963893</v>
      </c>
    </row>
    <row r="60" spans="1:2">
      <c r="A60" s="8">
        <v>460.67711878903032</v>
      </c>
      <c r="B60" s="8">
        <v>-0.37149297710251972</v>
      </c>
    </row>
    <row r="61" spans="1:2">
      <c r="A61" s="8">
        <v>689.73384869185975</v>
      </c>
      <c r="B61" s="8">
        <v>2.0148347536430617</v>
      </c>
    </row>
    <row r="62" spans="1:2">
      <c r="A62" s="8">
        <v>606.87989266905561</v>
      </c>
      <c r="B62" s="8">
        <v>1.1516569158075705</v>
      </c>
    </row>
    <row r="63" spans="1:2">
      <c r="A63" s="8">
        <v>666.10015492366301</v>
      </c>
      <c r="B63" s="8">
        <v>1.7686174133233865</v>
      </c>
    </row>
    <row r="64" spans="1:2">
      <c r="A64" s="8">
        <v>366.7399643663789</v>
      </c>
      <c r="B64" s="8">
        <v>-1.3501362880464869</v>
      </c>
    </row>
    <row r="65" spans="1:2">
      <c r="A65" s="8">
        <v>527.99781469749144</v>
      </c>
      <c r="B65" s="8">
        <v>0.32985835873293939</v>
      </c>
    </row>
    <row r="66" spans="1:2">
      <c r="A66" s="8">
        <v>519.17623135987048</v>
      </c>
      <c r="B66" s="8">
        <v>0.23795453666851724</v>
      </c>
    </row>
    <row r="67" spans="1:2">
      <c r="A67" s="8">
        <v>484.14475425489866</v>
      </c>
      <c r="B67" s="8">
        <v>-0.12700564284699667</v>
      </c>
    </row>
    <row r="68" spans="1:2">
      <c r="A68" s="8">
        <v>629.23432660249568</v>
      </c>
      <c r="B68" s="8">
        <v>1.3845468449666838</v>
      </c>
    </row>
    <row r="69" spans="1:2">
      <c r="A69" s="8">
        <v>568.26556598346633</v>
      </c>
      <c r="B69" s="8">
        <v>0.74937037913614768</v>
      </c>
    </row>
    <row r="70" spans="1:2">
      <c r="A70" s="8">
        <v>345.30730313647177</v>
      </c>
      <c r="B70" s="8">
        <v>-1.573423129949364</v>
      </c>
    </row>
    <row r="71" spans="1:2">
      <c r="A71" s="8">
        <v>499.99844035230848</v>
      </c>
      <c r="B71" s="8">
        <v>3.8159077634405035E-2</v>
      </c>
    </row>
    <row r="72" spans="1:2">
      <c r="A72" s="8">
        <v>558.01092685423987</v>
      </c>
      <c r="B72" s="8">
        <v>0.64253688975016499</v>
      </c>
    </row>
    <row r="73" spans="1:2">
      <c r="A73" s="8">
        <v>483.36700091257626</v>
      </c>
      <c r="B73" s="8">
        <v>-0.13510832714381407</v>
      </c>
    </row>
    <row r="74" spans="1:2">
      <c r="A74" s="8">
        <v>534.540822044366</v>
      </c>
      <c r="B74" s="8">
        <v>0.39802382971011829</v>
      </c>
    </row>
    <row r="75" spans="1:2">
      <c r="A75" s="8">
        <v>477.22037203444052</v>
      </c>
      <c r="B75" s="8">
        <v>-0.19914430176337378</v>
      </c>
    </row>
    <row r="76" spans="1:2">
      <c r="A76" s="8">
        <v>522.94875331763842</v>
      </c>
      <c r="B76" s="8">
        <v>0.27725691283745701</v>
      </c>
    </row>
    <row r="77" spans="1:2">
      <c r="A77" s="8">
        <v>452.45876833856983</v>
      </c>
      <c r="B77" s="8">
        <v>-0.45711228018625355</v>
      </c>
    </row>
    <row r="78" spans="1:2">
      <c r="A78" s="8">
        <v>506.39792747060193</v>
      </c>
      <c r="B78" s="8">
        <v>0.10482934564797171</v>
      </c>
    </row>
    <row r="79" spans="1:2">
      <c r="A79" s="8">
        <v>478.47153989285499</v>
      </c>
      <c r="B79" s="8">
        <v>-0.18610955461746534</v>
      </c>
    </row>
    <row r="80" spans="1:2">
      <c r="A80" s="8">
        <v>368.91883763901569</v>
      </c>
      <c r="B80" s="8">
        <v>-1.3274366462831593</v>
      </c>
    </row>
    <row r="81" spans="1:2">
      <c r="A81" s="8">
        <v>399.04761457715148</v>
      </c>
      <c r="B81" s="8">
        <v>-1.0135531121411079</v>
      </c>
    </row>
    <row r="82" spans="1:2">
      <c r="A82" s="8">
        <v>318.56613702308357</v>
      </c>
      <c r="B82" s="8">
        <v>-1.8520143168397172</v>
      </c>
    </row>
    <row r="83" spans="1:2">
      <c r="A83" s="8">
        <v>402.56458470681639</v>
      </c>
      <c r="B83" s="8">
        <v>-0.97691309133847271</v>
      </c>
    </row>
    <row r="84" spans="1:2">
      <c r="A84" s="8">
        <v>509.60895143123207</v>
      </c>
      <c r="B84" s="8">
        <v>0.13828199960225995</v>
      </c>
    </row>
    <row r="85" spans="1:2">
      <c r="A85" s="8">
        <v>375.34435633094927</v>
      </c>
      <c r="B85" s="8">
        <v>-1.2604951796626853</v>
      </c>
    </row>
    <row r="86" spans="1:2">
      <c r="A86" s="8">
        <v>603.62228401796665</v>
      </c>
      <c r="B86" s="8">
        <v>1.1177189395546656</v>
      </c>
    </row>
    <row r="87" spans="1:2">
      <c r="A87" s="8">
        <v>378.98300763016471</v>
      </c>
      <c r="B87" s="8">
        <v>-1.2225874766167422</v>
      </c>
    </row>
    <row r="88" spans="1:2">
      <c r="A88" s="8">
        <v>482.41803090627707</v>
      </c>
      <c r="B88" s="8">
        <v>-0.14499475764790029</v>
      </c>
    </row>
    <row r="89" spans="1:2">
      <c r="A89" s="8">
        <v>554.49386227138052</v>
      </c>
      <c r="B89" s="8">
        <v>0.60589588492808077</v>
      </c>
    </row>
    <row r="90" spans="1:2">
      <c r="A90" s="8">
        <v>535.08012306248031</v>
      </c>
      <c r="B90" s="8">
        <v>0.40364230237098042</v>
      </c>
    </row>
    <row r="91" spans="1:2">
      <c r="A91" s="8">
        <v>422.7778625560025</v>
      </c>
      <c r="B91" s="8">
        <v>-0.76632986385050184</v>
      </c>
    </row>
    <row r="92" spans="1:2">
      <c r="A92" s="8">
        <v>500.16525083308596</v>
      </c>
      <c r="B92" s="8">
        <v>3.9896919941973044E-2</v>
      </c>
    </row>
    <row r="93" spans="1:2">
      <c r="A93" s="8">
        <v>523.66402887301581</v>
      </c>
      <c r="B93" s="8">
        <v>0.28470869953521349</v>
      </c>
    </row>
    <row r="94" spans="1:2">
      <c r="A94" s="8">
        <v>463.71056332926008</v>
      </c>
      <c r="B94" s="8">
        <v>-0.33989035696077619</v>
      </c>
    </row>
    <row r="95" spans="1:2">
      <c r="A95" s="8">
        <v>551.39618266413004</v>
      </c>
      <c r="B95" s="8">
        <v>0.5736240597305291</v>
      </c>
    </row>
    <row r="96" spans="1:2">
      <c r="A96" s="8">
        <v>429.86900842290129</v>
      </c>
      <c r="B96" s="8">
        <v>-0.69245385054968744</v>
      </c>
    </row>
    <row r="97" spans="1:2">
      <c r="A97" s="8">
        <v>519.18204789772756</v>
      </c>
      <c r="B97" s="8">
        <v>0.23801513373366853</v>
      </c>
    </row>
    <row r="98" spans="1:2">
      <c r="A98" s="8">
        <v>506.01384540616613</v>
      </c>
      <c r="B98" s="8">
        <v>0.10082795402051774</v>
      </c>
    </row>
    <row r="99" spans="1:2">
      <c r="A99" s="8">
        <v>473.12527913064218</v>
      </c>
      <c r="B99" s="8">
        <v>-0.24180724277566792</v>
      </c>
    </row>
    <row r="100" spans="1:2">
      <c r="A100" s="8">
        <v>567.04361295957858</v>
      </c>
      <c r="B100" s="8">
        <v>0.73663999401361147</v>
      </c>
    </row>
    <row r="101" spans="1:2">
      <c r="A101" s="8">
        <v>563.59375338977202</v>
      </c>
      <c r="B101" s="8">
        <v>0.70069913533593886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11F0-53EB-44D9-8208-3786F2012798}">
  <dimension ref="A1:N25"/>
  <sheetViews>
    <sheetView workbookViewId="0">
      <selection activeCell="O4" sqref="O4"/>
    </sheetView>
  </sheetViews>
  <sheetFormatPr defaultRowHeight="14.4"/>
  <cols>
    <col min="1" max="1" width="13.6640625" customWidth="1"/>
    <col min="3" max="3" width="15.5546875" customWidth="1"/>
    <col min="4" max="4" width="14.109375" customWidth="1"/>
    <col min="5" max="5" width="12.44140625" customWidth="1"/>
    <col min="6" max="6" width="23.5546875" customWidth="1"/>
    <col min="9" max="9" width="21.44140625" customWidth="1"/>
    <col min="12" max="12" width="21.109375" customWidth="1"/>
  </cols>
  <sheetData>
    <row r="1" spans="1:13">
      <c r="A1" s="17" t="s">
        <v>31</v>
      </c>
      <c r="B1" s="5">
        <f>COUNT(D3:D7)</f>
        <v>5</v>
      </c>
      <c r="C1" t="str">
        <f ca="1">_xlfn.FORMULATEXT(B1)</f>
        <v>=COUNT(D3:D7)</v>
      </c>
      <c r="D1" s="28" t="s">
        <v>39</v>
      </c>
      <c r="F1" s="22" t="s">
        <v>36</v>
      </c>
      <c r="G1" s="22"/>
      <c r="H1" s="22"/>
      <c r="I1" s="22"/>
      <c r="J1" s="22"/>
      <c r="K1" s="22"/>
      <c r="L1" s="22"/>
      <c r="M1" s="22"/>
    </row>
    <row r="2" spans="1:13">
      <c r="A2" s="17" t="s">
        <v>32</v>
      </c>
      <c r="B2" s="19">
        <f>AVERAGE(D3:D7)</f>
        <v>61.6</v>
      </c>
      <c r="C2" t="str">
        <f t="shared" ref="C2:C7" ca="1" si="0">_xlfn.FORMULATEXT(B2)</f>
        <v>=AVERAGE(D3:D7)</v>
      </c>
      <c r="D2" s="29" t="s">
        <v>35</v>
      </c>
      <c r="F2" s="22">
        <v>90</v>
      </c>
      <c r="G2" s="22"/>
      <c r="H2" s="10"/>
      <c r="I2" s="22">
        <v>95</v>
      </c>
      <c r="J2" s="22"/>
      <c r="K2" s="10"/>
      <c r="L2" s="22">
        <v>99</v>
      </c>
      <c r="M2" s="22"/>
    </row>
    <row r="3" spans="1:13">
      <c r="A3" s="17" t="s">
        <v>33</v>
      </c>
      <c r="B3" s="20">
        <f>_xlfn.STDEV.S(D3:D7)</f>
        <v>8.6775572599666653</v>
      </c>
      <c r="C3" t="str">
        <f t="shared" ca="1" si="0"/>
        <v>=STDEV.S(D3:D7)</v>
      </c>
      <c r="D3" s="30">
        <v>68</v>
      </c>
      <c r="F3" s="23" t="s">
        <v>35</v>
      </c>
      <c r="G3" s="23"/>
      <c r="H3" s="12"/>
      <c r="I3" s="27" t="s">
        <v>35</v>
      </c>
      <c r="J3" s="27"/>
      <c r="L3" s="27" t="s">
        <v>35</v>
      </c>
      <c r="M3" s="27"/>
    </row>
    <row r="4" spans="1:13">
      <c r="A4" s="17"/>
      <c r="B4" s="5"/>
      <c r="D4" s="30">
        <v>70</v>
      </c>
      <c r="F4" s="14"/>
      <c r="G4" s="14"/>
      <c r="H4" s="3"/>
      <c r="I4" s="14"/>
      <c r="J4" s="14"/>
      <c r="L4" s="14"/>
      <c r="M4" s="14"/>
    </row>
    <row r="5" spans="1:13">
      <c r="A5" s="17" t="s">
        <v>34</v>
      </c>
      <c r="B5" s="15">
        <f>B3/SQRT(B1)</f>
        <v>3.8807215823864554</v>
      </c>
      <c r="C5" t="str">
        <f t="shared" ca="1" si="0"/>
        <v>=B3/SQRT(B1)</v>
      </c>
      <c r="D5" s="30">
        <v>55</v>
      </c>
      <c r="F5" s="14" t="s">
        <v>12</v>
      </c>
      <c r="G5" s="24">
        <v>61.6</v>
      </c>
      <c r="H5" s="3"/>
      <c r="I5" s="14" t="s">
        <v>12</v>
      </c>
      <c r="J5" s="24">
        <v>61.6</v>
      </c>
      <c r="L5" s="14" t="s">
        <v>12</v>
      </c>
      <c r="M5" s="24">
        <v>61.6</v>
      </c>
    </row>
    <row r="6" spans="1:13">
      <c r="D6" s="30">
        <v>50</v>
      </c>
      <c r="F6" s="14" t="s">
        <v>13</v>
      </c>
      <c r="G6" s="25">
        <v>3.8807215823864554</v>
      </c>
      <c r="H6" s="3"/>
      <c r="I6" s="14" t="s">
        <v>13</v>
      </c>
      <c r="J6" s="25">
        <v>3.8807215823864554</v>
      </c>
      <c r="L6" s="14" t="s">
        <v>13</v>
      </c>
      <c r="M6" s="25">
        <v>3.8807215823864554</v>
      </c>
    </row>
    <row r="7" spans="1:13">
      <c r="D7" s="30">
        <v>65</v>
      </c>
      <c r="F7" s="14" t="s">
        <v>14</v>
      </c>
      <c r="G7" s="14">
        <v>65</v>
      </c>
      <c r="H7" s="3"/>
      <c r="I7" s="14" t="s">
        <v>14</v>
      </c>
      <c r="J7" s="14">
        <v>65</v>
      </c>
      <c r="L7" s="14" t="s">
        <v>14</v>
      </c>
      <c r="M7" s="14">
        <v>65</v>
      </c>
    </row>
    <row r="8" spans="1:13">
      <c r="F8" s="14" t="s">
        <v>15</v>
      </c>
      <c r="G8" s="14" t="e">
        <v>#N/A</v>
      </c>
      <c r="H8" s="3"/>
      <c r="I8" s="14" t="s">
        <v>15</v>
      </c>
      <c r="J8" s="14" t="e">
        <v>#N/A</v>
      </c>
      <c r="L8" s="14" t="s">
        <v>15</v>
      </c>
      <c r="M8" s="14" t="e">
        <v>#N/A</v>
      </c>
    </row>
    <row r="9" spans="1:13">
      <c r="F9" s="14" t="s">
        <v>16</v>
      </c>
      <c r="G9" s="26">
        <v>8.6775572599666653</v>
      </c>
      <c r="H9" s="3"/>
      <c r="I9" s="14" t="s">
        <v>16</v>
      </c>
      <c r="J9" s="26">
        <v>8.6775572599666653</v>
      </c>
      <c r="L9" s="14" t="s">
        <v>16</v>
      </c>
      <c r="M9" s="26">
        <v>8.6775572599666653</v>
      </c>
    </row>
    <row r="10" spans="1:13">
      <c r="F10" s="14" t="s">
        <v>17</v>
      </c>
      <c r="G10" s="14">
        <v>75.300000000000182</v>
      </c>
      <c r="H10" s="3"/>
      <c r="I10" s="14" t="s">
        <v>17</v>
      </c>
      <c r="J10" s="14">
        <v>75.300000000000182</v>
      </c>
      <c r="L10" s="14" t="s">
        <v>17</v>
      </c>
      <c r="M10" s="14">
        <v>75.300000000000182</v>
      </c>
    </row>
    <row r="11" spans="1:13">
      <c r="F11" s="14" t="s">
        <v>18</v>
      </c>
      <c r="G11" s="14">
        <v>-2.0931413787082738</v>
      </c>
      <c r="H11" s="3"/>
      <c r="I11" s="14" t="s">
        <v>18</v>
      </c>
      <c r="J11" s="14">
        <v>-2.0931413787082738</v>
      </c>
      <c r="L11" s="14" t="s">
        <v>18</v>
      </c>
      <c r="M11" s="14">
        <v>-2.0931413787082738</v>
      </c>
    </row>
    <row r="12" spans="1:13">
      <c r="F12" s="14" t="s">
        <v>19</v>
      </c>
      <c r="G12" s="14">
        <v>-0.60849065298130101</v>
      </c>
      <c r="H12" s="3"/>
      <c r="I12" s="14" t="s">
        <v>19</v>
      </c>
      <c r="J12" s="14">
        <v>-0.60849065298130101</v>
      </c>
      <c r="L12" s="14" t="s">
        <v>19</v>
      </c>
      <c r="M12" s="14">
        <v>-0.60849065298130101</v>
      </c>
    </row>
    <row r="13" spans="1:13">
      <c r="F13" s="14" t="s">
        <v>20</v>
      </c>
      <c r="G13" s="14">
        <v>20</v>
      </c>
      <c r="H13" s="3"/>
      <c r="I13" s="14" t="s">
        <v>20</v>
      </c>
      <c r="J13" s="14">
        <v>20</v>
      </c>
      <c r="L13" s="14" t="s">
        <v>20</v>
      </c>
      <c r="M13" s="14">
        <v>20</v>
      </c>
    </row>
    <row r="14" spans="1:13">
      <c r="F14" s="14" t="s">
        <v>21</v>
      </c>
      <c r="G14" s="14">
        <v>50</v>
      </c>
      <c r="H14" s="3"/>
      <c r="I14" s="14" t="s">
        <v>21</v>
      </c>
      <c r="J14" s="14">
        <v>50</v>
      </c>
      <c r="L14" s="14" t="s">
        <v>21</v>
      </c>
      <c r="M14" s="14">
        <v>50</v>
      </c>
    </row>
    <row r="15" spans="1:13">
      <c r="F15" s="14" t="s">
        <v>22</v>
      </c>
      <c r="G15" s="14">
        <v>70</v>
      </c>
      <c r="H15" s="3"/>
      <c r="I15" s="14" t="s">
        <v>22</v>
      </c>
      <c r="J15" s="14">
        <v>70</v>
      </c>
      <c r="L15" s="14" t="s">
        <v>22</v>
      </c>
      <c r="M15" s="14">
        <v>70</v>
      </c>
    </row>
    <row r="16" spans="1:13">
      <c r="F16" s="14" t="s">
        <v>23</v>
      </c>
      <c r="G16" s="14">
        <v>308</v>
      </c>
      <c r="H16" s="3"/>
      <c r="I16" s="14" t="s">
        <v>23</v>
      </c>
      <c r="J16" s="14">
        <v>308</v>
      </c>
      <c r="L16" s="14" t="s">
        <v>23</v>
      </c>
      <c r="M16" s="14">
        <v>308</v>
      </c>
    </row>
    <row r="17" spans="2:14">
      <c r="F17" s="14" t="s">
        <v>24</v>
      </c>
      <c r="G17" s="14">
        <v>5</v>
      </c>
      <c r="H17" s="3"/>
      <c r="I17" s="14" t="s">
        <v>24</v>
      </c>
      <c r="J17" s="14">
        <v>5</v>
      </c>
      <c r="L17" s="14" t="s">
        <v>24</v>
      </c>
      <c r="M17" s="14">
        <v>5</v>
      </c>
    </row>
    <row r="18" spans="2:14">
      <c r="D18" s="5" t="s">
        <v>41</v>
      </c>
      <c r="E18" s="5" t="s">
        <v>40</v>
      </c>
      <c r="F18" s="21" t="s">
        <v>37</v>
      </c>
      <c r="G18" s="21">
        <v>8.2731038340390377</v>
      </c>
      <c r="H18" s="14"/>
      <c r="I18" s="21" t="s">
        <v>25</v>
      </c>
      <c r="J18" s="21">
        <v>10.774610442052309</v>
      </c>
      <c r="K18" s="5"/>
      <c r="L18" s="21" t="s">
        <v>38</v>
      </c>
      <c r="M18" s="21">
        <v>17.867210334602706</v>
      </c>
    </row>
    <row r="20" spans="2:14">
      <c r="B20" s="37" t="s">
        <v>48</v>
      </c>
      <c r="C20" s="37"/>
      <c r="D20" s="5" t="s">
        <v>46</v>
      </c>
      <c r="E20" s="5" t="s">
        <v>45</v>
      </c>
      <c r="G20" s="33">
        <f>$B$2-G18</f>
        <v>53.32689616596096</v>
      </c>
      <c r="H20" s="1"/>
      <c r="I20" s="1"/>
      <c r="J20" s="33">
        <f t="shared" ref="H20:M20" si="1">$B$2-J18</f>
        <v>50.825389557947695</v>
      </c>
      <c r="K20" s="1"/>
      <c r="L20" s="1"/>
      <c r="M20" s="33">
        <f t="shared" si="1"/>
        <v>43.732789665397291</v>
      </c>
    </row>
    <row r="21" spans="2:14">
      <c r="B21" s="37" t="s">
        <v>49</v>
      </c>
      <c r="C21" s="37"/>
      <c r="D21" s="5" t="s">
        <v>47</v>
      </c>
      <c r="E21" s="5" t="s">
        <v>44</v>
      </c>
      <c r="G21" s="33">
        <f>$B$2+G18</f>
        <v>69.873103834039043</v>
      </c>
      <c r="H21" s="1"/>
      <c r="I21" s="1"/>
      <c r="J21" s="33">
        <f t="shared" ref="H21:N21" si="2">$B$2+J18</f>
        <v>72.374610442052315</v>
      </c>
      <c r="K21" s="1"/>
      <c r="L21" s="1"/>
      <c r="M21" s="33">
        <f t="shared" si="2"/>
        <v>79.467210334602711</v>
      </c>
    </row>
    <row r="23" spans="2:14">
      <c r="F23" s="35" t="s">
        <v>50</v>
      </c>
      <c r="G23" s="36">
        <f>G21-G20</f>
        <v>16.546207668078083</v>
      </c>
      <c r="H23" s="34" t="s">
        <v>51</v>
      </c>
      <c r="I23" s="4"/>
      <c r="J23" s="36">
        <f t="shared" ref="H23:M23" si="3">J21-J20</f>
        <v>21.549220884104621</v>
      </c>
      <c r="K23" s="34" t="s">
        <v>53</v>
      </c>
      <c r="L23" s="4"/>
      <c r="M23" s="36">
        <f t="shared" si="3"/>
        <v>35.73442066920542</v>
      </c>
      <c r="N23" s="5" t="s">
        <v>52</v>
      </c>
    </row>
    <row r="25" spans="2:14">
      <c r="E25" s="30" t="s">
        <v>54</v>
      </c>
      <c r="F25" s="32" t="s">
        <v>68</v>
      </c>
      <c r="G25" s="32"/>
      <c r="I25" s="32" t="s">
        <v>69</v>
      </c>
      <c r="J25" s="32"/>
      <c r="L25" s="32" t="s">
        <v>70</v>
      </c>
      <c r="M25" s="32"/>
    </row>
  </sheetData>
  <mergeCells count="10">
    <mergeCell ref="B20:C20"/>
    <mergeCell ref="B21:C21"/>
    <mergeCell ref="F25:G25"/>
    <mergeCell ref="I25:J25"/>
    <mergeCell ref="L25:M25"/>
    <mergeCell ref="F2:G2"/>
    <mergeCell ref="I2:J2"/>
    <mergeCell ref="L2:M2"/>
    <mergeCell ref="F1:M1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7B24-4B06-4884-8D69-22E0EAEF8D68}">
  <dimension ref="A1:H24"/>
  <sheetViews>
    <sheetView workbookViewId="0">
      <selection activeCell="J11" sqref="J11"/>
    </sheetView>
  </sheetViews>
  <sheetFormatPr defaultRowHeight="14.4"/>
  <cols>
    <col min="1" max="1" width="14.77734375" customWidth="1"/>
    <col min="2" max="2" width="15.6640625" customWidth="1"/>
    <col min="3" max="3" width="25.21875" customWidth="1"/>
  </cols>
  <sheetData>
    <row r="1" spans="1:3">
      <c r="A1" s="22" t="s">
        <v>56</v>
      </c>
      <c r="B1" s="22"/>
    </row>
    <row r="3" spans="1:3">
      <c r="A3" s="5" t="s">
        <v>57</v>
      </c>
      <c r="B3" s="69">
        <v>0.51300000000000001</v>
      </c>
    </row>
    <row r="4" spans="1:3">
      <c r="A4" s="5" t="s">
        <v>31</v>
      </c>
      <c r="B4" s="5">
        <v>1310</v>
      </c>
    </row>
    <row r="5" spans="1:3">
      <c r="A5" s="5" t="s">
        <v>58</v>
      </c>
      <c r="B5" s="5">
        <v>0.97</v>
      </c>
    </row>
    <row r="6" spans="1:3">
      <c r="A6" s="41"/>
      <c r="B6" s="41"/>
      <c r="C6" s="41"/>
    </row>
    <row r="7" spans="1:3">
      <c r="A7" s="22" t="s">
        <v>55</v>
      </c>
      <c r="B7" s="22"/>
      <c r="C7" s="41"/>
    </row>
    <row r="8" spans="1:3" ht="15" customHeight="1"/>
    <row r="9" spans="1:3">
      <c r="A9" s="31" t="s">
        <v>60</v>
      </c>
      <c r="B9" s="31"/>
    </row>
    <row r="10" spans="1:3">
      <c r="A10" s="5" t="s">
        <v>59</v>
      </c>
      <c r="B10" s="5">
        <f>SQRT(B3*(1-B3)/B4)</f>
        <v>1.3809804018265457E-2</v>
      </c>
      <c r="C10" t="str">
        <f ca="1">_xlfn.FORMULATEXT(B10)</f>
        <v>=SQRT(B3*(1-B3)/B4)</v>
      </c>
    </row>
    <row r="12" spans="1:3">
      <c r="A12" s="31" t="s">
        <v>61</v>
      </c>
      <c r="B12" s="31"/>
    </row>
    <row r="13" spans="1:3">
      <c r="A13" s="5" t="s">
        <v>62</v>
      </c>
      <c r="B13" s="5">
        <f>_xlfn.NORM.S.INV(0.97+(0.03/2))</f>
        <v>2.1700903775845601</v>
      </c>
      <c r="C13" t="str">
        <f t="shared" ref="C11:C24" ca="1" si="0">_xlfn.FORMULATEXT(B13)</f>
        <v>=NORM.S.INV(0.97+(0.03/2))</v>
      </c>
    </row>
    <row r="15" spans="1:3">
      <c r="A15" s="31" t="s">
        <v>63</v>
      </c>
      <c r="B15" s="31"/>
    </row>
    <row r="16" spans="1:3">
      <c r="A16" s="5" t="s">
        <v>40</v>
      </c>
      <c r="B16" s="39">
        <f>B10*B13</f>
        <v>2.9968522816366461E-2</v>
      </c>
      <c r="C16" t="str">
        <f t="shared" ca="1" si="0"/>
        <v>=B10*B13</v>
      </c>
    </row>
    <row r="17" spans="1:8">
      <c r="B17" s="68">
        <v>2.9968522816366461E-2</v>
      </c>
    </row>
    <row r="19" spans="1:8">
      <c r="A19" s="31" t="s">
        <v>64</v>
      </c>
      <c r="B19" s="31"/>
      <c r="D19" s="5"/>
      <c r="E19" s="42"/>
      <c r="F19" s="42" t="s">
        <v>42</v>
      </c>
      <c r="G19" s="42" t="s">
        <v>43</v>
      </c>
      <c r="H19" s="42" t="s">
        <v>40</v>
      </c>
    </row>
    <row r="20" spans="1:8">
      <c r="A20" s="5" t="s">
        <v>46</v>
      </c>
      <c r="B20" s="71">
        <f>$B$3-$B$17</f>
        <v>0.48303147718363354</v>
      </c>
      <c r="C20" s="70" t="str">
        <f t="shared" ca="1" si="0"/>
        <v>=$B$3-$B$17</v>
      </c>
      <c r="D20" s="47" t="s">
        <v>71</v>
      </c>
      <c r="E20" s="42">
        <v>1.6448536269514715</v>
      </c>
      <c r="F20" s="46">
        <v>0.49028489377306705</v>
      </c>
      <c r="G20" s="46">
        <v>0.53571510622693297</v>
      </c>
      <c r="H20" s="40">
        <v>2.2715106226932943E-2</v>
      </c>
    </row>
    <row r="21" spans="1:8">
      <c r="A21" s="5" t="s">
        <v>47</v>
      </c>
      <c r="B21" s="71">
        <f>$B$3+$B$17</f>
        <v>0.54296852281636643</v>
      </c>
      <c r="C21" s="70" t="str">
        <f t="shared" ca="1" si="0"/>
        <v>=$B$3+$B$17</v>
      </c>
      <c r="D21" s="47" t="s">
        <v>72</v>
      </c>
      <c r="E21" s="42">
        <v>1.9599639845400536</v>
      </c>
      <c r="F21" s="46">
        <v>0.48593328149064319</v>
      </c>
      <c r="G21" s="46">
        <v>0.54006671850935684</v>
      </c>
      <c r="H21" s="40">
        <v>2.7066718509356807E-2</v>
      </c>
    </row>
    <row r="22" spans="1:8">
      <c r="D22" s="43" t="s">
        <v>73</v>
      </c>
      <c r="E22" s="44">
        <v>2.17</v>
      </c>
      <c r="F22" s="45">
        <v>0.48303272528036395</v>
      </c>
      <c r="G22" s="45">
        <v>0.54296727471963602</v>
      </c>
      <c r="H22" s="45">
        <v>2.996727471963604E-2</v>
      </c>
    </row>
    <row r="23" spans="1:8">
      <c r="A23" s="31" t="s">
        <v>65</v>
      </c>
      <c r="B23" s="31"/>
      <c r="D23" s="47" t="s">
        <v>74</v>
      </c>
      <c r="E23" s="42">
        <v>2.5758293035488999</v>
      </c>
      <c r="F23" s="46">
        <v>0.47742830213348453</v>
      </c>
      <c r="G23" s="46">
        <v>0.5485716978665155</v>
      </c>
      <c r="H23" s="40">
        <v>3.5571697866515511E-2</v>
      </c>
    </row>
    <row r="24" spans="1:8">
      <c r="A24" s="43" t="s">
        <v>66</v>
      </c>
      <c r="B24" s="43" t="s">
        <v>67</v>
      </c>
    </row>
  </sheetData>
  <mergeCells count="7">
    <mergeCell ref="A23:B23"/>
    <mergeCell ref="A1:B1"/>
    <mergeCell ref="A7:B7"/>
    <mergeCell ref="A19:B19"/>
    <mergeCell ref="A15:B15"/>
    <mergeCell ref="A12:B12"/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C141-3445-4BF0-A7BC-B50AB2BE1A39}">
  <dimension ref="A1:I13"/>
  <sheetViews>
    <sheetView workbookViewId="0">
      <selection activeCell="D22" sqref="D22"/>
    </sheetView>
  </sheetViews>
  <sheetFormatPr defaultRowHeight="14.4"/>
  <sheetData>
    <row r="1" spans="1:9">
      <c r="A1" s="13" t="s">
        <v>75</v>
      </c>
      <c r="B1" s="13" t="s">
        <v>76</v>
      </c>
    </row>
    <row r="2" spans="1:9">
      <c r="A2" s="72">
        <v>44927</v>
      </c>
      <c r="B2" s="6">
        <v>400</v>
      </c>
      <c r="D2" s="11" t="s">
        <v>77</v>
      </c>
      <c r="E2" s="11"/>
    </row>
    <row r="3" spans="1:9">
      <c r="A3" s="72">
        <v>44958</v>
      </c>
      <c r="B3" s="6">
        <v>600</v>
      </c>
    </row>
    <row r="4" spans="1:9">
      <c r="A4" s="72">
        <v>44986</v>
      </c>
      <c r="B4" s="6">
        <v>500</v>
      </c>
    </row>
    <row r="5" spans="1:9">
      <c r="A5" s="72">
        <v>45017</v>
      </c>
      <c r="B5" s="6">
        <v>800</v>
      </c>
    </row>
    <row r="6" spans="1:9">
      <c r="A6" s="72">
        <v>45047</v>
      </c>
      <c r="B6" s="6">
        <v>800</v>
      </c>
    </row>
    <row r="7" spans="1:9">
      <c r="A7" s="72">
        <v>45078</v>
      </c>
      <c r="B7" s="6">
        <v>600</v>
      </c>
    </row>
    <row r="8" spans="1:9">
      <c r="A8" s="72">
        <v>45108</v>
      </c>
      <c r="B8" s="6">
        <v>700</v>
      </c>
      <c r="D8" s="18" t="s">
        <v>78</v>
      </c>
      <c r="E8" s="18"/>
      <c r="F8" s="18"/>
      <c r="G8" s="18"/>
      <c r="H8" s="18"/>
      <c r="I8" s="18"/>
    </row>
    <row r="9" spans="1:9">
      <c r="A9" s="72">
        <v>45139</v>
      </c>
      <c r="B9" s="6">
        <v>900</v>
      </c>
      <c r="D9" s="48" t="s">
        <v>79</v>
      </c>
      <c r="E9" s="48"/>
      <c r="F9" s="16"/>
      <c r="G9" s="16"/>
      <c r="H9" s="16"/>
      <c r="I9" s="16"/>
    </row>
    <row r="10" spans="1:9">
      <c r="A10" s="72">
        <v>45170</v>
      </c>
      <c r="B10" s="6">
        <v>700</v>
      </c>
    </row>
    <row r="11" spans="1:9">
      <c r="A11" s="72">
        <v>45200</v>
      </c>
      <c r="B11" s="6">
        <v>800</v>
      </c>
    </row>
    <row r="12" spans="1:9">
      <c r="A12" s="72">
        <v>45231</v>
      </c>
      <c r="B12" s="6">
        <v>900</v>
      </c>
    </row>
    <row r="13" spans="1:9">
      <c r="A13" s="72">
        <v>45261</v>
      </c>
      <c r="B13" s="6">
        <v>1200</v>
      </c>
    </row>
  </sheetData>
  <mergeCells count="2">
    <mergeCell ref="D2:E2"/>
    <mergeCell ref="D8:I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AC9-84B5-4834-BCAC-D1BD4D6594AF}">
  <dimension ref="A1:E26"/>
  <sheetViews>
    <sheetView topLeftCell="B1" workbookViewId="0">
      <selection activeCell="J17" sqref="J17"/>
    </sheetView>
  </sheetViews>
  <sheetFormatPr defaultRowHeight="14.4"/>
  <cols>
    <col min="2" max="2" width="14.33203125" customWidth="1"/>
    <col min="4" max="4" width="20.44140625" customWidth="1"/>
    <col min="5" max="5" width="17.6640625" customWidth="1"/>
  </cols>
  <sheetData>
    <row r="1" spans="1:5">
      <c r="A1" s="22" t="s">
        <v>84</v>
      </c>
      <c r="B1" s="22"/>
      <c r="C1" s="22"/>
      <c r="D1" s="22"/>
      <c r="E1" s="22"/>
    </row>
    <row r="3" spans="1:5">
      <c r="A3" s="5" t="s">
        <v>80</v>
      </c>
      <c r="B3" s="5" t="s">
        <v>81</v>
      </c>
      <c r="D3" s="31" t="s">
        <v>85</v>
      </c>
      <c r="E3" s="31"/>
    </row>
    <row r="4" spans="1:5">
      <c r="A4" s="5">
        <v>1</v>
      </c>
      <c r="B4" s="5">
        <v>75</v>
      </c>
      <c r="D4" s="27" t="s">
        <v>81</v>
      </c>
      <c r="E4" s="27"/>
    </row>
    <row r="5" spans="1:5">
      <c r="A5" s="5">
        <v>2</v>
      </c>
      <c r="B5" s="5">
        <v>74</v>
      </c>
      <c r="D5" s="14"/>
      <c r="E5" s="14"/>
    </row>
    <row r="6" spans="1:5">
      <c r="A6" s="5">
        <v>3</v>
      </c>
      <c r="B6" s="5">
        <v>80</v>
      </c>
      <c r="D6" s="14" t="s">
        <v>12</v>
      </c>
      <c r="E6" s="73">
        <v>78</v>
      </c>
    </row>
    <row r="7" spans="1:5">
      <c r="A7" s="5">
        <v>4</v>
      </c>
      <c r="B7" s="5">
        <v>82</v>
      </c>
      <c r="D7" s="14" t="s">
        <v>13</v>
      </c>
      <c r="E7" s="14">
        <v>1.0327955589886444</v>
      </c>
    </row>
    <row r="8" spans="1:5">
      <c r="A8" s="5">
        <v>5</v>
      </c>
      <c r="B8" s="5">
        <v>78</v>
      </c>
      <c r="D8" s="14" t="s">
        <v>14</v>
      </c>
      <c r="E8" s="14">
        <v>78.5</v>
      </c>
    </row>
    <row r="9" spans="1:5">
      <c r="A9" s="5">
        <v>6</v>
      </c>
      <c r="B9" s="5">
        <v>75</v>
      </c>
      <c r="D9" s="14" t="s">
        <v>15</v>
      </c>
      <c r="E9" s="14">
        <v>75</v>
      </c>
    </row>
    <row r="10" spans="1:5">
      <c r="A10" s="5">
        <v>7</v>
      </c>
      <c r="B10" s="5">
        <v>74</v>
      </c>
      <c r="D10" s="14" t="s">
        <v>16</v>
      </c>
      <c r="E10" s="14">
        <v>3.2659863237109041</v>
      </c>
    </row>
    <row r="11" spans="1:5">
      <c r="A11" s="5">
        <v>8</v>
      </c>
      <c r="B11" s="5">
        <v>81</v>
      </c>
      <c r="D11" s="14" t="s">
        <v>17</v>
      </c>
      <c r="E11" s="14">
        <v>10.666666666666666</v>
      </c>
    </row>
    <row r="12" spans="1:5">
      <c r="A12" s="5">
        <v>9</v>
      </c>
      <c r="B12" s="5">
        <v>82</v>
      </c>
      <c r="D12" s="14" t="s">
        <v>18</v>
      </c>
      <c r="E12" s="14">
        <v>-1.8762555803571437</v>
      </c>
    </row>
    <row r="13" spans="1:5">
      <c r="A13" s="5">
        <v>10</v>
      </c>
      <c r="B13" s="5">
        <v>79</v>
      </c>
      <c r="D13" s="14" t="s">
        <v>19</v>
      </c>
      <c r="E13" s="14">
        <v>-7.1762394808100968E-2</v>
      </c>
    </row>
    <row r="14" spans="1:5">
      <c r="D14" s="14" t="s">
        <v>20</v>
      </c>
      <c r="E14" s="14">
        <v>8</v>
      </c>
    </row>
    <row r="15" spans="1:5">
      <c r="A15" s="75" t="s">
        <v>82</v>
      </c>
      <c r="B15" s="75"/>
      <c r="D15" s="14" t="s">
        <v>21</v>
      </c>
      <c r="E15" s="14">
        <v>74</v>
      </c>
    </row>
    <row r="16" spans="1:5">
      <c r="A16" s="31" t="s">
        <v>83</v>
      </c>
      <c r="B16" s="31"/>
      <c r="D16" s="14" t="s">
        <v>22</v>
      </c>
      <c r="E16" s="14">
        <v>82</v>
      </c>
    </row>
    <row r="17" spans="3:5">
      <c r="D17" s="14" t="s">
        <v>23</v>
      </c>
      <c r="E17" s="14">
        <v>780</v>
      </c>
    </row>
    <row r="18" spans="3:5">
      <c r="D18" s="14" t="s">
        <v>24</v>
      </c>
      <c r="E18" s="14">
        <v>10</v>
      </c>
    </row>
    <row r="19" spans="3:5">
      <c r="D19" s="14" t="s">
        <v>25</v>
      </c>
      <c r="E19" s="73">
        <v>2.336345871472338</v>
      </c>
    </row>
    <row r="21" spans="3:5">
      <c r="D21" s="5" t="s">
        <v>46</v>
      </c>
      <c r="E21" s="74">
        <f>$E$6-$E$19</f>
        <v>75.663654128527668</v>
      </c>
    </row>
    <row r="22" spans="3:5">
      <c r="D22" s="5" t="s">
        <v>47</v>
      </c>
      <c r="E22" s="42">
        <f>$E$6+$E$19</f>
        <v>80.336345871472332</v>
      </c>
    </row>
    <row r="23" spans="3:5">
      <c r="D23" s="52" t="s">
        <v>86</v>
      </c>
      <c r="E23" s="52" t="s">
        <v>87</v>
      </c>
    </row>
    <row r="25" spans="3:5">
      <c r="C25" s="38" t="s">
        <v>54</v>
      </c>
      <c r="D25" s="50" t="s">
        <v>88</v>
      </c>
      <c r="E25" s="50" t="s">
        <v>89</v>
      </c>
    </row>
    <row r="26" spans="3:5">
      <c r="D26" s="51" t="s">
        <v>90</v>
      </c>
      <c r="E26" s="51"/>
    </row>
  </sheetData>
  <mergeCells count="5">
    <mergeCell ref="D3:E3"/>
    <mergeCell ref="D26:E26"/>
    <mergeCell ref="A1:E1"/>
    <mergeCell ref="A15:B15"/>
    <mergeCell ref="A16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CE08-DFA4-4B10-9279-C809B37DE8B4}">
  <dimension ref="A1:I33"/>
  <sheetViews>
    <sheetView topLeftCell="A7" workbookViewId="0">
      <selection activeCell="F32" sqref="F32"/>
    </sheetView>
  </sheetViews>
  <sheetFormatPr defaultRowHeight="14.4"/>
  <cols>
    <col min="2" max="2" width="9.6640625" customWidth="1"/>
    <col min="3" max="3" width="11.44140625" customWidth="1"/>
    <col min="5" max="5" width="16" customWidth="1"/>
    <col min="6" max="6" width="18.77734375" customWidth="1"/>
    <col min="7" max="7" width="14.6640625" customWidth="1"/>
    <col min="8" max="8" width="11.77734375" customWidth="1"/>
  </cols>
  <sheetData>
    <row r="1" spans="1:9">
      <c r="A1" s="22" t="s">
        <v>93</v>
      </c>
      <c r="B1" s="22"/>
      <c r="C1" s="22"/>
      <c r="E1" s="31" t="s">
        <v>94</v>
      </c>
      <c r="F1" s="31"/>
      <c r="G1" s="31"/>
    </row>
    <row r="3" spans="1:9">
      <c r="A3" s="6" t="s">
        <v>80</v>
      </c>
      <c r="B3" s="6" t="s">
        <v>91</v>
      </c>
      <c r="C3" s="6" t="s">
        <v>92</v>
      </c>
      <c r="E3" s="31" t="s">
        <v>114</v>
      </c>
      <c r="F3" s="31"/>
    </row>
    <row r="4" spans="1:9">
      <c r="A4" s="6">
        <v>1</v>
      </c>
      <c r="B4" s="8">
        <v>8.3018382341783816</v>
      </c>
      <c r="C4" s="8">
        <v>6.8970105156376302</v>
      </c>
      <c r="E4" s="31" t="s">
        <v>115</v>
      </c>
      <c r="F4" s="31"/>
    </row>
    <row r="5" spans="1:9">
      <c r="A5" s="6">
        <v>2</v>
      </c>
      <c r="B5" s="8">
        <v>8.4036026637654668</v>
      </c>
      <c r="C5" s="8">
        <v>6.0048210153784964</v>
      </c>
    </row>
    <row r="6" spans="1:9">
      <c r="A6" s="6">
        <v>3</v>
      </c>
      <c r="B6" s="8">
        <v>8.2058691549923459</v>
      </c>
      <c r="C6" s="8">
        <v>7.0431164584083348</v>
      </c>
      <c r="E6" s="5"/>
      <c r="F6" s="5" t="s">
        <v>12</v>
      </c>
      <c r="G6" s="53" t="s">
        <v>33</v>
      </c>
    </row>
    <row r="7" spans="1:9">
      <c r="A7" s="6">
        <v>4</v>
      </c>
      <c r="B7" s="8">
        <v>8.3586621143409587</v>
      </c>
      <c r="C7" s="8">
        <v>6.9619748220826834</v>
      </c>
      <c r="E7" s="5" t="s">
        <v>95</v>
      </c>
      <c r="F7" s="49">
        <v>8</v>
      </c>
      <c r="G7" s="54">
        <v>0.5</v>
      </c>
    </row>
    <row r="8" spans="1:9">
      <c r="A8" s="6">
        <v>5</v>
      </c>
      <c r="B8" s="8">
        <v>7.6981471179197865</v>
      </c>
      <c r="C8" s="8">
        <v>6.6962127869605794</v>
      </c>
      <c r="E8" s="5" t="s">
        <v>96</v>
      </c>
      <c r="F8" s="49">
        <v>6.8</v>
      </c>
      <c r="G8" s="54">
        <v>0.5</v>
      </c>
    </row>
    <row r="9" spans="1:9">
      <c r="A9" s="6">
        <v>6</v>
      </c>
      <c r="B9" s="8">
        <v>7.8236182739895161</v>
      </c>
      <c r="C9" s="8">
        <v>7.679758323494517</v>
      </c>
      <c r="E9" s="53" t="s">
        <v>98</v>
      </c>
      <c r="F9" s="53"/>
      <c r="G9" s="53"/>
    </row>
    <row r="10" spans="1:9">
      <c r="A10" s="6">
        <v>7</v>
      </c>
      <c r="B10" s="8">
        <v>8.2456288789102583</v>
      </c>
      <c r="C10" s="8">
        <v>7.3928949569640192</v>
      </c>
    </row>
    <row r="11" spans="1:9">
      <c r="A11" s="6">
        <v>8</v>
      </c>
      <c r="B11" s="8">
        <v>9.6102336054143844</v>
      </c>
      <c r="C11" s="8">
        <v>6.0518218740270342</v>
      </c>
      <c r="E11" t="s">
        <v>97</v>
      </c>
    </row>
    <row r="12" spans="1:9">
      <c r="A12" s="6">
        <v>9</v>
      </c>
      <c r="B12" s="8">
        <v>7.8097806830086034</v>
      </c>
      <c r="C12" s="8">
        <v>6.0804331519618895</v>
      </c>
    </row>
    <row r="13" spans="1:9">
      <c r="A13" s="6">
        <v>10</v>
      </c>
      <c r="B13" s="8">
        <v>7.5484330386044833</v>
      </c>
      <c r="C13" s="8">
        <v>6.7815304064777546</v>
      </c>
      <c r="E13" s="57"/>
      <c r="F13" s="57" t="s">
        <v>91</v>
      </c>
      <c r="G13" s="57" t="s">
        <v>92</v>
      </c>
    </row>
    <row r="14" spans="1:9">
      <c r="A14" s="6">
        <v>11</v>
      </c>
      <c r="B14" s="8">
        <v>8.2501471343619546</v>
      </c>
      <c r="C14" s="8">
        <v>7.41097841211307</v>
      </c>
      <c r="E14" s="14" t="s">
        <v>12</v>
      </c>
      <c r="F14" s="14">
        <v>7.9570479744983755</v>
      </c>
      <c r="G14" s="14">
        <v>6.7791999383339894</v>
      </c>
      <c r="H14" s="5" t="s">
        <v>109</v>
      </c>
      <c r="I14" s="5">
        <f>F14-G14</f>
        <v>1.1778480361643862</v>
      </c>
    </row>
    <row r="15" spans="1:9">
      <c r="A15" s="6">
        <v>12</v>
      </c>
      <c r="B15" s="8">
        <v>7.0274308485557029</v>
      </c>
      <c r="C15" s="8">
        <v>6.0783457053178189</v>
      </c>
      <c r="E15" s="14" t="s">
        <v>99</v>
      </c>
      <c r="F15" s="14">
        <v>0.28212688103642458</v>
      </c>
      <c r="G15" s="14">
        <v>0.38330049712409803</v>
      </c>
    </row>
    <row r="16" spans="1:9">
      <c r="A16" s="6">
        <v>13</v>
      </c>
      <c r="B16" s="8">
        <v>7.4730184754321911</v>
      </c>
      <c r="C16" s="8">
        <v>6.7198767142338882</v>
      </c>
      <c r="E16" s="14" t="s">
        <v>100</v>
      </c>
      <c r="F16" s="14">
        <v>30</v>
      </c>
      <c r="G16" s="14">
        <v>30</v>
      </c>
    </row>
    <row r="17" spans="1:7">
      <c r="A17" s="6">
        <v>14</v>
      </c>
      <c r="B17" s="8">
        <v>7.6997212568682638</v>
      </c>
      <c r="C17" s="8">
        <v>7.5131443556743172</v>
      </c>
      <c r="E17" s="14" t="s">
        <v>101</v>
      </c>
      <c r="F17" s="14">
        <v>0.33271368908026133</v>
      </c>
      <c r="G17" s="14"/>
    </row>
    <row r="18" spans="1:7">
      <c r="A18" s="6">
        <v>15</v>
      </c>
      <c r="B18" s="8">
        <v>8.4224864581416572</v>
      </c>
      <c r="C18" s="8">
        <v>6.3721397564725599</v>
      </c>
      <c r="E18" s="14" t="s">
        <v>102</v>
      </c>
      <c r="F18" s="14">
        <v>0</v>
      </c>
      <c r="G18" s="14"/>
    </row>
    <row r="19" spans="1:7">
      <c r="A19" s="6">
        <v>16</v>
      </c>
      <c r="B19" s="8">
        <v>8.861453879234908</v>
      </c>
      <c r="C19" s="8">
        <v>6.4237178351589952</v>
      </c>
      <c r="E19" s="14" t="s">
        <v>103</v>
      </c>
      <c r="F19" s="14">
        <v>58</v>
      </c>
      <c r="G19" s="14"/>
    </row>
    <row r="20" spans="1:7">
      <c r="A20" s="6">
        <v>17</v>
      </c>
      <c r="B20" s="8">
        <v>8.6918396302907226</v>
      </c>
      <c r="C20" s="8">
        <v>6.1880282706825458</v>
      </c>
      <c r="E20" s="14" t="s">
        <v>104</v>
      </c>
      <c r="F20" s="14">
        <v>7.9085990243163851</v>
      </c>
      <c r="G20" s="14"/>
    </row>
    <row r="21" spans="1:7">
      <c r="A21" s="6">
        <v>18</v>
      </c>
      <c r="B21" s="8">
        <v>8.2134267176652536</v>
      </c>
      <c r="C21" s="8">
        <v>7.0287588462124591</v>
      </c>
      <c r="E21" s="58" t="s">
        <v>105</v>
      </c>
      <c r="F21" s="59">
        <v>4.3582173517137558E-11</v>
      </c>
      <c r="G21" s="14"/>
    </row>
    <row r="22" spans="1:7">
      <c r="A22" s="6">
        <v>19</v>
      </c>
      <c r="B22" s="8">
        <v>7.7083465900965678</v>
      </c>
      <c r="C22" s="8">
        <v>6.8025110738567056</v>
      </c>
      <c r="E22" s="14" t="s">
        <v>106</v>
      </c>
      <c r="F22" s="14">
        <v>1.671552762454859</v>
      </c>
      <c r="G22" s="14"/>
    </row>
    <row r="23" spans="1:7">
      <c r="A23" s="6">
        <v>20</v>
      </c>
      <c r="B23" s="8">
        <v>7.4643047155038573</v>
      </c>
      <c r="C23" s="8">
        <v>6.1872979975296074</v>
      </c>
      <c r="E23" s="56" t="s">
        <v>107</v>
      </c>
      <c r="F23" s="55">
        <v>8.7164347034275102E-11</v>
      </c>
      <c r="G23" s="14"/>
    </row>
    <row r="24" spans="1:7">
      <c r="A24" s="6">
        <v>21</v>
      </c>
      <c r="B24" s="8">
        <v>7.3351214659020343</v>
      </c>
      <c r="C24" s="8">
        <v>8.1488815847286773</v>
      </c>
      <c r="E24" s="14" t="s">
        <v>108</v>
      </c>
      <c r="F24" s="14">
        <v>2.0017174841452352</v>
      </c>
      <c r="G24" s="14"/>
    </row>
    <row r="25" spans="1:7">
      <c r="A25" s="6">
        <v>22</v>
      </c>
      <c r="B25" s="8">
        <v>7.5912205094645753</v>
      </c>
      <c r="C25" s="8">
        <v>7.3211720748640996</v>
      </c>
    </row>
    <row r="26" spans="1:7">
      <c r="A26" s="6">
        <v>23</v>
      </c>
      <c r="B26" s="8">
        <v>7.7952038591388204</v>
      </c>
      <c r="C26" s="8">
        <v>7.8345570180788826</v>
      </c>
      <c r="E26" s="31" t="s">
        <v>116</v>
      </c>
      <c r="F26" s="31"/>
    </row>
    <row r="27" spans="1:7">
      <c r="A27" s="6">
        <v>24</v>
      </c>
      <c r="B27" s="8">
        <v>7.4836703217417435</v>
      </c>
      <c r="C27" s="8">
        <v>6.006561844474394</v>
      </c>
      <c r="E27" s="5" t="s">
        <v>110</v>
      </c>
      <c r="F27" s="5" t="s">
        <v>111</v>
      </c>
    </row>
    <row r="28" spans="1:7">
      <c r="A28" s="6">
        <v>25</v>
      </c>
      <c r="B28" s="8">
        <v>8.0822843283176535</v>
      </c>
      <c r="C28" s="8">
        <v>6.4471606239225059</v>
      </c>
      <c r="E28" s="5" t="s">
        <v>112</v>
      </c>
      <c r="F28" s="5" t="s">
        <v>113</v>
      </c>
    </row>
    <row r="29" spans="1:7">
      <c r="A29" s="6">
        <v>26</v>
      </c>
      <c r="B29" s="8">
        <v>7.9024023475648884</v>
      </c>
      <c r="C29" s="8">
        <v>6.8942564054825359</v>
      </c>
    </row>
    <row r="30" spans="1:7">
      <c r="A30" s="6">
        <v>27</v>
      </c>
      <c r="B30" s="8">
        <v>8.1016740956453734</v>
      </c>
      <c r="C30" s="8">
        <v>6.2999903966675701</v>
      </c>
      <c r="E30" s="38" t="s">
        <v>117</v>
      </c>
      <c r="F30" s="55" t="s">
        <v>118</v>
      </c>
    </row>
    <row r="31" spans="1:7">
      <c r="A31" s="6">
        <v>28</v>
      </c>
      <c r="B31" s="8">
        <v>7.4952919629998815</v>
      </c>
      <c r="C31" s="8">
        <v>6.7845713683564339</v>
      </c>
      <c r="F31" s="30" t="str">
        <f>IF(F23&lt;=0.05,
"Reject H0",
"Fail to reject H0")</f>
        <v>Reject H0</v>
      </c>
    </row>
    <row r="32" spans="1:7">
      <c r="A32" s="6">
        <v>29</v>
      </c>
      <c r="B32" s="8">
        <v>7.6041263794829197</v>
      </c>
      <c r="C32" s="8">
        <v>5.8140161209043866</v>
      </c>
      <c r="F32" s="56" t="s">
        <v>119</v>
      </c>
    </row>
    <row r="33" spans="1:3">
      <c r="A33" s="6">
        <v>30</v>
      </c>
      <c r="B33" s="8">
        <v>7.5024544934181012</v>
      </c>
      <c r="C33" s="8">
        <v>7.5104574338952439</v>
      </c>
    </row>
  </sheetData>
  <mergeCells count="5">
    <mergeCell ref="A1:C1"/>
    <mergeCell ref="E1:G1"/>
    <mergeCell ref="E3:F3"/>
    <mergeCell ref="E4:F4"/>
    <mergeCell ref="E26:F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7BF0-A91B-41BC-9C80-013F853284D7}">
  <dimension ref="A1:F33"/>
  <sheetViews>
    <sheetView tabSelected="1" workbookViewId="0">
      <selection activeCell="F25" sqref="F25"/>
    </sheetView>
  </sheetViews>
  <sheetFormatPr defaultRowHeight="14.4"/>
  <cols>
    <col min="2" max="2" width="10" customWidth="1"/>
    <col min="3" max="3" width="10.88671875" customWidth="1"/>
    <col min="5" max="5" width="31" customWidth="1"/>
    <col min="6" max="6" width="31.6640625" customWidth="1"/>
    <col min="7" max="7" width="18.77734375" customWidth="1"/>
  </cols>
  <sheetData>
    <row r="1" spans="1:6">
      <c r="A1" s="22" t="s">
        <v>93</v>
      </c>
      <c r="B1" s="22"/>
      <c r="C1" s="22"/>
      <c r="E1" s="62" t="s">
        <v>129</v>
      </c>
      <c r="F1" s="63"/>
    </row>
    <row r="2" spans="1:6">
      <c r="E2" s="62" t="s">
        <v>128</v>
      </c>
      <c r="F2" s="63"/>
    </row>
    <row r="3" spans="1:6">
      <c r="A3" s="6" t="s">
        <v>80</v>
      </c>
      <c r="B3" s="6" t="s">
        <v>91</v>
      </c>
      <c r="C3" s="6" t="s">
        <v>92</v>
      </c>
    </row>
    <row r="4" spans="1:6">
      <c r="A4" s="6">
        <v>1</v>
      </c>
      <c r="B4" s="8">
        <v>8.3018382341783816</v>
      </c>
      <c r="C4" s="8">
        <v>6.8970105156376302</v>
      </c>
      <c r="E4" s="62" t="s">
        <v>124</v>
      </c>
      <c r="F4" s="63"/>
    </row>
    <row r="5" spans="1:6" ht="16.8">
      <c r="A5" s="6">
        <v>2</v>
      </c>
      <c r="B5" s="8">
        <v>8.4036026637654668</v>
      </c>
      <c r="C5" s="8">
        <v>6.0048210153784964</v>
      </c>
      <c r="E5" s="60" t="s">
        <v>121</v>
      </c>
      <c r="F5" s="60" t="s">
        <v>122</v>
      </c>
    </row>
    <row r="6" spans="1:6" ht="16.8">
      <c r="A6" s="6">
        <v>3</v>
      </c>
      <c r="B6" s="8">
        <v>8.2058691549923459</v>
      </c>
      <c r="C6" s="8">
        <v>7.0431164584083348</v>
      </c>
      <c r="E6" s="5"/>
      <c r="F6" s="61" t="s">
        <v>123</v>
      </c>
    </row>
    <row r="7" spans="1:6">
      <c r="A7" s="6">
        <v>4</v>
      </c>
      <c r="B7" s="8">
        <v>8.3586621143409587</v>
      </c>
      <c r="C7" s="8">
        <v>6.9619748220826834</v>
      </c>
      <c r="E7" s="5"/>
      <c r="F7" s="5"/>
    </row>
    <row r="8" spans="1:6">
      <c r="A8" s="6">
        <v>5</v>
      </c>
      <c r="B8" s="8">
        <v>7.6981471179197865</v>
      </c>
      <c r="C8" s="8">
        <v>6.6962127869605794</v>
      </c>
      <c r="E8" s="64" t="s">
        <v>120</v>
      </c>
      <c r="F8" s="5"/>
    </row>
    <row r="9" spans="1:6">
      <c r="A9" s="6">
        <v>6</v>
      </c>
      <c r="B9" s="8">
        <v>7.8236182739895161</v>
      </c>
      <c r="C9" s="8">
        <v>7.679758323494517</v>
      </c>
      <c r="E9" s="64">
        <f>_xlfn.F.TEST(GROUPA,GROUPB)</f>
        <v>0.41420553614507194</v>
      </c>
      <c r="F9" s="5" t="str">
        <f ca="1">_xlfn.FORMULATEXT(E9)</f>
        <v>=F.TEST(GROUPA,GROUPB)</v>
      </c>
    </row>
    <row r="10" spans="1:6" ht="16.8">
      <c r="A10" s="6">
        <v>7</v>
      </c>
      <c r="B10" s="8">
        <v>8.2456288789102583</v>
      </c>
      <c r="C10" s="8">
        <v>7.3928949569640192</v>
      </c>
      <c r="E10" s="20" t="str">
        <f>IF($E$9&lt;=0.05,"Reject H0","Fail to Reject H0")</f>
        <v>Fail to Reject H0</v>
      </c>
      <c r="F10" s="66" t="s">
        <v>122</v>
      </c>
    </row>
    <row r="11" spans="1:6">
      <c r="A11" s="6">
        <v>8</v>
      </c>
      <c r="B11" s="8">
        <v>9.6102336054143844</v>
      </c>
      <c r="C11" s="8">
        <v>6.0518218740270342</v>
      </c>
    </row>
    <row r="12" spans="1:6">
      <c r="A12" s="6">
        <v>9</v>
      </c>
      <c r="B12" s="8">
        <v>7.8097806830086034</v>
      </c>
      <c r="C12" s="8">
        <v>6.0804331519618895</v>
      </c>
      <c r="E12" s="62" t="s">
        <v>125</v>
      </c>
      <c r="F12" s="63"/>
    </row>
    <row r="13" spans="1:6" ht="16.8">
      <c r="A13" s="6">
        <v>10</v>
      </c>
      <c r="B13" s="8">
        <v>7.5484330386044833</v>
      </c>
      <c r="C13" s="8">
        <v>6.7815304064777546</v>
      </c>
      <c r="E13" s="60" t="s">
        <v>121</v>
      </c>
      <c r="F13" s="9" t="s">
        <v>129</v>
      </c>
    </row>
    <row r="14" spans="1:6">
      <c r="A14" s="6">
        <v>11</v>
      </c>
      <c r="B14" s="8">
        <v>8.2501471343619546</v>
      </c>
      <c r="C14" s="8">
        <v>7.41097841211307</v>
      </c>
      <c r="E14" s="9"/>
      <c r="F14" s="9" t="s">
        <v>128</v>
      </c>
    </row>
    <row r="15" spans="1:6">
      <c r="A15" s="6">
        <v>12</v>
      </c>
      <c r="B15" s="8">
        <v>7.0274308485557029</v>
      </c>
      <c r="C15" s="8">
        <v>6.0783457053178189</v>
      </c>
      <c r="E15" s="64" t="s">
        <v>126</v>
      </c>
      <c r="F15" s="9"/>
    </row>
    <row r="16" spans="1:6">
      <c r="A16" s="6">
        <v>13</v>
      </c>
      <c r="B16" s="8">
        <v>7.4730184754321911</v>
      </c>
      <c r="C16" s="8">
        <v>6.7198767142338882</v>
      </c>
      <c r="E16" s="65">
        <f>_xlfn.T.TEST(GROUPA,GROUPB,2,2)</f>
        <v>8.7164347034275115E-11</v>
      </c>
      <c r="F16" s="5" t="str">
        <f ca="1">_xlfn.FORMULATEXT(E16)</f>
        <v>=T.TEST(GROUPA,GROUPB,2,2)</v>
      </c>
    </row>
    <row r="17" spans="1:6">
      <c r="A17" s="6">
        <v>14</v>
      </c>
      <c r="B17" s="8">
        <v>7.6997212568682638</v>
      </c>
      <c r="C17" s="8">
        <v>7.5131443556743172</v>
      </c>
      <c r="E17" s="26" t="str">
        <f>IF($E$16&lt;=0.05,"Reject H0","Fail to Reject H0")</f>
        <v>Reject H0</v>
      </c>
      <c r="F17" s="26" t="s">
        <v>128</v>
      </c>
    </row>
    <row r="18" spans="1:6">
      <c r="A18" s="6">
        <v>15</v>
      </c>
      <c r="B18" s="8">
        <v>8.4224864581416572</v>
      </c>
      <c r="C18" s="8">
        <v>6.3721397564725599</v>
      </c>
    </row>
    <row r="19" spans="1:6">
      <c r="A19" s="6">
        <v>16</v>
      </c>
      <c r="B19" s="8">
        <v>8.861453879234908</v>
      </c>
      <c r="C19" s="8">
        <v>6.4237178351589952</v>
      </c>
    </row>
    <row r="20" spans="1:6">
      <c r="A20" s="6">
        <v>17</v>
      </c>
      <c r="B20" s="8">
        <v>8.6918396302907226</v>
      </c>
      <c r="C20" s="8">
        <v>6.1880282706825458</v>
      </c>
      <c r="E20" s="30" t="s">
        <v>54</v>
      </c>
      <c r="F20" s="30" t="s">
        <v>127</v>
      </c>
    </row>
    <row r="21" spans="1:6">
      <c r="A21" s="6">
        <v>18</v>
      </c>
      <c r="B21" s="8">
        <v>8.2134267176652536</v>
      </c>
      <c r="C21" s="8">
        <v>7.0287588462124591</v>
      </c>
    </row>
    <row r="22" spans="1:6">
      <c r="A22" s="6">
        <v>19</v>
      </c>
      <c r="B22" s="8">
        <v>7.7083465900965678</v>
      </c>
      <c r="C22" s="8">
        <v>6.8025110738567056</v>
      </c>
    </row>
    <row r="23" spans="1:6">
      <c r="A23" s="6">
        <v>20</v>
      </c>
      <c r="B23" s="8">
        <v>7.4643047155038573</v>
      </c>
      <c r="C23" s="8">
        <v>6.1872979975296074</v>
      </c>
    </row>
    <row r="24" spans="1:6">
      <c r="A24" s="6">
        <v>21</v>
      </c>
      <c r="B24" s="8">
        <v>7.3351214659020343</v>
      </c>
      <c r="C24" s="8">
        <v>8.1488815847286773</v>
      </c>
    </row>
    <row r="25" spans="1:6">
      <c r="A25" s="6">
        <v>22</v>
      </c>
      <c r="B25" s="8">
        <v>7.5912205094645753</v>
      </c>
      <c r="C25" s="8">
        <v>7.3211720748640996</v>
      </c>
    </row>
    <row r="26" spans="1:6">
      <c r="A26" s="6">
        <v>23</v>
      </c>
      <c r="B26" s="8">
        <v>7.7952038591388204</v>
      </c>
      <c r="C26" s="8">
        <v>7.8345570180788826</v>
      </c>
    </row>
    <row r="27" spans="1:6">
      <c r="A27" s="6">
        <v>24</v>
      </c>
      <c r="B27" s="8">
        <v>7.4836703217417435</v>
      </c>
      <c r="C27" s="8">
        <v>6.006561844474394</v>
      </c>
    </row>
    <row r="28" spans="1:6">
      <c r="A28" s="6">
        <v>25</v>
      </c>
      <c r="B28" s="8">
        <v>8.0822843283176535</v>
      </c>
      <c r="C28" s="8">
        <v>6.4471606239225059</v>
      </c>
    </row>
    <row r="29" spans="1:6">
      <c r="A29" s="6">
        <v>26</v>
      </c>
      <c r="B29" s="8">
        <v>7.9024023475648884</v>
      </c>
      <c r="C29" s="8">
        <v>6.8942564054825359</v>
      </c>
    </row>
    <row r="30" spans="1:6">
      <c r="A30" s="6">
        <v>27</v>
      </c>
      <c r="B30" s="8">
        <v>8.1016740956453734</v>
      </c>
      <c r="C30" s="8">
        <v>6.2999903966675701</v>
      </c>
    </row>
    <row r="31" spans="1:6">
      <c r="A31" s="6">
        <v>28</v>
      </c>
      <c r="B31" s="8">
        <v>7.4952919629998815</v>
      </c>
      <c r="C31" s="8">
        <v>6.7845713683564339</v>
      </c>
    </row>
    <row r="32" spans="1:6">
      <c r="A32" s="6">
        <v>29</v>
      </c>
      <c r="B32" s="8">
        <v>7.6041263794829197</v>
      </c>
      <c r="C32" s="8">
        <v>5.8140161209043866</v>
      </c>
    </row>
    <row r="33" spans="1:3">
      <c r="A33" s="6">
        <v>30</v>
      </c>
      <c r="B33" s="8">
        <v>7.5024544934181012</v>
      </c>
      <c r="C33" s="8">
        <v>7.5104574338952439</v>
      </c>
    </row>
  </sheetData>
  <mergeCells count="5">
    <mergeCell ref="E4:F4"/>
    <mergeCell ref="E12:F12"/>
    <mergeCell ref="A1:C1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Z,lawdata</vt:lpstr>
      <vt:lpstr>basic_summary</vt:lpstr>
      <vt:lpstr>Normalization</vt:lpstr>
      <vt:lpstr>Confidence Interval(Number)</vt:lpstr>
      <vt:lpstr>Confidence Interval(Proportion)</vt:lpstr>
      <vt:lpstr>Sales Forecast</vt:lpstr>
      <vt:lpstr>Hypothesis Testing(CI)</vt:lpstr>
      <vt:lpstr>AB Testing(p-value)</vt:lpstr>
      <vt:lpstr>T-testing</vt:lpstr>
      <vt:lpstr>GROUPA</vt:lpstr>
      <vt:lpstr>GROUPB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Allan</dc:creator>
  <cp:lastModifiedBy>Owen Allan</cp:lastModifiedBy>
  <dcterms:created xsi:type="dcterms:W3CDTF">2024-01-02T09:04:28Z</dcterms:created>
  <dcterms:modified xsi:type="dcterms:W3CDTF">2024-01-04T08:06:59Z</dcterms:modified>
</cp:coreProperties>
</file>