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BY - UofT\OneDrive - University of Toronto\Documents\Year 2 Term 2\STA286\Project\STA286Code\data\"/>
    </mc:Choice>
  </mc:AlternateContent>
  <xr:revisionPtr revIDLastSave="0" documentId="13_ncr:1_{1CE3F735-0521-4A01-8C40-65DFAA3520A0}" xr6:coauthVersionLast="47" xr6:coauthVersionMax="47" xr10:uidLastSave="{00000000-0000-0000-0000-000000000000}"/>
  <bookViews>
    <workbookView xWindow="-108" yWindow="-108" windowWidth="23256" windowHeight="12456" xr2:uid="{11B1D309-E3FB-41FB-8103-A94419CFF3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2" i="1" l="1"/>
  <c r="C212" i="1" s="1"/>
  <c r="A212" i="1"/>
  <c r="C211" i="1"/>
  <c r="B211" i="1"/>
  <c r="A211" i="1"/>
  <c r="B210" i="1"/>
  <c r="C210" i="1" s="1"/>
  <c r="A210" i="1"/>
  <c r="B209" i="1"/>
  <c r="C209" i="1" s="1"/>
  <c r="A209" i="1"/>
  <c r="B208" i="1"/>
  <c r="C208" i="1" s="1"/>
  <c r="A208" i="1"/>
  <c r="C207" i="1"/>
  <c r="B207" i="1"/>
  <c r="A207" i="1"/>
  <c r="B206" i="1"/>
  <c r="C206" i="1" s="1"/>
  <c r="A206" i="1"/>
  <c r="B205" i="1"/>
  <c r="C205" i="1" s="1"/>
  <c r="A205" i="1"/>
  <c r="B204" i="1"/>
  <c r="C204" i="1" s="1"/>
  <c r="A204" i="1"/>
  <c r="C203" i="1"/>
  <c r="B203" i="1"/>
  <c r="A203" i="1"/>
  <c r="B202" i="1"/>
  <c r="C202" i="1" s="1"/>
  <c r="A202" i="1"/>
  <c r="B201" i="1"/>
  <c r="C201" i="1" s="1"/>
  <c r="A201" i="1"/>
  <c r="B200" i="1"/>
  <c r="C200" i="1" s="1"/>
  <c r="A200" i="1"/>
  <c r="B198" i="1"/>
  <c r="C198" i="1" s="1"/>
  <c r="A198" i="1"/>
  <c r="C197" i="1"/>
  <c r="B197" i="1"/>
  <c r="A197" i="1"/>
  <c r="B196" i="1"/>
  <c r="C196" i="1" s="1"/>
  <c r="A196" i="1"/>
  <c r="B195" i="1"/>
  <c r="C195" i="1" s="1"/>
  <c r="A195" i="1"/>
  <c r="B194" i="1"/>
  <c r="A194" i="1"/>
  <c r="C194" i="1" s="1"/>
  <c r="C193" i="1"/>
  <c r="B193" i="1"/>
  <c r="A193" i="1"/>
  <c r="B192" i="1"/>
  <c r="C192" i="1" s="1"/>
  <c r="A192" i="1"/>
  <c r="B191" i="1"/>
  <c r="C191" i="1" s="1"/>
  <c r="A191" i="1"/>
  <c r="B190" i="1"/>
  <c r="A190" i="1"/>
  <c r="C190" i="1" s="1"/>
  <c r="C189" i="1"/>
  <c r="B189" i="1"/>
  <c r="A189" i="1"/>
  <c r="B188" i="1"/>
  <c r="C188" i="1" s="1"/>
  <c r="A188" i="1"/>
  <c r="B187" i="1"/>
  <c r="C187" i="1" s="1"/>
  <c r="A187" i="1"/>
  <c r="B186" i="1"/>
  <c r="A186" i="1"/>
  <c r="C186" i="1" s="1"/>
  <c r="C185" i="1"/>
  <c r="B185" i="1"/>
  <c r="A185" i="1"/>
  <c r="B184" i="1"/>
  <c r="C184" i="1" s="1"/>
  <c r="A184" i="1"/>
  <c r="B183" i="1"/>
  <c r="C183" i="1" s="1"/>
  <c r="A183" i="1"/>
  <c r="B181" i="1"/>
  <c r="C181" i="1" s="1"/>
  <c r="A181" i="1"/>
  <c r="C180" i="1"/>
  <c r="B180" i="1"/>
  <c r="A180" i="1"/>
  <c r="B179" i="1"/>
  <c r="C179" i="1" s="1"/>
  <c r="A179" i="1"/>
  <c r="B178" i="1"/>
  <c r="C178" i="1" s="1"/>
  <c r="A178" i="1"/>
  <c r="B177" i="1"/>
  <c r="A177" i="1"/>
  <c r="C177" i="1" s="1"/>
  <c r="C176" i="1"/>
  <c r="B176" i="1"/>
  <c r="A176" i="1"/>
  <c r="B175" i="1"/>
  <c r="C175" i="1" s="1"/>
  <c r="A175" i="1"/>
  <c r="B174" i="1"/>
  <c r="C174" i="1" s="1"/>
  <c r="A174" i="1"/>
  <c r="B173" i="1"/>
  <c r="A173" i="1"/>
  <c r="C173" i="1" s="1"/>
  <c r="C172" i="1"/>
  <c r="B172" i="1"/>
  <c r="A172" i="1"/>
  <c r="B171" i="1"/>
  <c r="C171" i="1" s="1"/>
  <c r="A171" i="1"/>
  <c r="B170" i="1"/>
  <c r="C170" i="1" s="1"/>
  <c r="A170" i="1"/>
  <c r="B169" i="1"/>
  <c r="A169" i="1"/>
  <c r="C169" i="1" s="1"/>
  <c r="C168" i="1"/>
  <c r="B168" i="1"/>
  <c r="A168" i="1"/>
  <c r="B167" i="1"/>
  <c r="C167" i="1" s="1"/>
  <c r="A167" i="1"/>
  <c r="B166" i="1"/>
  <c r="C166" i="1" s="1"/>
  <c r="A166" i="1"/>
  <c r="B164" i="1"/>
  <c r="C164" i="1" s="1"/>
  <c r="A164" i="1"/>
  <c r="C163" i="1"/>
  <c r="B163" i="1"/>
  <c r="A163" i="1"/>
  <c r="B162" i="1"/>
  <c r="C162" i="1" s="1"/>
  <c r="A162" i="1"/>
  <c r="B161" i="1"/>
  <c r="C161" i="1" s="1"/>
  <c r="A161" i="1"/>
  <c r="C160" i="1"/>
  <c r="B160" i="1"/>
  <c r="A160" i="1"/>
  <c r="C159" i="1"/>
  <c r="B159" i="1"/>
  <c r="A159" i="1"/>
  <c r="B158" i="1"/>
  <c r="C158" i="1" s="1"/>
  <c r="A158" i="1"/>
  <c r="B157" i="1"/>
  <c r="C157" i="1" s="1"/>
  <c r="A157" i="1"/>
  <c r="C156" i="1"/>
  <c r="B156" i="1"/>
  <c r="A156" i="1"/>
  <c r="C155" i="1"/>
  <c r="B155" i="1"/>
  <c r="A155" i="1"/>
  <c r="B154" i="1"/>
  <c r="C154" i="1" s="1"/>
  <c r="A154" i="1"/>
  <c r="B153" i="1"/>
  <c r="C153" i="1" s="1"/>
  <c r="A153" i="1"/>
  <c r="C152" i="1"/>
  <c r="B152" i="1"/>
  <c r="A152" i="1"/>
  <c r="C151" i="1"/>
  <c r="B151" i="1"/>
  <c r="A151" i="1"/>
  <c r="B150" i="1"/>
  <c r="C150" i="1" s="1"/>
  <c r="A150" i="1"/>
  <c r="B149" i="1"/>
  <c r="C149" i="1" s="1"/>
  <c r="A149" i="1"/>
  <c r="C148" i="1"/>
  <c r="B148" i="1"/>
  <c r="A148" i="1"/>
  <c r="B146" i="1"/>
  <c r="C146" i="1" s="1"/>
  <c r="A146" i="1"/>
  <c r="C145" i="1"/>
  <c r="B145" i="1"/>
  <c r="A145" i="1"/>
  <c r="B144" i="1"/>
  <c r="C144" i="1" s="1"/>
  <c r="A144" i="1"/>
  <c r="B143" i="1"/>
  <c r="C143" i="1" s="1"/>
  <c r="A143" i="1"/>
  <c r="B142" i="1"/>
  <c r="C142" i="1" s="1"/>
  <c r="A142" i="1"/>
  <c r="C141" i="1"/>
  <c r="B141" i="1"/>
  <c r="A141" i="1"/>
  <c r="B140" i="1"/>
  <c r="C140" i="1" s="1"/>
  <c r="A140" i="1"/>
  <c r="B139" i="1"/>
  <c r="C139" i="1" s="1"/>
  <c r="A139" i="1"/>
  <c r="B138" i="1"/>
  <c r="C138" i="1" s="1"/>
  <c r="A138" i="1"/>
  <c r="C137" i="1"/>
  <c r="B137" i="1"/>
  <c r="A137" i="1"/>
  <c r="B136" i="1"/>
  <c r="C136" i="1" s="1"/>
  <c r="A136" i="1"/>
  <c r="B134" i="1"/>
  <c r="C134" i="1" s="1"/>
  <c r="A134" i="1"/>
  <c r="C133" i="1"/>
  <c r="B133" i="1"/>
  <c r="A133" i="1"/>
  <c r="C132" i="1"/>
  <c r="B132" i="1"/>
  <c r="A132" i="1"/>
  <c r="B131" i="1"/>
  <c r="C131" i="1" s="1"/>
  <c r="A131" i="1"/>
  <c r="B130" i="1"/>
  <c r="C130" i="1" s="1"/>
  <c r="A130" i="1"/>
  <c r="C129" i="1"/>
  <c r="B129" i="1"/>
  <c r="A129" i="1"/>
  <c r="B128" i="1"/>
  <c r="C128" i="1" s="1"/>
  <c r="A128" i="1"/>
  <c r="B127" i="1"/>
  <c r="C127" i="1" s="1"/>
  <c r="A127" i="1"/>
  <c r="B126" i="1"/>
  <c r="C126" i="1" s="1"/>
  <c r="A126" i="1"/>
  <c r="C125" i="1"/>
  <c r="B125" i="1"/>
  <c r="A125" i="1"/>
  <c r="B124" i="1"/>
  <c r="C124" i="1" s="1"/>
  <c r="A124" i="1"/>
  <c r="B123" i="1"/>
  <c r="C123" i="1" s="1"/>
  <c r="A123" i="1"/>
  <c r="B122" i="1"/>
  <c r="C122" i="1" s="1"/>
  <c r="A122" i="1"/>
  <c r="C121" i="1"/>
  <c r="B121" i="1"/>
  <c r="A121" i="1"/>
  <c r="B120" i="1"/>
  <c r="C120" i="1" s="1"/>
  <c r="A120" i="1"/>
  <c r="B119" i="1"/>
  <c r="C119" i="1" s="1"/>
  <c r="A119" i="1"/>
  <c r="B117" i="1"/>
  <c r="C117" i="1" s="1"/>
  <c r="A117" i="1"/>
  <c r="C116" i="1"/>
  <c r="B116" i="1"/>
  <c r="A116" i="1"/>
  <c r="B115" i="1"/>
  <c r="C115" i="1" s="1"/>
  <c r="A115" i="1"/>
  <c r="B114" i="1"/>
  <c r="C114" i="1" s="1"/>
  <c r="A114" i="1"/>
  <c r="C113" i="1"/>
  <c r="B113" i="1"/>
  <c r="A113" i="1"/>
  <c r="C112" i="1"/>
  <c r="B112" i="1"/>
  <c r="A112" i="1"/>
  <c r="B111" i="1"/>
  <c r="C111" i="1" s="1"/>
  <c r="A111" i="1"/>
  <c r="B110" i="1"/>
  <c r="C110" i="1" s="1"/>
  <c r="A110" i="1"/>
  <c r="C109" i="1"/>
  <c r="B109" i="1"/>
  <c r="A109" i="1"/>
  <c r="C108" i="1"/>
  <c r="B108" i="1"/>
  <c r="A108" i="1"/>
  <c r="B107" i="1"/>
  <c r="C107" i="1" s="1"/>
  <c r="A107" i="1"/>
  <c r="B106" i="1"/>
  <c r="C106" i="1" s="1"/>
  <c r="A106" i="1"/>
  <c r="C105" i="1"/>
  <c r="B105" i="1"/>
  <c r="A105" i="1"/>
  <c r="C104" i="1"/>
  <c r="B104" i="1"/>
  <c r="A104" i="1"/>
  <c r="B102" i="1"/>
  <c r="C102" i="1" s="1"/>
  <c r="A102" i="1"/>
  <c r="C101" i="1"/>
  <c r="B101" i="1"/>
  <c r="A101" i="1"/>
  <c r="B100" i="1"/>
  <c r="C100" i="1" s="1"/>
  <c r="A100" i="1"/>
  <c r="B99" i="1"/>
  <c r="C99" i="1" s="1"/>
  <c r="A99" i="1"/>
  <c r="B98" i="1"/>
  <c r="C98" i="1" s="1"/>
  <c r="A98" i="1"/>
  <c r="C97" i="1"/>
  <c r="B97" i="1"/>
  <c r="A97" i="1"/>
  <c r="B96" i="1"/>
  <c r="C96" i="1" s="1"/>
  <c r="A96" i="1"/>
  <c r="B95" i="1"/>
  <c r="C95" i="1" s="1"/>
  <c r="A95" i="1"/>
  <c r="B94" i="1"/>
  <c r="C94" i="1" s="1"/>
  <c r="A94" i="1"/>
  <c r="C93" i="1"/>
  <c r="B93" i="1"/>
  <c r="A93" i="1"/>
  <c r="B92" i="1"/>
  <c r="C92" i="1" s="1"/>
  <c r="A92" i="1"/>
  <c r="B91" i="1"/>
  <c r="C91" i="1" s="1"/>
  <c r="A91" i="1"/>
  <c r="B90" i="1"/>
  <c r="C90" i="1" s="1"/>
  <c r="A90" i="1"/>
  <c r="B88" i="1"/>
  <c r="C88" i="1" s="1"/>
  <c r="A88" i="1"/>
  <c r="C87" i="1"/>
  <c r="B87" i="1"/>
  <c r="A87" i="1"/>
  <c r="B86" i="1"/>
  <c r="C86" i="1" s="1"/>
  <c r="A86" i="1"/>
  <c r="B85" i="1"/>
  <c r="C85" i="1" s="1"/>
  <c r="A85" i="1"/>
  <c r="B84" i="1"/>
  <c r="C84" i="1" s="1"/>
  <c r="A84" i="1"/>
  <c r="C83" i="1"/>
  <c r="B83" i="1"/>
  <c r="A83" i="1"/>
  <c r="B82" i="1"/>
  <c r="C82" i="1" s="1"/>
  <c r="A82" i="1"/>
  <c r="B81" i="1"/>
  <c r="C81" i="1" s="1"/>
  <c r="A81" i="1"/>
  <c r="B80" i="1"/>
  <c r="C80" i="1" s="1"/>
  <c r="A80" i="1"/>
  <c r="C79" i="1"/>
  <c r="B79" i="1"/>
  <c r="A79" i="1"/>
  <c r="B78" i="1"/>
  <c r="C78" i="1" s="1"/>
  <c r="A78" i="1"/>
  <c r="B77" i="1"/>
  <c r="C77" i="1" s="1"/>
  <c r="A77" i="1"/>
  <c r="B76" i="1"/>
  <c r="C76" i="1" s="1"/>
  <c r="A76" i="1"/>
  <c r="B74" i="1"/>
  <c r="C74" i="1" s="1"/>
  <c r="A74" i="1"/>
  <c r="C73" i="1"/>
  <c r="B73" i="1"/>
  <c r="A73" i="1"/>
  <c r="B72" i="1"/>
  <c r="C72" i="1" s="1"/>
  <c r="A72" i="1"/>
  <c r="B71" i="1"/>
  <c r="C71" i="1" s="1"/>
  <c r="A71" i="1"/>
  <c r="B70" i="1"/>
  <c r="C70" i="1" s="1"/>
  <c r="A70" i="1"/>
  <c r="C69" i="1"/>
  <c r="B69" i="1"/>
  <c r="A69" i="1"/>
  <c r="B68" i="1"/>
  <c r="C68" i="1" s="1"/>
  <c r="A68" i="1"/>
  <c r="B67" i="1"/>
  <c r="C67" i="1" s="1"/>
  <c r="A67" i="1"/>
  <c r="B66" i="1"/>
  <c r="C66" i="1" s="1"/>
  <c r="A66" i="1"/>
  <c r="C65" i="1"/>
  <c r="B65" i="1"/>
  <c r="A65" i="1"/>
  <c r="B64" i="1"/>
  <c r="C64" i="1" s="1"/>
  <c r="A64" i="1"/>
  <c r="B63" i="1"/>
  <c r="C63" i="1" s="1"/>
  <c r="A63" i="1"/>
  <c r="B62" i="1"/>
  <c r="A62" i="1"/>
  <c r="C62" i="1" s="1"/>
  <c r="C61" i="1"/>
  <c r="B61" i="1"/>
  <c r="A61" i="1"/>
  <c r="B59" i="1"/>
  <c r="C59" i="1" s="1"/>
  <c r="A59" i="1"/>
  <c r="C58" i="1"/>
  <c r="B58" i="1"/>
  <c r="A58" i="1"/>
  <c r="B57" i="1"/>
  <c r="C57" i="1" s="1"/>
  <c r="A57" i="1"/>
  <c r="B56" i="1"/>
  <c r="C56" i="1" s="1"/>
  <c r="A56" i="1"/>
  <c r="B55" i="1"/>
  <c r="C55" i="1" s="1"/>
  <c r="A55" i="1"/>
  <c r="C54" i="1"/>
  <c r="B54" i="1"/>
  <c r="A54" i="1"/>
  <c r="B53" i="1"/>
  <c r="C53" i="1" s="1"/>
  <c r="A53" i="1"/>
  <c r="B52" i="1"/>
  <c r="C52" i="1" s="1"/>
  <c r="A52" i="1"/>
  <c r="B51" i="1"/>
  <c r="C51" i="1" s="1"/>
  <c r="A51" i="1"/>
  <c r="C50" i="1"/>
  <c r="B50" i="1"/>
  <c r="A50" i="1"/>
  <c r="B49" i="1"/>
  <c r="C49" i="1" s="1"/>
  <c r="A49" i="1"/>
  <c r="B48" i="1"/>
  <c r="C48" i="1" s="1"/>
  <c r="A48" i="1"/>
  <c r="B47" i="1"/>
  <c r="C47" i="1" s="1"/>
  <c r="A47" i="1"/>
  <c r="B45" i="1"/>
  <c r="C45" i="1" s="1"/>
  <c r="A45" i="1"/>
  <c r="C44" i="1"/>
  <c r="B44" i="1"/>
  <c r="A44" i="1"/>
  <c r="B43" i="1"/>
  <c r="C43" i="1" s="1"/>
  <c r="A43" i="1"/>
  <c r="B42" i="1"/>
  <c r="A42" i="1"/>
  <c r="C42" i="1" s="1"/>
  <c r="B41" i="1"/>
  <c r="C41" i="1" s="1"/>
  <c r="A41" i="1"/>
  <c r="C40" i="1"/>
  <c r="B40" i="1"/>
  <c r="A40" i="1"/>
  <c r="B39" i="1"/>
  <c r="C39" i="1" s="1"/>
  <c r="A39" i="1"/>
  <c r="B38" i="1"/>
  <c r="A38" i="1"/>
  <c r="C38" i="1" s="1"/>
  <c r="B37" i="1"/>
  <c r="C37" i="1" s="1"/>
  <c r="A37" i="1"/>
  <c r="C36" i="1"/>
  <c r="B36" i="1"/>
  <c r="A36" i="1"/>
  <c r="B35" i="1"/>
  <c r="C35" i="1" s="1"/>
  <c r="A35" i="1"/>
  <c r="B34" i="1"/>
  <c r="A34" i="1"/>
  <c r="C34" i="1" s="1"/>
  <c r="B33" i="1"/>
  <c r="C33" i="1" s="1"/>
  <c r="A33" i="1"/>
  <c r="C32" i="1"/>
  <c r="B32" i="1"/>
  <c r="A32" i="1"/>
  <c r="B30" i="1"/>
  <c r="A30" i="1"/>
  <c r="C30" i="1" s="1"/>
  <c r="C29" i="1"/>
  <c r="B29" i="1"/>
  <c r="A29" i="1"/>
  <c r="B28" i="1"/>
  <c r="C28" i="1" s="1"/>
  <c r="A28" i="1"/>
  <c r="B27" i="1"/>
  <c r="C27" i="1" s="1"/>
  <c r="A27" i="1"/>
  <c r="B26" i="1"/>
  <c r="A26" i="1"/>
  <c r="C26" i="1" s="1"/>
  <c r="C25" i="1"/>
  <c r="B25" i="1"/>
  <c r="A25" i="1"/>
  <c r="B24" i="1"/>
  <c r="C24" i="1" s="1"/>
  <c r="A24" i="1"/>
  <c r="B23" i="1"/>
  <c r="C23" i="1" s="1"/>
  <c r="A23" i="1"/>
  <c r="B22" i="1"/>
  <c r="A22" i="1"/>
  <c r="C22" i="1" s="1"/>
  <c r="C21" i="1"/>
  <c r="B21" i="1"/>
  <c r="A21" i="1"/>
  <c r="B20" i="1"/>
  <c r="C20" i="1" s="1"/>
  <c r="A20" i="1"/>
  <c r="B19" i="1"/>
  <c r="C19" i="1" s="1"/>
  <c r="A19" i="1"/>
  <c r="B18" i="1"/>
  <c r="A18" i="1"/>
  <c r="C18" i="1" s="1"/>
  <c r="C17" i="1"/>
  <c r="B17" i="1"/>
  <c r="A17" i="1"/>
  <c r="B15" i="1"/>
  <c r="C15" i="1" s="1"/>
  <c r="A15" i="1"/>
  <c r="C14" i="1"/>
  <c r="B14" i="1"/>
  <c r="A14" i="1"/>
  <c r="B13" i="1"/>
  <c r="C13" i="1" s="1"/>
  <c r="A13" i="1"/>
  <c r="B12" i="1"/>
  <c r="C12" i="1" s="1"/>
  <c r="A12" i="1"/>
  <c r="B11" i="1"/>
  <c r="C11" i="1" s="1"/>
  <c r="A11" i="1"/>
  <c r="C10" i="1"/>
  <c r="B10" i="1"/>
  <c r="A10" i="1"/>
  <c r="B9" i="1"/>
  <c r="C9" i="1" s="1"/>
  <c r="A9" i="1"/>
  <c r="B8" i="1"/>
  <c r="C8" i="1" s="1"/>
  <c r="A8" i="1"/>
  <c r="B7" i="1"/>
  <c r="C7" i="1" s="1"/>
  <c r="A7" i="1"/>
  <c r="C6" i="1"/>
  <c r="B6" i="1"/>
  <c r="A6" i="1"/>
  <c r="B5" i="1"/>
  <c r="C5" i="1" s="1"/>
  <c r="A5" i="1"/>
  <c r="B4" i="1"/>
  <c r="C4" i="1" s="1"/>
  <c r="A4" i="1"/>
  <c r="B3" i="1"/>
  <c r="C3" i="1" s="1"/>
  <c r="A3" i="1"/>
  <c r="C2" i="1"/>
  <c r="B2" i="1"/>
  <c r="A2" i="1"/>
</calcChain>
</file>

<file path=xl/sharedStrings.xml><?xml version="1.0" encoding="utf-8"?>
<sst xmlns="http://schemas.openxmlformats.org/spreadsheetml/2006/main" count="3" uniqueCount="3">
  <si>
    <t>delay</t>
  </si>
  <si>
    <t>buzz time</t>
  </si>
  <si>
    <t>speaking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</si>
</sst>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45454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0EAD-72F8-4F79-B6B7-EB9B4131FA62}">
  <dimension ref="A1:C212"/>
  <sheetViews>
    <sheetView tabSelected="1" topLeftCell="A139" workbookViewId="0">
      <selection activeCell="A147" sqref="A147"/>
    </sheetView>
  </sheetViews>
  <sheetFormatPr defaultRowHeight="14.4" x14ac:dyDescent="0.3"/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 s="4">
        <f>36.08/44*100</f>
        <v>82</v>
      </c>
      <c r="B2" s="4">
        <f>38.55/44*100</f>
        <v>87.61363636363636</v>
      </c>
      <c r="C2" s="4">
        <f>B2-A2</f>
        <v>5.6136363636363598</v>
      </c>
    </row>
    <row r="3" spans="1:3" x14ac:dyDescent="0.3">
      <c r="A3" s="4">
        <f>41.84/42*100</f>
        <v>99.619047619047635</v>
      </c>
      <c r="B3" s="4">
        <f>42.9/42*100</f>
        <v>102.14285714285714</v>
      </c>
      <c r="C3" s="4">
        <f t="shared" ref="C3:C15" si="0">B3-A3</f>
        <v>2.5238095238095042</v>
      </c>
    </row>
    <row r="4" spans="1:3" x14ac:dyDescent="0.3">
      <c r="A4" s="4">
        <f>37.66/37*100</f>
        <v>101.78378378378376</v>
      </c>
      <c r="B4" s="4">
        <f>38.93/37*100</f>
        <v>105.21621621621622</v>
      </c>
      <c r="C4" s="4">
        <f t="shared" si="0"/>
        <v>3.4324324324324635</v>
      </c>
    </row>
    <row r="5" spans="1:3" x14ac:dyDescent="0.3">
      <c r="A5" s="4">
        <f>42.98/44*100</f>
        <v>97.681818181818173</v>
      </c>
      <c r="B5" s="4">
        <f>43.86/44*100</f>
        <v>99.681818181818187</v>
      </c>
      <c r="C5" s="4">
        <f t="shared" si="0"/>
        <v>2.0000000000000142</v>
      </c>
    </row>
    <row r="6" spans="1:3" x14ac:dyDescent="0.3">
      <c r="A6" s="4">
        <f>48.23/47*100</f>
        <v>102.61702127659574</v>
      </c>
      <c r="B6" s="4">
        <f>49.26/47*100</f>
        <v>104.80851063829786</v>
      </c>
      <c r="C6" s="4">
        <f t="shared" si="0"/>
        <v>2.1914893617021249</v>
      </c>
    </row>
    <row r="7" spans="1:3" x14ac:dyDescent="0.3">
      <c r="A7" s="4">
        <f>27.75/41*100</f>
        <v>67.682926829268297</v>
      </c>
      <c r="B7" s="4">
        <f>28.48/41*100</f>
        <v>69.463414634146346</v>
      </c>
      <c r="C7" s="4">
        <f t="shared" si="0"/>
        <v>1.7804878048780495</v>
      </c>
    </row>
    <row r="8" spans="1:3" x14ac:dyDescent="0.3">
      <c r="A8" s="4">
        <f>31.05/44*100</f>
        <v>70.568181818181813</v>
      </c>
      <c r="B8" s="4">
        <f>33/44*100</f>
        <v>75</v>
      </c>
      <c r="C8" s="4">
        <f t="shared" si="0"/>
        <v>4.431818181818187</v>
      </c>
    </row>
    <row r="9" spans="1:3" x14ac:dyDescent="0.3">
      <c r="A9" s="4">
        <f>44.21/44*100</f>
        <v>100.47727272727273</v>
      </c>
      <c r="B9" s="4">
        <f>45.76/44*100</f>
        <v>104</v>
      </c>
      <c r="C9" s="4">
        <f t="shared" si="0"/>
        <v>3.5227272727272663</v>
      </c>
    </row>
    <row r="10" spans="1:3" x14ac:dyDescent="0.3">
      <c r="A10" s="4">
        <f>36.4/44*100</f>
        <v>82.727272727272734</v>
      </c>
      <c r="B10" s="4">
        <f>37.71/44*100</f>
        <v>85.704545454545453</v>
      </c>
      <c r="C10" s="4">
        <f t="shared" si="0"/>
        <v>2.9772727272727195</v>
      </c>
    </row>
    <row r="11" spans="1:3" x14ac:dyDescent="0.3">
      <c r="A11" s="4">
        <f>43.57/47*100</f>
        <v>92.702127659574472</v>
      </c>
      <c r="B11" s="4">
        <f>45.5/47*100</f>
        <v>96.808510638297875</v>
      </c>
      <c r="C11" s="4">
        <f t="shared" si="0"/>
        <v>4.1063829787234027</v>
      </c>
    </row>
    <row r="12" spans="1:3" x14ac:dyDescent="0.3">
      <c r="A12" s="4">
        <f>46.13/49*100</f>
        <v>94.142857142857153</v>
      </c>
      <c r="B12" s="4">
        <f>47.25/49*100</f>
        <v>96.428571428571431</v>
      </c>
      <c r="C12" s="4">
        <f t="shared" si="0"/>
        <v>2.2857142857142776</v>
      </c>
    </row>
    <row r="13" spans="1:3" x14ac:dyDescent="0.3">
      <c r="A13" s="4">
        <f>27.81/47*100</f>
        <v>59.170212765957444</v>
      </c>
      <c r="B13" s="4">
        <f>29.96/47*100</f>
        <v>63.744680851063826</v>
      </c>
      <c r="C13" s="4">
        <f t="shared" si="0"/>
        <v>4.5744680851063819</v>
      </c>
    </row>
    <row r="14" spans="1:3" x14ac:dyDescent="0.3">
      <c r="A14" s="4">
        <f>47.38/48*100</f>
        <v>98.708333333333343</v>
      </c>
      <c r="B14" s="4">
        <f>48.6/48*100</f>
        <v>101.25</v>
      </c>
      <c r="C14" s="4">
        <f t="shared" si="0"/>
        <v>2.5416666666666572</v>
      </c>
    </row>
    <row r="15" spans="1:3" x14ac:dyDescent="0.3">
      <c r="A15" s="4">
        <f>46.33/45*100</f>
        <v>102.95555555555555</v>
      </c>
      <c r="B15" s="4">
        <f>47.84/45*100</f>
        <v>106.31111111111112</v>
      </c>
      <c r="C15" s="4">
        <f t="shared" si="0"/>
        <v>3.3555555555555685</v>
      </c>
    </row>
    <row r="16" spans="1:3" x14ac:dyDescent="0.3">
      <c r="A16" s="4"/>
      <c r="B16" s="4"/>
      <c r="C16" s="4"/>
    </row>
    <row r="17" spans="1:3" x14ac:dyDescent="0.3">
      <c r="A17" s="4">
        <f>42.516/44*100</f>
        <v>96.627272727272725</v>
      </c>
      <c r="B17" s="4">
        <f>44.015/44*100</f>
        <v>100.03409090909091</v>
      </c>
      <c r="C17" s="4">
        <f>B17-A17</f>
        <v>3.4068181818181813</v>
      </c>
    </row>
    <row r="18" spans="1:3" x14ac:dyDescent="0.3">
      <c r="A18" s="4">
        <f>21.869/42*100</f>
        <v>52.069047619047616</v>
      </c>
      <c r="B18" s="4">
        <f>23.606/42*100</f>
        <v>56.204761904761909</v>
      </c>
      <c r="C18" s="4">
        <f t="shared" ref="C18:C30" si="1">B18-A18</f>
        <v>4.1357142857142932</v>
      </c>
    </row>
    <row r="19" spans="1:3" x14ac:dyDescent="0.3">
      <c r="A19" s="4">
        <f>16.832/37*100</f>
        <v>45.491891891891896</v>
      </c>
      <c r="B19" s="4">
        <f>18.036/37*100</f>
        <v>48.745945945945948</v>
      </c>
      <c r="C19" s="4">
        <f t="shared" si="1"/>
        <v>3.2540540540540519</v>
      </c>
    </row>
    <row r="20" spans="1:3" x14ac:dyDescent="0.3">
      <c r="A20" s="4">
        <f>14.568/44*100</f>
        <v>33.109090909090909</v>
      </c>
      <c r="B20" s="4">
        <f>15.633/44*100</f>
        <v>35.529545454545456</v>
      </c>
      <c r="C20" s="4">
        <f t="shared" si="1"/>
        <v>2.4204545454545467</v>
      </c>
    </row>
    <row r="21" spans="1:3" x14ac:dyDescent="0.3">
      <c r="A21" s="4">
        <f>28.738/47*100</f>
        <v>61.144680851063825</v>
      </c>
      <c r="B21" s="4">
        <f>33.541/47*100</f>
        <v>71.363829787234039</v>
      </c>
      <c r="C21" s="4">
        <f t="shared" si="1"/>
        <v>10.219148936170214</v>
      </c>
    </row>
    <row r="22" spans="1:3" x14ac:dyDescent="0.3">
      <c r="A22" s="4">
        <f>41.674/41*100</f>
        <v>101.64390243902439</v>
      </c>
      <c r="B22" s="4">
        <f>42.56/41*100</f>
        <v>103.80487804878049</v>
      </c>
      <c r="C22" s="4">
        <f t="shared" si="1"/>
        <v>2.1609756097561075</v>
      </c>
    </row>
    <row r="23" spans="1:3" x14ac:dyDescent="0.3">
      <c r="A23" s="4">
        <f>38.09/44*100</f>
        <v>86.568181818181827</v>
      </c>
      <c r="B23" s="4">
        <f>39.382/44*100</f>
        <v>89.50454545454545</v>
      </c>
      <c r="C23" s="4">
        <f t="shared" si="1"/>
        <v>2.9363636363636232</v>
      </c>
    </row>
    <row r="24" spans="1:3" x14ac:dyDescent="0.3">
      <c r="A24" s="4">
        <f>40.778/51*100</f>
        <v>79.956862745098036</v>
      </c>
      <c r="B24" s="4">
        <f>41.837/51*100</f>
        <v>82.033333333333331</v>
      </c>
      <c r="C24" s="4">
        <f t="shared" si="1"/>
        <v>2.0764705882352956</v>
      </c>
    </row>
    <row r="25" spans="1:3" x14ac:dyDescent="0.3">
      <c r="A25" s="5">
        <f>45.299/49*100</f>
        <v>92.446938775510205</v>
      </c>
      <c r="B25" s="4">
        <f>46.801/49*100</f>
        <v>95.512244897959192</v>
      </c>
      <c r="C25" s="4">
        <f t="shared" si="1"/>
        <v>3.0653061224489875</v>
      </c>
    </row>
    <row r="26" spans="1:3" x14ac:dyDescent="0.3">
      <c r="A26" s="4">
        <f>37.859/51*100</f>
        <v>74.233333333333334</v>
      </c>
      <c r="B26" s="4">
        <f>40.066/51*100</f>
        <v>78.560784313725492</v>
      </c>
      <c r="C26" s="4">
        <f t="shared" si="1"/>
        <v>4.3274509803921575</v>
      </c>
    </row>
    <row r="27" spans="1:3" x14ac:dyDescent="0.3">
      <c r="A27" s="4">
        <f>42.466/44*100</f>
        <v>96.513636363636365</v>
      </c>
      <c r="B27" s="4">
        <f>43.643/44*100</f>
        <v>99.188636363636363</v>
      </c>
      <c r="C27" s="4">
        <f t="shared" si="1"/>
        <v>2.6749999999999972</v>
      </c>
    </row>
    <row r="28" spans="1:3" x14ac:dyDescent="0.3">
      <c r="A28" s="4">
        <f>33.167/49*100</f>
        <v>67.687755102040811</v>
      </c>
      <c r="B28" s="4">
        <f>34.455/49*100</f>
        <v>70.316326530612244</v>
      </c>
      <c r="C28" s="4">
        <f t="shared" si="1"/>
        <v>2.6285714285714334</v>
      </c>
    </row>
    <row r="29" spans="1:3" x14ac:dyDescent="0.3">
      <c r="A29" s="4">
        <f>29.694/45*100</f>
        <v>65.986666666666665</v>
      </c>
      <c r="B29" s="4">
        <f>30.943/45*100</f>
        <v>68.762222222222221</v>
      </c>
      <c r="C29" s="4">
        <f t="shared" si="1"/>
        <v>2.775555555555556</v>
      </c>
    </row>
    <row r="30" spans="1:3" x14ac:dyDescent="0.3">
      <c r="A30" s="4">
        <f>35.855/52*100</f>
        <v>68.951923076923066</v>
      </c>
      <c r="B30" s="4">
        <f>36.874/52*100</f>
        <v>70.91153846153847</v>
      </c>
      <c r="C30" s="4">
        <f t="shared" si="1"/>
        <v>1.9596153846154039</v>
      </c>
    </row>
    <row r="31" spans="1:3" x14ac:dyDescent="0.3">
      <c r="A31" s="4"/>
      <c r="B31" s="4"/>
      <c r="C31" s="4"/>
    </row>
    <row r="32" spans="1:3" x14ac:dyDescent="0.3">
      <c r="A32" s="4">
        <f>38.514/44*100</f>
        <v>87.531818181818181</v>
      </c>
      <c r="B32" s="4">
        <f>39.905/44*100</f>
        <v>90.693181818181827</v>
      </c>
      <c r="C32" s="4">
        <f>B32-A32</f>
        <v>3.1613636363636459</v>
      </c>
    </row>
    <row r="33" spans="1:3" x14ac:dyDescent="0.3">
      <c r="A33" s="4">
        <f>35.444/42*100</f>
        <v>84.390476190476193</v>
      </c>
      <c r="B33" s="4">
        <f>36.37/42*100</f>
        <v>86.595238095238088</v>
      </c>
      <c r="C33" s="4">
        <f t="shared" ref="C33:C45" si="2">B33-A33</f>
        <v>2.2047619047618952</v>
      </c>
    </row>
    <row r="34" spans="1:3" x14ac:dyDescent="0.3">
      <c r="A34" s="5">
        <f>36.267/37*100</f>
        <v>98.018918918918928</v>
      </c>
      <c r="B34" s="4">
        <f>37.188/37*100</f>
        <v>100.5081081081081</v>
      </c>
      <c r="C34" s="4">
        <f t="shared" si="2"/>
        <v>2.489189189189176</v>
      </c>
    </row>
    <row r="35" spans="1:3" x14ac:dyDescent="0.3">
      <c r="A35" s="4">
        <f>43.94/44*100</f>
        <v>99.86363636363636</v>
      </c>
      <c r="B35" s="4">
        <f>44.888/44*100</f>
        <v>102.0181818181818</v>
      </c>
      <c r="C35" s="4">
        <f t="shared" si="2"/>
        <v>2.1545454545454419</v>
      </c>
    </row>
    <row r="36" spans="1:3" x14ac:dyDescent="0.3">
      <c r="A36" s="4">
        <f>48.375/47*100</f>
        <v>102.92553191489363</v>
      </c>
      <c r="B36" s="4">
        <f>49.826/47*100</f>
        <v>106.01276595744682</v>
      </c>
      <c r="C36" s="4">
        <f t="shared" si="2"/>
        <v>3.0872340425531917</v>
      </c>
    </row>
    <row r="37" spans="1:3" x14ac:dyDescent="0.3">
      <c r="A37" s="4">
        <f>22.279/41*100</f>
        <v>54.339024390243907</v>
      </c>
      <c r="B37" s="4">
        <f>23.142/41*100</f>
        <v>56.443902439024384</v>
      </c>
      <c r="C37" s="4">
        <f t="shared" si="2"/>
        <v>2.1048780487804777</v>
      </c>
    </row>
    <row r="38" spans="1:3" x14ac:dyDescent="0.3">
      <c r="A38" s="4">
        <f>45.592/49*100</f>
        <v>93.044897959183672</v>
      </c>
      <c r="B38" s="4">
        <f>46.731/49*100</f>
        <v>95.369387755102039</v>
      </c>
      <c r="C38" s="4">
        <f t="shared" si="2"/>
        <v>2.3244897959183675</v>
      </c>
    </row>
    <row r="39" spans="1:3" x14ac:dyDescent="0.3">
      <c r="A39" s="4">
        <f>35.215/51*100</f>
        <v>69.04901960784315</v>
      </c>
      <c r="B39" s="4">
        <f>36.241/51*100</f>
        <v>71.060784313725492</v>
      </c>
      <c r="C39" s="4">
        <f t="shared" si="2"/>
        <v>2.0117647058823422</v>
      </c>
    </row>
    <row r="40" spans="1:3" x14ac:dyDescent="0.3">
      <c r="A40" s="4">
        <f>39.541/44*100</f>
        <v>89.865909090909085</v>
      </c>
      <c r="B40" s="4">
        <f>40.504/44*100</f>
        <v>92.054545454545448</v>
      </c>
      <c r="C40" s="4">
        <f t="shared" si="2"/>
        <v>2.1886363636363626</v>
      </c>
    </row>
    <row r="41" spans="1:3" x14ac:dyDescent="0.3">
      <c r="A41" s="5">
        <f>35.569/44*100</f>
        <v>80.838636363636368</v>
      </c>
      <c r="B41" s="4">
        <f>36.516/44*100</f>
        <v>82.990909090909085</v>
      </c>
      <c r="C41" s="4">
        <f t="shared" si="2"/>
        <v>2.1522727272727167</v>
      </c>
    </row>
    <row r="42" spans="1:3" x14ac:dyDescent="0.3">
      <c r="A42" s="4">
        <f>39.252/47*100</f>
        <v>83.514893617021286</v>
      </c>
      <c r="B42" s="4">
        <f>40.148/47*100</f>
        <v>85.421276595744686</v>
      </c>
      <c r="C42" s="4">
        <f t="shared" si="2"/>
        <v>1.9063829787233999</v>
      </c>
    </row>
    <row r="43" spans="1:3" x14ac:dyDescent="0.3">
      <c r="A43" s="4">
        <f>40.294/49*100</f>
        <v>82.232653061224482</v>
      </c>
      <c r="B43" s="4">
        <f>41.462/49*100</f>
        <v>84.616326530612255</v>
      </c>
      <c r="C43" s="4">
        <f t="shared" si="2"/>
        <v>2.383673469387773</v>
      </c>
    </row>
    <row r="44" spans="1:3" x14ac:dyDescent="0.3">
      <c r="A44" s="4">
        <f>38.054/48*100</f>
        <v>79.279166666666669</v>
      </c>
      <c r="B44" s="4">
        <f>38.896/48*100</f>
        <v>81.033333333333331</v>
      </c>
      <c r="C44" s="4">
        <f t="shared" si="2"/>
        <v>1.7541666666666629</v>
      </c>
    </row>
    <row r="45" spans="1:3" x14ac:dyDescent="0.3">
      <c r="A45" s="4">
        <f>26.893/45*100</f>
        <v>59.762222222222228</v>
      </c>
      <c r="B45" s="4">
        <f>27.694/45*100</f>
        <v>61.542222222222222</v>
      </c>
      <c r="C45" s="4">
        <f t="shared" si="2"/>
        <v>1.779999999999994</v>
      </c>
    </row>
    <row r="47" spans="1:3" x14ac:dyDescent="0.3">
      <c r="A47" s="1">
        <f>38.36/44*100</f>
        <v>87.181818181818187</v>
      </c>
      <c r="B47" s="1">
        <f>41.55/44*100</f>
        <v>94.431818181818173</v>
      </c>
      <c r="C47" s="1">
        <f>B47-A47</f>
        <v>7.2499999999999858</v>
      </c>
    </row>
    <row r="48" spans="1:3" x14ac:dyDescent="0.3">
      <c r="A48" s="1">
        <f>17.28 /42*100</f>
        <v>41.142857142857146</v>
      </c>
      <c r="B48" s="1">
        <f>18.31/42*100</f>
        <v>43.595238095238095</v>
      </c>
      <c r="C48" s="1">
        <f t="shared" ref="C48:C59" si="3">B48-A48</f>
        <v>2.452380952380949</v>
      </c>
    </row>
    <row r="49" spans="1:3" x14ac:dyDescent="0.3">
      <c r="A49" s="1">
        <f>16.67/37*100</f>
        <v>45.054054054054063</v>
      </c>
      <c r="B49" s="1">
        <f>17.85/37*100</f>
        <v>48.243243243243242</v>
      </c>
      <c r="C49" s="1">
        <f t="shared" si="3"/>
        <v>3.1891891891891788</v>
      </c>
    </row>
    <row r="50" spans="1:3" x14ac:dyDescent="0.3">
      <c r="A50" s="1">
        <f>38.96/44*100</f>
        <v>88.545454545454547</v>
      </c>
      <c r="B50" s="1">
        <f>39.74/44*100</f>
        <v>90.318181818181813</v>
      </c>
      <c r="C50" s="1">
        <f t="shared" si="3"/>
        <v>1.7727272727272663</v>
      </c>
    </row>
    <row r="51" spans="1:3" x14ac:dyDescent="0.3">
      <c r="A51" s="1">
        <f>35.88/41*100</f>
        <v>87.512195121951237</v>
      </c>
      <c r="B51" s="1">
        <f>36.78/41*100</f>
        <v>89.707317073170728</v>
      </c>
      <c r="C51" s="1">
        <f t="shared" si="3"/>
        <v>2.1951219512194911</v>
      </c>
    </row>
    <row r="52" spans="1:3" x14ac:dyDescent="0.3">
      <c r="A52" s="1">
        <f>29.17/51*100</f>
        <v>57.196078431372555</v>
      </c>
      <c r="B52" s="1">
        <f>29.93/51*100</f>
        <v>58.686274509803923</v>
      </c>
      <c r="C52" s="1">
        <f t="shared" si="3"/>
        <v>1.4901960784313673</v>
      </c>
    </row>
    <row r="53" spans="1:3" x14ac:dyDescent="0.3">
      <c r="A53" s="1">
        <f>49.83/49*100</f>
        <v>101.69387755102039</v>
      </c>
      <c r="B53" s="1">
        <f>50.45/49*100</f>
        <v>102.9591836734694</v>
      </c>
      <c r="C53" s="1">
        <f t="shared" si="3"/>
        <v>1.2653061224490045</v>
      </c>
    </row>
    <row r="54" spans="1:3" x14ac:dyDescent="0.3">
      <c r="A54" s="1">
        <f>33.06/51*100</f>
        <v>64.82352941176471</v>
      </c>
      <c r="B54" s="1">
        <f>33.99/51*100</f>
        <v>66.64705882352942</v>
      </c>
      <c r="C54" s="1">
        <f t="shared" si="3"/>
        <v>1.8235294117647101</v>
      </c>
    </row>
    <row r="55" spans="1:3" x14ac:dyDescent="0.3">
      <c r="A55" s="1">
        <f>43.71/44*100</f>
        <v>99.340909090909093</v>
      </c>
      <c r="B55" s="1">
        <f>44.88/44*100</f>
        <v>102</v>
      </c>
      <c r="C55" s="1">
        <f t="shared" si="3"/>
        <v>2.6590909090909065</v>
      </c>
    </row>
    <row r="56" spans="1:3" x14ac:dyDescent="0.3">
      <c r="A56" s="1">
        <f>17.18/47*100</f>
        <v>36.553191489361701</v>
      </c>
      <c r="B56" s="1">
        <f>17.95/47*100</f>
        <v>38.191489361702125</v>
      </c>
      <c r="C56" s="1">
        <f t="shared" si="3"/>
        <v>1.6382978723404236</v>
      </c>
    </row>
    <row r="57" spans="1:3" x14ac:dyDescent="0.3">
      <c r="A57" s="1">
        <f>28.57/49*100</f>
        <v>58.306122448979593</v>
      </c>
      <c r="B57" s="1">
        <f>29.77/49*100</f>
        <v>60.755102040816325</v>
      </c>
      <c r="C57" s="1">
        <f t="shared" si="3"/>
        <v>2.4489795918367321</v>
      </c>
    </row>
    <row r="58" spans="1:3" x14ac:dyDescent="0.3">
      <c r="A58" s="1">
        <f>48.14/48*100</f>
        <v>100.29166666666667</v>
      </c>
      <c r="B58" s="1">
        <f>49.1/48*100</f>
        <v>102.29166666666667</v>
      </c>
      <c r="C58" s="1">
        <f t="shared" si="3"/>
        <v>2</v>
      </c>
    </row>
    <row r="59" spans="1:3" x14ac:dyDescent="0.3">
      <c r="A59" s="1">
        <f>25.66/52*100</f>
        <v>49.346153846153847</v>
      </c>
      <c r="B59" s="1">
        <f>26.86/52*100</f>
        <v>51.653846153846153</v>
      </c>
      <c r="C59" s="1">
        <f t="shared" si="3"/>
        <v>2.3076923076923066</v>
      </c>
    </row>
    <row r="60" spans="1:3" x14ac:dyDescent="0.3">
      <c r="A60" s="1"/>
      <c r="B60" s="1"/>
      <c r="C60" s="1"/>
    </row>
    <row r="61" spans="1:3" x14ac:dyDescent="0.3">
      <c r="A61" s="1">
        <f>25.549/44*100</f>
        <v>58.065909090909088</v>
      </c>
      <c r="B61" s="1">
        <f>27.524/44*100</f>
        <v>62.554545454545455</v>
      </c>
      <c r="C61" s="1">
        <f>B61-A61</f>
        <v>4.4886363636363669</v>
      </c>
    </row>
    <row r="62" spans="1:3" x14ac:dyDescent="0.3">
      <c r="A62" s="1">
        <f>33.112/42*100</f>
        <v>78.838095238095235</v>
      </c>
      <c r="B62" s="1">
        <f>34.429/42*100</f>
        <v>81.973809523809521</v>
      </c>
      <c r="C62" s="1">
        <f t="shared" ref="C62:C74" si="4">B62-A62</f>
        <v>3.1357142857142861</v>
      </c>
    </row>
    <row r="63" spans="1:3" x14ac:dyDescent="0.3">
      <c r="A63" s="1">
        <f>46.234/44*100</f>
        <v>105.07727272727274</v>
      </c>
      <c r="B63" s="1">
        <f>49.794/44*100</f>
        <v>113.16818181818181</v>
      </c>
      <c r="C63" s="1">
        <f t="shared" si="4"/>
        <v>8.0909090909090651</v>
      </c>
    </row>
    <row r="64" spans="1:3" x14ac:dyDescent="0.3">
      <c r="A64" s="1">
        <f>26.167/41*100</f>
        <v>63.821951219512194</v>
      </c>
      <c r="B64" s="1">
        <f>27.36/41*100</f>
        <v>66.731707317073173</v>
      </c>
      <c r="C64" s="1">
        <f t="shared" si="4"/>
        <v>2.9097560975609795</v>
      </c>
    </row>
    <row r="65" spans="1:3" x14ac:dyDescent="0.3">
      <c r="A65" s="1">
        <f>8.848/44*100</f>
        <v>20.109090909090909</v>
      </c>
      <c r="B65" s="1">
        <f>10.085/44*100</f>
        <v>22.920454545454547</v>
      </c>
      <c r="C65" s="1">
        <f t="shared" si="4"/>
        <v>2.8113636363636374</v>
      </c>
    </row>
    <row r="66" spans="1:3" x14ac:dyDescent="0.3">
      <c r="A66" s="1">
        <f>48.881/51*100</f>
        <v>95.845098039215685</v>
      </c>
      <c r="B66" s="1">
        <f>50.856/51*100</f>
        <v>99.71764705882353</v>
      </c>
      <c r="C66" s="1">
        <f t="shared" si="4"/>
        <v>3.8725490196078454</v>
      </c>
    </row>
    <row r="67" spans="1:3" x14ac:dyDescent="0.3">
      <c r="A67" s="1">
        <f>32.624/44*100</f>
        <v>74.145454545454541</v>
      </c>
      <c r="B67" s="1">
        <f>34.466/44*100</f>
        <v>78.331818181818178</v>
      </c>
      <c r="C67" s="1">
        <f t="shared" si="4"/>
        <v>4.1863636363636374</v>
      </c>
    </row>
    <row r="68" spans="1:3" x14ac:dyDescent="0.3">
      <c r="A68" s="1">
        <f>27.364/44*100</f>
        <v>62.190909090909095</v>
      </c>
      <c r="B68" s="1">
        <f>28.767/44*100</f>
        <v>65.37954545454545</v>
      </c>
      <c r="C68" s="1">
        <f t="shared" si="4"/>
        <v>3.1886363636363555</v>
      </c>
    </row>
    <row r="69" spans="1:3" x14ac:dyDescent="0.3">
      <c r="A69" s="1">
        <f>39.113/47*100</f>
        <v>83.2191489361702</v>
      </c>
      <c r="B69" s="1">
        <f>40.38/47*100</f>
        <v>85.914893617021278</v>
      </c>
      <c r="C69" s="1">
        <f t="shared" si="4"/>
        <v>2.6957446808510781</v>
      </c>
    </row>
    <row r="70" spans="1:3" x14ac:dyDescent="0.3">
      <c r="A70" s="1">
        <f>40.215/49*100</f>
        <v>82.071428571428569</v>
      </c>
      <c r="B70" s="1">
        <f>41.763/49*100</f>
        <v>85.230612244897955</v>
      </c>
      <c r="C70" s="1">
        <f t="shared" si="4"/>
        <v>3.1591836734693857</v>
      </c>
    </row>
    <row r="71" spans="1:3" x14ac:dyDescent="0.3">
      <c r="A71" s="1">
        <f>26.842/47*100</f>
        <v>57.110638297872342</v>
      </c>
      <c r="B71" s="1">
        <f>28.543/47*100</f>
        <v>60.729787234042554</v>
      </c>
      <c r="C71" s="1">
        <f t="shared" si="4"/>
        <v>3.6191489361702125</v>
      </c>
    </row>
    <row r="72" spans="1:3" x14ac:dyDescent="0.3">
      <c r="A72" s="1">
        <f>35.323/48*100</f>
        <v>73.589583333333337</v>
      </c>
      <c r="B72" s="1">
        <f>36.639/48*100</f>
        <v>76.331250000000011</v>
      </c>
      <c r="C72" s="1">
        <f t="shared" si="4"/>
        <v>2.7416666666666742</v>
      </c>
    </row>
    <row r="73" spans="1:3" x14ac:dyDescent="0.3">
      <c r="A73" s="1">
        <f>36.926/45*100</f>
        <v>82.057777777777787</v>
      </c>
      <c r="B73" s="1">
        <f>38.358/45*100</f>
        <v>85.24</v>
      </c>
      <c r="C73" s="1">
        <f t="shared" si="4"/>
        <v>3.1822222222222081</v>
      </c>
    </row>
    <row r="74" spans="1:3" x14ac:dyDescent="0.3">
      <c r="A74" s="1">
        <f>37.013/52*100</f>
        <v>71.178846153846152</v>
      </c>
      <c r="B74" s="1">
        <f>38.729/52*100</f>
        <v>74.478846153846163</v>
      </c>
      <c r="C74" s="1">
        <f t="shared" si="4"/>
        <v>3.3000000000000114</v>
      </c>
    </row>
    <row r="75" spans="1:3" x14ac:dyDescent="0.3">
      <c r="A75" s="1"/>
      <c r="B75" s="1"/>
      <c r="C75" s="1"/>
    </row>
    <row r="76" spans="1:3" x14ac:dyDescent="0.3">
      <c r="A76" s="1">
        <f>35.088/44*100</f>
        <v>79.74545454545455</v>
      </c>
      <c r="B76" s="1">
        <f>36.398/44*100</f>
        <v>82.722727272727283</v>
      </c>
      <c r="C76" s="1">
        <f>B76-A76</f>
        <v>2.9772727272727337</v>
      </c>
    </row>
    <row r="77" spans="1:3" x14ac:dyDescent="0.3">
      <c r="A77" s="1">
        <f>41.714/42*100</f>
        <v>99.319047619047623</v>
      </c>
      <c r="B77" s="1">
        <f>42.756/42*100</f>
        <v>101.8</v>
      </c>
      <c r="C77" s="1">
        <f t="shared" ref="C77:C88" si="5">B77-A77</f>
        <v>2.4809523809523739</v>
      </c>
    </row>
    <row r="78" spans="1:3" x14ac:dyDescent="0.3">
      <c r="A78" s="1">
        <f>16.479/37*100</f>
        <v>44.537837837837834</v>
      </c>
      <c r="B78" s="1">
        <f>17.715/37*100</f>
        <v>47.878378378378379</v>
      </c>
      <c r="C78" s="1">
        <f t="shared" si="5"/>
        <v>3.3405405405405446</v>
      </c>
    </row>
    <row r="79" spans="1:3" x14ac:dyDescent="0.3">
      <c r="A79" s="1">
        <f>40.459/44*100</f>
        <v>91.952272727272728</v>
      </c>
      <c r="B79" s="1">
        <f>41.622/44*100</f>
        <v>94.595454545454544</v>
      </c>
      <c r="C79" s="1">
        <f t="shared" si="5"/>
        <v>2.6431818181818159</v>
      </c>
    </row>
    <row r="80" spans="1:3" x14ac:dyDescent="0.3">
      <c r="A80" s="1">
        <f>28.904/47*100</f>
        <v>61.497872340425531</v>
      </c>
      <c r="B80" s="1">
        <f>30.345/47*100</f>
        <v>64.563829787234042</v>
      </c>
      <c r="C80" s="1">
        <f t="shared" si="5"/>
        <v>3.0659574468085111</v>
      </c>
    </row>
    <row r="81" spans="1:3" x14ac:dyDescent="0.3">
      <c r="A81" s="1">
        <f>23.96/41*100</f>
        <v>58.439024390243908</v>
      </c>
      <c r="B81" s="1">
        <f>24.701/41*100</f>
        <v>60.24634146341463</v>
      </c>
      <c r="C81" s="1">
        <f t="shared" si="5"/>
        <v>1.8073170731707222</v>
      </c>
    </row>
    <row r="82" spans="1:3" x14ac:dyDescent="0.3">
      <c r="A82" s="1">
        <f>19.926/44*100</f>
        <v>45.286363636363632</v>
      </c>
      <c r="B82" s="2">
        <f>20.967/44*100</f>
        <v>47.652272727272724</v>
      </c>
      <c r="C82" s="1">
        <f t="shared" si="5"/>
        <v>2.3659090909090921</v>
      </c>
    </row>
    <row r="83" spans="1:3" x14ac:dyDescent="0.3">
      <c r="A83" s="1">
        <f>20.513/51*100</f>
        <v>40.221568627450985</v>
      </c>
      <c r="B83" s="1">
        <f>21.28/51*100</f>
        <v>41.725490196078432</v>
      </c>
      <c r="C83" s="1">
        <f t="shared" si="5"/>
        <v>1.5039215686274474</v>
      </c>
    </row>
    <row r="84" spans="1:3" x14ac:dyDescent="0.3">
      <c r="A84" s="1">
        <f>31.774/49*100</f>
        <v>64.844897959183683</v>
      </c>
      <c r="B84" s="1">
        <f>32.734/49*100</f>
        <v>66.804081632653066</v>
      </c>
      <c r="C84" s="1">
        <f t="shared" si="5"/>
        <v>1.9591836734693828</v>
      </c>
    </row>
    <row r="85" spans="1:3" x14ac:dyDescent="0.3">
      <c r="A85" s="1">
        <f>37.117/44*100</f>
        <v>84.35681818181817</v>
      </c>
      <c r="B85" s="1">
        <f>38.077/44*100</f>
        <v>86.538636363636357</v>
      </c>
      <c r="C85" s="1">
        <f t="shared" si="5"/>
        <v>2.181818181818187</v>
      </c>
    </row>
    <row r="86" spans="1:3" x14ac:dyDescent="0.3">
      <c r="A86" s="1">
        <f>22.394/49*100</f>
        <v>45.70204081632653</v>
      </c>
      <c r="B86" s="1">
        <f>24.401/49*100</f>
        <v>49.79795918367347</v>
      </c>
      <c r="C86" s="1">
        <f t="shared" si="5"/>
        <v>4.0959183673469397</v>
      </c>
    </row>
    <row r="87" spans="1:3" x14ac:dyDescent="0.3">
      <c r="A87" s="1">
        <f>16.595/47*100</f>
        <v>35.308510638297868</v>
      </c>
      <c r="B87" s="1">
        <f>18.635/47*100</f>
        <v>39.648936170212764</v>
      </c>
      <c r="C87" s="1">
        <f t="shared" si="5"/>
        <v>4.3404255319148959</v>
      </c>
    </row>
    <row r="88" spans="1:3" x14ac:dyDescent="0.3">
      <c r="A88" s="1">
        <f>26.352/45*100</f>
        <v>58.56</v>
      </c>
      <c r="B88" s="1">
        <f>30.328/45*100</f>
        <v>67.395555555555546</v>
      </c>
      <c r="C88" s="1">
        <f t="shared" si="5"/>
        <v>8.8355555555555441</v>
      </c>
    </row>
    <row r="89" spans="1:3" x14ac:dyDescent="0.3">
      <c r="A89" s="1"/>
      <c r="B89" s="1"/>
      <c r="C89" s="1"/>
    </row>
    <row r="90" spans="1:3" x14ac:dyDescent="0.3">
      <c r="A90" s="1">
        <f>35.459/44*100</f>
        <v>80.588636363636368</v>
      </c>
      <c r="B90" s="1">
        <f>38.184/44*100</f>
        <v>86.781818181818167</v>
      </c>
      <c r="C90" s="1">
        <f>B90-A90</f>
        <v>6.1931818181817988</v>
      </c>
    </row>
    <row r="91" spans="1:3" x14ac:dyDescent="0.3">
      <c r="A91" s="1">
        <f>28.382/42*100</f>
        <v>67.576190476190476</v>
      </c>
      <c r="B91" s="1">
        <f>28.689/42*100</f>
        <v>68.30714285714285</v>
      </c>
      <c r="C91" s="1">
        <f t="shared" ref="C91:C102" si="6">B91-A91</f>
        <v>0.73095238095237391</v>
      </c>
    </row>
    <row r="92" spans="1:3" x14ac:dyDescent="0.3">
      <c r="A92" s="1">
        <f>26.335/37*100</f>
        <v>71.175675675675677</v>
      </c>
      <c r="B92" s="1">
        <f>26.686/37*100</f>
        <v>72.124324324324334</v>
      </c>
      <c r="C92" s="1">
        <f t="shared" si="6"/>
        <v>0.94864864864865694</v>
      </c>
    </row>
    <row r="93" spans="1:3" x14ac:dyDescent="0.3">
      <c r="A93" s="1">
        <f>42.787/44*100</f>
        <v>97.24318181818181</v>
      </c>
      <c r="B93" s="1">
        <f>43.331/44*100</f>
        <v>98.479545454545459</v>
      </c>
      <c r="C93" s="1">
        <f t="shared" si="6"/>
        <v>1.2363636363636488</v>
      </c>
    </row>
    <row r="94" spans="1:3" x14ac:dyDescent="0.3">
      <c r="A94" s="1">
        <f>50.348/47*100</f>
        <v>107.12340425531914</v>
      </c>
      <c r="B94" s="1">
        <f>50.869/47*100</f>
        <v>108.23191489361703</v>
      </c>
      <c r="C94" s="1">
        <f t="shared" si="6"/>
        <v>1.1085106382978864</v>
      </c>
    </row>
    <row r="95" spans="1:3" x14ac:dyDescent="0.3">
      <c r="A95" s="1">
        <f>17.649/41*100</f>
        <v>43.046341463414642</v>
      </c>
      <c r="B95" s="1">
        <f>18.221/41*100</f>
        <v>44.44146341463415</v>
      </c>
      <c r="C95" s="1">
        <f t="shared" si="6"/>
        <v>1.3951219512195081</v>
      </c>
    </row>
    <row r="96" spans="1:3" x14ac:dyDescent="0.3">
      <c r="A96" s="1">
        <f>33.448/44*100</f>
        <v>76.018181818181816</v>
      </c>
      <c r="B96" s="1">
        <f>34.032/44*100</f>
        <v>77.345454545454544</v>
      </c>
      <c r="C96" s="1">
        <f t="shared" si="6"/>
        <v>1.327272727272728</v>
      </c>
    </row>
    <row r="97" spans="1:3" x14ac:dyDescent="0.3">
      <c r="A97" s="1">
        <f>30.823/51*100</f>
        <v>60.437254901960777</v>
      </c>
      <c r="B97" s="1">
        <f>31.38/51*100</f>
        <v>61.529411764705877</v>
      </c>
      <c r="C97" s="1">
        <f t="shared" si="6"/>
        <v>1.0921568627450995</v>
      </c>
    </row>
    <row r="98" spans="1:3" x14ac:dyDescent="0.3">
      <c r="A98" s="1">
        <f>19.217/44*100</f>
        <v>43.674999999999997</v>
      </c>
      <c r="B98" s="1">
        <f>19.381/44*100</f>
        <v>44.047727272727272</v>
      </c>
      <c r="C98" s="1">
        <f t="shared" si="6"/>
        <v>0.37272727272727479</v>
      </c>
    </row>
    <row r="99" spans="1:3" x14ac:dyDescent="0.3">
      <c r="A99" s="1">
        <f>27.791/44*100</f>
        <v>63.161363636363632</v>
      </c>
      <c r="B99" s="1">
        <f>28.023/44*100</f>
        <v>63.688636363636363</v>
      </c>
      <c r="C99" s="1">
        <f t="shared" si="6"/>
        <v>0.52727272727273089</v>
      </c>
    </row>
    <row r="100" spans="1:3" x14ac:dyDescent="0.3">
      <c r="A100" s="1">
        <f>32.685/47*100</f>
        <v>69.542553191489361</v>
      </c>
      <c r="B100" s="1">
        <f>33.301/47*100</f>
        <v>70.853191489361706</v>
      </c>
      <c r="C100" s="1">
        <f t="shared" si="6"/>
        <v>1.3106382978723445</v>
      </c>
    </row>
    <row r="101" spans="1:3" x14ac:dyDescent="0.3">
      <c r="A101" s="1">
        <f>47.247/49*100</f>
        <v>96.422448979591834</v>
      </c>
      <c r="B101" s="1">
        <f>47.435/49*100</f>
        <v>96.806122448979593</v>
      </c>
      <c r="C101" s="1">
        <f t="shared" si="6"/>
        <v>0.38367346938775881</v>
      </c>
    </row>
    <row r="102" spans="1:3" x14ac:dyDescent="0.3">
      <c r="A102" s="1">
        <f>43.595/48*100</f>
        <v>90.822916666666657</v>
      </c>
      <c r="B102" s="1">
        <f>45.746/48*100</f>
        <v>95.304166666666674</v>
      </c>
      <c r="C102" s="1">
        <f t="shared" si="6"/>
        <v>4.4812500000000171</v>
      </c>
    </row>
    <row r="103" spans="1:3" x14ac:dyDescent="0.3">
      <c r="A103" s="1"/>
      <c r="B103" s="1"/>
      <c r="C103" s="1"/>
    </row>
    <row r="104" spans="1:3" x14ac:dyDescent="0.3">
      <c r="A104" s="1">
        <f>26.865/37*100</f>
        <v>72.608108108108098</v>
      </c>
      <c r="B104" s="1">
        <f>28.098/37*100</f>
        <v>75.940540540540539</v>
      </c>
      <c r="C104" s="1">
        <f t="shared" ref="C104:C117" si="7">B104-A104</f>
        <v>3.3324324324324408</v>
      </c>
    </row>
    <row r="105" spans="1:3" x14ac:dyDescent="0.3">
      <c r="A105" s="1">
        <f>35.219/44*100</f>
        <v>80.043181818181822</v>
      </c>
      <c r="B105" s="1">
        <f>36.139/44*100</f>
        <v>82.134090909090915</v>
      </c>
      <c r="C105" s="1">
        <f t="shared" si="7"/>
        <v>2.0909090909090935</v>
      </c>
    </row>
    <row r="106" spans="1:3" x14ac:dyDescent="0.3">
      <c r="A106" s="1">
        <f>33.587/47*100</f>
        <v>71.461702127659578</v>
      </c>
      <c r="B106" s="1">
        <f>34.94/47*100</f>
        <v>74.340425531914889</v>
      </c>
      <c r="C106" s="1">
        <f t="shared" si="7"/>
        <v>2.8787234042553109</v>
      </c>
    </row>
    <row r="107" spans="1:3" x14ac:dyDescent="0.3">
      <c r="A107" s="1">
        <f>42.008/41*100</f>
        <v>102.45853658536586</v>
      </c>
      <c r="B107" s="1">
        <f>43.838/41*100</f>
        <v>106.9219512195122</v>
      </c>
      <c r="C107" s="1">
        <f t="shared" si="7"/>
        <v>4.4634146341463321</v>
      </c>
    </row>
    <row r="108" spans="1:3" x14ac:dyDescent="0.3">
      <c r="A108" s="1">
        <f>43.468/44*100</f>
        <v>98.790909090909096</v>
      </c>
      <c r="B108" s="1">
        <f>45.173/44*100</f>
        <v>102.6659090909091</v>
      </c>
      <c r="C108" s="1">
        <f t="shared" si="7"/>
        <v>3.875</v>
      </c>
    </row>
    <row r="109" spans="1:3" x14ac:dyDescent="0.3">
      <c r="A109" s="1">
        <f>32.862/49*100</f>
        <v>67.065306122448987</v>
      </c>
      <c r="B109" s="1">
        <f>33.934/49*100</f>
        <v>69.253061224489784</v>
      </c>
      <c r="C109" s="1">
        <f t="shared" si="7"/>
        <v>2.1877551020407964</v>
      </c>
    </row>
    <row r="110" spans="1:3" x14ac:dyDescent="0.3">
      <c r="A110" s="1">
        <f>42.837/51*100</f>
        <v>83.994117647058829</v>
      </c>
      <c r="B110" s="1">
        <f>43.89/51*100</f>
        <v>86.058823529411768</v>
      </c>
      <c r="C110" s="1">
        <f t="shared" si="7"/>
        <v>2.0647058823529392</v>
      </c>
    </row>
    <row r="111" spans="1:3" x14ac:dyDescent="0.3">
      <c r="A111" s="1">
        <f>34.894/44*100</f>
        <v>79.304545454545448</v>
      </c>
      <c r="B111" s="1">
        <f>35.841/44*100</f>
        <v>81.456818181818178</v>
      </c>
      <c r="C111" s="1">
        <f t="shared" si="7"/>
        <v>2.1522727272727309</v>
      </c>
    </row>
    <row r="112" spans="1:3" x14ac:dyDescent="0.3">
      <c r="A112" s="1">
        <f>29.655/44*100</f>
        <v>67.397727272727266</v>
      </c>
      <c r="B112" s="1">
        <f>31.905/44*100</f>
        <v>72.51136363636364</v>
      </c>
      <c r="C112" s="1">
        <f t="shared" si="7"/>
        <v>5.113636363636374</v>
      </c>
    </row>
    <row r="113" spans="1:3" x14ac:dyDescent="0.3">
      <c r="A113" s="1">
        <f>43.953/47*100</f>
        <v>93.517021276595742</v>
      </c>
      <c r="B113" s="1">
        <f>45.258/47*100</f>
        <v>96.293617021276603</v>
      </c>
      <c r="C113" s="1">
        <f t="shared" si="7"/>
        <v>2.7765957446808613</v>
      </c>
    </row>
    <row r="114" spans="1:3" x14ac:dyDescent="0.3">
      <c r="A114" s="1">
        <f>48.77/49*100</f>
        <v>99.530612244897966</v>
      </c>
      <c r="B114" s="1">
        <f>50.117/49*100</f>
        <v>102.2795918367347</v>
      </c>
      <c r="C114" s="1">
        <f t="shared" si="7"/>
        <v>2.7489795918367292</v>
      </c>
    </row>
    <row r="115" spans="1:3" x14ac:dyDescent="0.3">
      <c r="A115" s="1">
        <f>26.399/47*100</f>
        <v>56.168085106382982</v>
      </c>
      <c r="B115" s="1">
        <f>28.259/47*100</f>
        <v>60.125531914893614</v>
      </c>
      <c r="C115" s="1">
        <f t="shared" si="7"/>
        <v>3.9574468085106318</v>
      </c>
    </row>
    <row r="116" spans="1:3" x14ac:dyDescent="0.3">
      <c r="A116" s="1">
        <f>48.238/48*100</f>
        <v>100.49583333333334</v>
      </c>
      <c r="B116" s="1">
        <f>49.074/48*100</f>
        <v>102.2375</v>
      </c>
      <c r="C116" s="1">
        <f t="shared" si="7"/>
        <v>1.74166666666666</v>
      </c>
    </row>
    <row r="117" spans="1:3" x14ac:dyDescent="0.3">
      <c r="A117" s="1">
        <f>46.551/45*100</f>
        <v>103.44666666666666</v>
      </c>
      <c r="B117" s="1">
        <f>47.762/45*100</f>
        <v>106.13777777777777</v>
      </c>
      <c r="C117" s="1">
        <f t="shared" si="7"/>
        <v>2.6911111111111126</v>
      </c>
    </row>
    <row r="118" spans="1:3" x14ac:dyDescent="0.3">
      <c r="A118" s="1"/>
      <c r="B118" s="1"/>
      <c r="C118" s="1"/>
    </row>
    <row r="119" spans="1:3" x14ac:dyDescent="0.3">
      <c r="A119" s="1">
        <f>35.107/44*100</f>
        <v>79.788636363636371</v>
      </c>
      <c r="B119" s="1">
        <f>37.581/44*100</f>
        <v>85.411363636363646</v>
      </c>
      <c r="C119" s="1">
        <f>B119-A119</f>
        <v>5.6227272727272748</v>
      </c>
    </row>
    <row r="120" spans="1:3" x14ac:dyDescent="0.3">
      <c r="A120" s="1">
        <f>20.957/42*100</f>
        <v>49.897619047619052</v>
      </c>
      <c r="B120" s="1">
        <f>24.134/42*100</f>
        <v>57.461904761904762</v>
      </c>
      <c r="C120" s="1">
        <f t="shared" ref="C120:C134" si="8">B120-A120</f>
        <v>7.5642857142857096</v>
      </c>
    </row>
    <row r="121" spans="1:3" x14ac:dyDescent="0.3">
      <c r="A121" s="1">
        <f>22.005/37*100</f>
        <v>59.472972972972968</v>
      </c>
      <c r="B121" s="1">
        <f>23.668/37*100</f>
        <v>63.967567567567563</v>
      </c>
      <c r="C121" s="1">
        <f t="shared" si="8"/>
        <v>4.4945945945945951</v>
      </c>
    </row>
    <row r="122" spans="1:3" x14ac:dyDescent="0.3">
      <c r="A122" s="1">
        <f>44.197/44*100</f>
        <v>100.44772727272728</v>
      </c>
      <c r="B122" s="1">
        <f>46.666/44*100</f>
        <v>106.0590909090909</v>
      </c>
      <c r="C122" s="1">
        <f t="shared" si="8"/>
        <v>5.6113636363636203</v>
      </c>
    </row>
    <row r="123" spans="1:3" x14ac:dyDescent="0.3">
      <c r="A123" s="1">
        <f>26.247/41*100</f>
        <v>64.017073170731706</v>
      </c>
      <c r="B123" s="1">
        <f>27.954/41*100</f>
        <v>68.180487804878055</v>
      </c>
      <c r="C123" s="1">
        <f t="shared" si="8"/>
        <v>4.1634146341463492</v>
      </c>
    </row>
    <row r="124" spans="1:3" x14ac:dyDescent="0.3">
      <c r="A124" s="1">
        <f>28.338/44*100</f>
        <v>64.404545454545456</v>
      </c>
      <c r="B124" s="1">
        <f>30.134/44*100</f>
        <v>68.486363636363635</v>
      </c>
      <c r="C124" s="1">
        <f t="shared" si="8"/>
        <v>4.0818181818181785</v>
      </c>
    </row>
    <row r="125" spans="1:3" x14ac:dyDescent="0.3">
      <c r="A125" s="1">
        <f>53.321/51*100</f>
        <v>104.55098039215687</v>
      </c>
      <c r="B125" s="1">
        <f>55.855/51*100</f>
        <v>109.51960784313725</v>
      </c>
      <c r="C125" s="1">
        <f t="shared" si="8"/>
        <v>4.9686274509803781</v>
      </c>
    </row>
    <row r="126" spans="1:3" x14ac:dyDescent="0.3">
      <c r="A126" s="1">
        <f>48.534/49*100</f>
        <v>99.048979591836726</v>
      </c>
      <c r="B126" s="1">
        <f>50.217/49*100</f>
        <v>102.48367346938775</v>
      </c>
      <c r="C126" s="1">
        <f t="shared" si="8"/>
        <v>3.4346938775510267</v>
      </c>
    </row>
    <row r="127" spans="1:3" x14ac:dyDescent="0.3">
      <c r="A127" s="1">
        <f>43.215/51*100</f>
        <v>84.735294117647058</v>
      </c>
      <c r="B127" s="1">
        <f>44.631/51*100</f>
        <v>87.511764705882356</v>
      </c>
      <c r="C127" s="1">
        <f t="shared" si="8"/>
        <v>2.7764705882352985</v>
      </c>
    </row>
    <row r="128" spans="1:3" x14ac:dyDescent="0.3">
      <c r="A128" s="1">
        <f>44.24/44*100</f>
        <v>100.54545454545456</v>
      </c>
      <c r="B128" s="1">
        <f>46.029/44*100</f>
        <v>104.61136363636365</v>
      </c>
      <c r="C128" s="1">
        <f t="shared" si="8"/>
        <v>4.0659090909090878</v>
      </c>
    </row>
    <row r="129" spans="1:3" x14ac:dyDescent="0.3">
      <c r="A129" s="1">
        <f>35.563/44*100</f>
        <v>80.825000000000003</v>
      </c>
      <c r="B129" s="1">
        <f>37.134/44*100</f>
        <v>84.395454545454555</v>
      </c>
      <c r="C129" s="1">
        <f t="shared" si="8"/>
        <v>3.5704545454545524</v>
      </c>
    </row>
    <row r="130" spans="1:3" x14ac:dyDescent="0.3">
      <c r="A130" s="1">
        <f>36.945/47*100</f>
        <v>78.606382978723417</v>
      </c>
      <c r="B130" s="1">
        <f>38.343/47*100</f>
        <v>81.580851063829797</v>
      </c>
      <c r="C130" s="1">
        <f t="shared" si="8"/>
        <v>2.9744680851063805</v>
      </c>
    </row>
    <row r="131" spans="1:3" x14ac:dyDescent="0.3">
      <c r="A131" s="1">
        <f>32.824/49*100</f>
        <v>66.987755102040808</v>
      </c>
      <c r="B131" s="1">
        <f>34.469/49*100</f>
        <v>70.344897959183669</v>
      </c>
      <c r="C131" s="1">
        <f t="shared" si="8"/>
        <v>3.3571428571428612</v>
      </c>
    </row>
    <row r="132" spans="1:3" x14ac:dyDescent="0.3">
      <c r="A132" s="1">
        <f>26.582/47*100</f>
        <v>56.557446808510633</v>
      </c>
      <c r="B132" s="1">
        <f>28.896/47*100</f>
        <v>61.480851063829789</v>
      </c>
      <c r="C132" s="1">
        <f t="shared" si="8"/>
        <v>4.9234042553191557</v>
      </c>
    </row>
    <row r="133" spans="1:3" x14ac:dyDescent="0.3">
      <c r="A133" s="1">
        <f>25.278/45*100</f>
        <v>56.173333333333332</v>
      </c>
      <c r="B133" s="1">
        <f>26.749/45*100</f>
        <v>59.44222222222222</v>
      </c>
      <c r="C133" s="1">
        <f t="shared" si="8"/>
        <v>3.2688888888888883</v>
      </c>
    </row>
    <row r="134" spans="1:3" x14ac:dyDescent="0.3">
      <c r="A134" s="1">
        <f>54.855/52*100</f>
        <v>105.4903846153846</v>
      </c>
      <c r="B134" s="1">
        <f>56.671/52*100</f>
        <v>108.9826923076923</v>
      </c>
      <c r="C134" s="1">
        <f t="shared" si="8"/>
        <v>3.4923076923077048</v>
      </c>
    </row>
    <row r="135" spans="1:3" x14ac:dyDescent="0.3">
      <c r="A135" s="1"/>
      <c r="B135" s="1"/>
      <c r="C135" s="1"/>
    </row>
    <row r="136" spans="1:3" x14ac:dyDescent="0.3">
      <c r="A136" s="1">
        <f>45.091/44*100</f>
        <v>102.47954545454544</v>
      </c>
      <c r="B136" s="1">
        <f>47.43/44*100</f>
        <v>107.79545454545453</v>
      </c>
      <c r="C136" s="1">
        <f>B136-A136</f>
        <v>5.3159090909090878</v>
      </c>
    </row>
    <row r="137" spans="1:3" x14ac:dyDescent="0.3">
      <c r="A137" s="1">
        <f>42.932/42*100</f>
        <v>102.21904761904763</v>
      </c>
      <c r="B137" s="1">
        <f>44.189/42*100</f>
        <v>105.21190476190476</v>
      </c>
      <c r="C137" s="1">
        <f t="shared" ref="C137:C146" si="9">B137-A137</f>
        <v>2.9928571428571331</v>
      </c>
    </row>
    <row r="138" spans="1:3" x14ac:dyDescent="0.3">
      <c r="A138" s="1">
        <f>26.728/37*100</f>
        <v>72.237837837837844</v>
      </c>
      <c r="B138" s="1">
        <f>27.871/37*100</f>
        <v>75.327027027027029</v>
      </c>
      <c r="C138" s="1">
        <f t="shared" si="9"/>
        <v>3.0891891891891845</v>
      </c>
    </row>
    <row r="139" spans="1:3" x14ac:dyDescent="0.3">
      <c r="A139" s="1">
        <f>42.882/44*100</f>
        <v>97.459090909090904</v>
      </c>
      <c r="B139" s="1">
        <f>44.088/44*100</f>
        <v>100.2</v>
      </c>
      <c r="C139" s="1">
        <f t="shared" si="9"/>
        <v>2.7409090909090992</v>
      </c>
    </row>
    <row r="140" spans="1:3" x14ac:dyDescent="0.3">
      <c r="A140" s="1">
        <f>42.507/47*100</f>
        <v>90.440425531914897</v>
      </c>
      <c r="B140" s="1">
        <f>43.495/47*100</f>
        <v>92.542553191489347</v>
      </c>
      <c r="C140" s="1">
        <f t="shared" si="9"/>
        <v>2.1021276595744496</v>
      </c>
    </row>
    <row r="141" spans="1:3" x14ac:dyDescent="0.3">
      <c r="A141" s="1">
        <f>40.648/41*100</f>
        <v>99.14146341463416</v>
      </c>
      <c r="B141" s="1">
        <f>41.533/41*100</f>
        <v>101.30000000000001</v>
      </c>
      <c r="C141" s="1">
        <f t="shared" si="9"/>
        <v>2.1585365853658516</v>
      </c>
    </row>
    <row r="142" spans="1:3" x14ac:dyDescent="0.3">
      <c r="A142" s="1">
        <f>30.126/44*100</f>
        <v>68.468181818181819</v>
      </c>
      <c r="B142" s="1">
        <f>31.517/44*100</f>
        <v>71.62954545454545</v>
      </c>
      <c r="C142" s="1">
        <f t="shared" si="9"/>
        <v>3.1613636363636317</v>
      </c>
    </row>
    <row r="143" spans="1:3" x14ac:dyDescent="0.3">
      <c r="A143" s="1">
        <f>48.462/51*100</f>
        <v>95.023529411764713</v>
      </c>
      <c r="B143" s="1">
        <f>50.919/51*100</f>
        <v>99.841176470588238</v>
      </c>
      <c r="C143" s="1">
        <f t="shared" si="9"/>
        <v>4.8176470588235247</v>
      </c>
    </row>
    <row r="144" spans="1:3" x14ac:dyDescent="0.3">
      <c r="A144" s="1">
        <f>48.036/44*100</f>
        <v>109.17272727272727</v>
      </c>
      <c r="B144" s="1">
        <f>49.137/44*100</f>
        <v>111.675</v>
      </c>
      <c r="C144" s="1">
        <f t="shared" si="9"/>
        <v>2.5022727272727252</v>
      </c>
    </row>
    <row r="145" spans="1:3" x14ac:dyDescent="0.3">
      <c r="A145" s="1">
        <f>47.465/49*100</f>
        <v>96.867346938775526</v>
      </c>
      <c r="B145" s="1">
        <f>48.547/49*100</f>
        <v>99.075510204081624</v>
      </c>
      <c r="C145" s="1">
        <f t="shared" si="9"/>
        <v>2.2081632653060979</v>
      </c>
    </row>
    <row r="146" spans="1:3" x14ac:dyDescent="0.3">
      <c r="A146" s="1">
        <f>26.633/45*100</f>
        <v>59.184444444444438</v>
      </c>
      <c r="B146" s="1">
        <f>27.871/45*100</f>
        <v>61.935555555555553</v>
      </c>
      <c r="C146" s="1">
        <f t="shared" si="9"/>
        <v>2.7511111111111148</v>
      </c>
    </row>
    <row r="148" spans="1:3" x14ac:dyDescent="0.3">
      <c r="A148" s="3">
        <f>38.86/44*100</f>
        <v>88.318181818181813</v>
      </c>
      <c r="B148" s="3">
        <f>41.81/44*100</f>
        <v>95.02272727272728</v>
      </c>
      <c r="C148" s="3">
        <f t="shared" ref="C148:C164" si="10" xml:space="preserve"> B148-A148</f>
        <v>6.7045454545454675</v>
      </c>
    </row>
    <row r="149" spans="1:3" x14ac:dyDescent="0.3">
      <c r="A149" s="3">
        <f>17.11/42*100</f>
        <v>40.738095238095234</v>
      </c>
      <c r="B149" s="3">
        <f>18.02/42*100</f>
        <v>42.904761904761898</v>
      </c>
      <c r="C149" s="3">
        <f t="shared" si="10"/>
        <v>2.1666666666666643</v>
      </c>
    </row>
    <row r="150" spans="1:3" x14ac:dyDescent="0.3">
      <c r="A150" s="3">
        <f>5.44/37*100</f>
        <v>14.702702702702702</v>
      </c>
      <c r="B150" s="3">
        <f>5.93/37*100</f>
        <v>16.027027027027028</v>
      </c>
      <c r="C150" s="3">
        <f t="shared" si="10"/>
        <v>1.3243243243243263</v>
      </c>
    </row>
    <row r="151" spans="1:3" x14ac:dyDescent="0.3">
      <c r="A151" s="3">
        <f>39.66/44*100</f>
        <v>90.136363636363626</v>
      </c>
      <c r="B151" s="3">
        <f>40.47/44*100</f>
        <v>91.977272727272734</v>
      </c>
      <c r="C151" s="3">
        <f t="shared" si="10"/>
        <v>1.8409090909091077</v>
      </c>
    </row>
    <row r="152" spans="1:3" x14ac:dyDescent="0.3">
      <c r="A152" s="3">
        <f>26.97/47*100</f>
        <v>57.382978723404257</v>
      </c>
      <c r="B152" s="3">
        <f>28.12/47*100</f>
        <v>59.829787234042556</v>
      </c>
      <c r="C152" s="3">
        <f t="shared" si="10"/>
        <v>2.4468085106382986</v>
      </c>
    </row>
    <row r="153" spans="1:3" x14ac:dyDescent="0.3">
      <c r="A153" s="3">
        <f>40.76/41*100</f>
        <v>99.414634146341456</v>
      </c>
      <c r="B153" s="3">
        <f>42.61/41*100</f>
        <v>103.92682926829269</v>
      </c>
      <c r="C153" s="3">
        <f t="shared" si="10"/>
        <v>4.5121951219512368</v>
      </c>
    </row>
    <row r="154" spans="1:3" x14ac:dyDescent="0.3">
      <c r="A154" s="3">
        <f>27.26/44*100</f>
        <v>61.95454545454546</v>
      </c>
      <c r="B154" s="3">
        <f>28.57/44*100</f>
        <v>64.931818181818173</v>
      </c>
      <c r="C154" s="3">
        <f t="shared" si="10"/>
        <v>2.9772727272727124</v>
      </c>
    </row>
    <row r="155" spans="1:3" x14ac:dyDescent="0.3">
      <c r="A155" s="3">
        <f>29.01/51*100</f>
        <v>56.882352941176471</v>
      </c>
      <c r="B155" s="3">
        <f>29.62/51*100</f>
        <v>58.078431372549019</v>
      </c>
      <c r="C155" s="3">
        <f t="shared" si="10"/>
        <v>1.1960784313725483</v>
      </c>
    </row>
    <row r="156" spans="1:3" x14ac:dyDescent="0.3">
      <c r="A156" s="3">
        <f>49.83/49*100</f>
        <v>101.69387755102039</v>
      </c>
      <c r="B156" s="3">
        <f>53.22/49*100</f>
        <v>108.61224489795917</v>
      </c>
      <c r="C156" s="3">
        <f t="shared" si="10"/>
        <v>6.9183673469387799</v>
      </c>
    </row>
    <row r="157" spans="1:3" x14ac:dyDescent="0.3">
      <c r="A157" s="3">
        <f>28.82/51*100</f>
        <v>56.509803921568626</v>
      </c>
      <c r="B157" s="3">
        <f>28.82/51*100</f>
        <v>56.509803921568626</v>
      </c>
      <c r="C157" s="3">
        <f t="shared" si="10"/>
        <v>0</v>
      </c>
    </row>
    <row r="158" spans="1:3" x14ac:dyDescent="0.3">
      <c r="A158" s="3">
        <f>39.43/44*100</f>
        <v>89.61363636363636</v>
      </c>
      <c r="B158" s="3">
        <f>41.66/44*100</f>
        <v>94.681818181818173</v>
      </c>
      <c r="C158" s="3">
        <f t="shared" si="10"/>
        <v>5.068181818181813</v>
      </c>
    </row>
    <row r="159" spans="1:3" x14ac:dyDescent="0.3">
      <c r="A159" s="3">
        <f>30.47/47*100</f>
        <v>64.829787234042541</v>
      </c>
      <c r="B159" s="3">
        <f>31.43/47*100</f>
        <v>66.872340425531917</v>
      </c>
      <c r="C159" s="3">
        <f t="shared" si="10"/>
        <v>2.0425531914893753</v>
      </c>
    </row>
    <row r="160" spans="1:3" x14ac:dyDescent="0.3">
      <c r="A160" s="3">
        <f>23.06/49*100</f>
        <v>47.061224489795919</v>
      </c>
      <c r="B160" s="3">
        <f>23.83/49*100</f>
        <v>48.632653061224488</v>
      </c>
      <c r="C160" s="3">
        <f t="shared" si="10"/>
        <v>1.5714285714285694</v>
      </c>
    </row>
    <row r="161" spans="1:3" x14ac:dyDescent="0.3">
      <c r="A161" s="3">
        <f>46.77/47*100</f>
        <v>99.510638297872347</v>
      </c>
      <c r="B161" s="3">
        <f>47.5/47*100</f>
        <v>101.06382978723406</v>
      </c>
      <c r="C161" s="3">
        <f t="shared" si="10"/>
        <v>1.5531914893617085</v>
      </c>
    </row>
    <row r="162" spans="1:3" x14ac:dyDescent="0.3">
      <c r="A162" s="3">
        <f>40.94/48*100</f>
        <v>85.291666666666671</v>
      </c>
      <c r="B162" s="3">
        <f>42.09/48*100</f>
        <v>87.6875</v>
      </c>
      <c r="C162" s="3">
        <f t="shared" si="10"/>
        <v>2.3958333333333286</v>
      </c>
    </row>
    <row r="163" spans="1:3" x14ac:dyDescent="0.3">
      <c r="A163" s="3">
        <f>27.6/45*100</f>
        <v>61.333333333333343</v>
      </c>
      <c r="B163" s="3">
        <f>28.44/45*100</f>
        <v>63.2</v>
      </c>
      <c r="C163" s="3">
        <f t="shared" si="10"/>
        <v>1.86666666666666</v>
      </c>
    </row>
    <row r="164" spans="1:3" x14ac:dyDescent="0.3">
      <c r="A164" s="3">
        <f>25.75/52*100</f>
        <v>49.519230769230774</v>
      </c>
      <c r="B164" s="3">
        <f>26.83/52*100</f>
        <v>51.596153846153847</v>
      </c>
      <c r="C164" s="3">
        <f t="shared" si="10"/>
        <v>2.0769230769230731</v>
      </c>
    </row>
    <row r="165" spans="1:3" x14ac:dyDescent="0.3">
      <c r="A165" s="3"/>
      <c r="B165" s="3"/>
      <c r="C165" s="3"/>
    </row>
    <row r="166" spans="1:3" x14ac:dyDescent="0.3">
      <c r="A166" s="3">
        <f>41.138/42*100</f>
        <v>97.947619047619042</v>
      </c>
      <c r="B166" s="3">
        <f>42.302/42*100</f>
        <v>100.71904761904761</v>
      </c>
      <c r="C166" s="3">
        <f t="shared" ref="C166:C181" si="11">B166-A166</f>
        <v>2.7714285714285722</v>
      </c>
    </row>
    <row r="167" spans="1:3" x14ac:dyDescent="0.3">
      <c r="A167" s="3">
        <f>30.39/37*100</f>
        <v>82.135135135135144</v>
      </c>
      <c r="B167" s="3">
        <f>31.673/37*100</f>
        <v>85.602702702702686</v>
      </c>
      <c r="C167" s="3">
        <f t="shared" si="11"/>
        <v>3.4675675675675421</v>
      </c>
    </row>
    <row r="168" spans="1:3" x14ac:dyDescent="0.3">
      <c r="A168" s="3">
        <f>40.708/44*100</f>
        <v>92.518181818181816</v>
      </c>
      <c r="B168" s="3">
        <f>41.726/44*100</f>
        <v>94.831818181818178</v>
      </c>
      <c r="C168" s="3">
        <f t="shared" si="11"/>
        <v>2.3136363636363626</v>
      </c>
    </row>
    <row r="169" spans="1:3" x14ac:dyDescent="0.3">
      <c r="A169" s="3">
        <f>46.873/47*100</f>
        <v>99.729787234042547</v>
      </c>
      <c r="B169" s="3">
        <f>47.655/47*100</f>
        <v>101.39361702127661</v>
      </c>
      <c r="C169" s="3">
        <f t="shared" si="11"/>
        <v>1.6638297872340644</v>
      </c>
    </row>
    <row r="170" spans="1:3" x14ac:dyDescent="0.3">
      <c r="A170" s="3">
        <f>29.046/44*100</f>
        <v>66.013636363636365</v>
      </c>
      <c r="B170" s="3">
        <f>30.079/44*100</f>
        <v>68.361363636363635</v>
      </c>
      <c r="C170" s="3">
        <f t="shared" si="11"/>
        <v>2.3477272727272691</v>
      </c>
    </row>
    <row r="171" spans="1:3" x14ac:dyDescent="0.3">
      <c r="A171" s="3">
        <f>35.444/51*100</f>
        <v>69.498039215686276</v>
      </c>
      <c r="B171" s="3">
        <f>37.177/51*100</f>
        <v>72.896078431372544</v>
      </c>
      <c r="C171" s="3">
        <f t="shared" si="11"/>
        <v>3.3980392156862678</v>
      </c>
    </row>
    <row r="172" spans="1:3" x14ac:dyDescent="0.3">
      <c r="A172" s="3">
        <f>23.349/49*100</f>
        <v>47.651020408163262</v>
      </c>
      <c r="B172" s="3">
        <f>25.321/49*100</f>
        <v>51.675510204081633</v>
      </c>
      <c r="C172" s="3">
        <f t="shared" si="11"/>
        <v>4.0244897959183703</v>
      </c>
    </row>
    <row r="173" spans="1:3" x14ac:dyDescent="0.3">
      <c r="A173" s="3">
        <f>51.731/51*100</f>
        <v>101.43333333333334</v>
      </c>
      <c r="B173" s="3">
        <f>53.279/51*100</f>
        <v>104.46862745098041</v>
      </c>
      <c r="C173" s="3">
        <f t="shared" si="11"/>
        <v>3.0352941176470694</v>
      </c>
    </row>
    <row r="174" spans="1:3" x14ac:dyDescent="0.3">
      <c r="A174" s="3">
        <f>27.964/44*100</f>
        <v>63.554545454545455</v>
      </c>
      <c r="B174" s="3">
        <f>30.054/44*100</f>
        <v>68.304545454545448</v>
      </c>
      <c r="C174" s="3">
        <f t="shared" si="11"/>
        <v>4.7499999999999929</v>
      </c>
    </row>
    <row r="175" spans="1:3" x14ac:dyDescent="0.3">
      <c r="A175" s="3">
        <f>34.56/44*100</f>
        <v>78.545454545454547</v>
      </c>
      <c r="B175" s="3">
        <f>35.314/44*100</f>
        <v>80.259090909090915</v>
      </c>
      <c r="C175" s="3">
        <f t="shared" si="11"/>
        <v>1.7136363636363683</v>
      </c>
    </row>
    <row r="176" spans="1:3" x14ac:dyDescent="0.3">
      <c r="A176" s="3">
        <f>38.856/47*100</f>
        <v>82.672340425531914</v>
      </c>
      <c r="B176" s="3">
        <f>40.739/47*100</f>
        <v>86.678723404255308</v>
      </c>
      <c r="C176" s="3">
        <f t="shared" si="11"/>
        <v>4.0063829787233942</v>
      </c>
    </row>
    <row r="177" spans="1:3" x14ac:dyDescent="0.3">
      <c r="A177" s="3">
        <f>46.735/49*100</f>
        <v>95.377551020408163</v>
      </c>
      <c r="B177" s="3">
        <f>47.669/49*100</f>
        <v>97.28367346938775</v>
      </c>
      <c r="C177" s="3">
        <f t="shared" si="11"/>
        <v>1.9061224489795876</v>
      </c>
    </row>
    <row r="178" spans="1:3" x14ac:dyDescent="0.3">
      <c r="A178" s="3">
        <f>21.286/47*100</f>
        <v>45.289361702127664</v>
      </c>
      <c r="B178" s="3">
        <f>22.341/47*100</f>
        <v>47.53404255319149</v>
      </c>
      <c r="C178" s="3">
        <f t="shared" si="11"/>
        <v>2.2446808510638263</v>
      </c>
    </row>
    <row r="179" spans="1:3" x14ac:dyDescent="0.3">
      <c r="A179" s="3">
        <f>17.914/48*100</f>
        <v>37.32083333333334</v>
      </c>
      <c r="B179" s="3">
        <f>19.213/48*100</f>
        <v>40.027083333333337</v>
      </c>
      <c r="C179" s="3">
        <f t="shared" si="11"/>
        <v>2.7062499999999972</v>
      </c>
    </row>
    <row r="180" spans="1:3" x14ac:dyDescent="0.3">
      <c r="A180" s="3">
        <f>28.416/45*100</f>
        <v>63.146666666666661</v>
      </c>
      <c r="B180" s="3">
        <f>29.512/45*100</f>
        <v>65.582222222222214</v>
      </c>
      <c r="C180" s="3">
        <f t="shared" si="11"/>
        <v>2.4355555555555526</v>
      </c>
    </row>
    <row r="181" spans="1:3" x14ac:dyDescent="0.3">
      <c r="A181" s="3">
        <f>35.667/52*100</f>
        <v>68.590384615384608</v>
      </c>
      <c r="B181" s="3">
        <f>36.805/52*100</f>
        <v>70.77884615384616</v>
      </c>
      <c r="C181" s="3">
        <f t="shared" si="11"/>
        <v>2.1884615384615529</v>
      </c>
    </row>
    <row r="182" spans="1:3" x14ac:dyDescent="0.3">
      <c r="A182" s="3"/>
      <c r="B182" s="3"/>
      <c r="C182" s="3"/>
    </row>
    <row r="183" spans="1:3" x14ac:dyDescent="0.3">
      <c r="A183" s="3">
        <f>37.698/44*100</f>
        <v>85.677272727272722</v>
      </c>
      <c r="B183" s="3">
        <f>40.409/44*100</f>
        <v>91.838636363636368</v>
      </c>
      <c r="C183" s="3">
        <f>B183-A183</f>
        <v>6.1613636363636459</v>
      </c>
    </row>
    <row r="184" spans="1:3" x14ac:dyDescent="0.3">
      <c r="A184" s="3">
        <f>18.025/37*100</f>
        <v>48.71621621621621</v>
      </c>
      <c r="B184" s="3">
        <f>18.946/37*100</f>
        <v>51.205405405405415</v>
      </c>
      <c r="C184" s="3">
        <f t="shared" ref="C184:C198" si="12">B184-A184</f>
        <v>2.4891891891892044</v>
      </c>
    </row>
    <row r="185" spans="1:3" x14ac:dyDescent="0.3">
      <c r="A185" s="3">
        <f>15.924/47*100</f>
        <v>33.880851063829788</v>
      </c>
      <c r="B185" s="3">
        <f>17.291/47*100</f>
        <v>36.789361702127657</v>
      </c>
      <c r="C185" s="3">
        <f t="shared" si="12"/>
        <v>2.9085106382978694</v>
      </c>
    </row>
    <row r="186" spans="1:3" x14ac:dyDescent="0.3">
      <c r="A186" s="3">
        <f>18.852/41*100</f>
        <v>45.980487804878052</v>
      </c>
      <c r="B186" s="3">
        <f>19.823/41*100</f>
        <v>48.348780487804873</v>
      </c>
      <c r="C186" s="3">
        <f t="shared" si="12"/>
        <v>2.3682926829268212</v>
      </c>
    </row>
    <row r="187" spans="1:3" x14ac:dyDescent="0.3">
      <c r="A187" s="3">
        <f>31.975/44*100</f>
        <v>72.670454545454547</v>
      </c>
      <c r="B187" s="3">
        <f>33.367/44*100</f>
        <v>75.834090909090904</v>
      </c>
      <c r="C187" s="3">
        <f t="shared" si="12"/>
        <v>3.1636363636363569</v>
      </c>
    </row>
    <row r="188" spans="1:3" x14ac:dyDescent="0.3">
      <c r="A188" s="3">
        <f>39.058/51*100</f>
        <v>76.58431372549019</v>
      </c>
      <c r="B188" s="3">
        <f>39.993/51*100</f>
        <v>78.417647058823533</v>
      </c>
      <c r="C188" s="3">
        <f t="shared" si="12"/>
        <v>1.8333333333333428</v>
      </c>
    </row>
    <row r="189" spans="1:3" x14ac:dyDescent="0.3">
      <c r="A189" s="3">
        <f>50.246/49*100</f>
        <v>102.54285714285716</v>
      </c>
      <c r="B189" s="3">
        <f>52.618/49*100</f>
        <v>107.38367346938776</v>
      </c>
      <c r="C189" s="3">
        <f t="shared" si="12"/>
        <v>4.8408163265306001</v>
      </c>
    </row>
    <row r="190" spans="1:3" x14ac:dyDescent="0.3">
      <c r="A190" s="3">
        <f>20.702/51*100</f>
        <v>40.592156862745099</v>
      </c>
      <c r="B190" s="3">
        <f>32.274/51*100</f>
        <v>63.28235294117647</v>
      </c>
      <c r="C190" s="3">
        <f t="shared" si="12"/>
        <v>22.69019607843137</v>
      </c>
    </row>
    <row r="191" spans="1:3" x14ac:dyDescent="0.3">
      <c r="A191" s="3">
        <f>12.603/44*100</f>
        <v>28.643181818181816</v>
      </c>
      <c r="B191" s="3">
        <f>15.829/44*100</f>
        <v>35.975000000000001</v>
      </c>
      <c r="C191" s="3">
        <f t="shared" si="12"/>
        <v>7.3318181818181856</v>
      </c>
    </row>
    <row r="192" spans="1:3" x14ac:dyDescent="0.3">
      <c r="A192" s="3">
        <f>38.58/44*100</f>
        <v>87.681818181818187</v>
      </c>
      <c r="B192" s="3">
        <f>39.723/44*100</f>
        <v>90.279545454545456</v>
      </c>
      <c r="C192" s="3">
        <f t="shared" si="12"/>
        <v>2.5977272727272691</v>
      </c>
    </row>
    <row r="193" spans="1:3" x14ac:dyDescent="0.3">
      <c r="A193" s="3">
        <f>30.056/47*100</f>
        <v>63.948936170212768</v>
      </c>
      <c r="B193" s="3">
        <f>31.221/47*100</f>
        <v>66.427659574468095</v>
      </c>
      <c r="C193" s="3">
        <f t="shared" si="12"/>
        <v>2.4787234042553266</v>
      </c>
    </row>
    <row r="194" spans="1:3" x14ac:dyDescent="0.3">
      <c r="A194" s="3">
        <f>41.05/49*100</f>
        <v>83.775510204081627</v>
      </c>
      <c r="B194" s="3">
        <f>42.14/49*100</f>
        <v>86</v>
      </c>
      <c r="C194" s="3">
        <f t="shared" si="12"/>
        <v>2.2244897959183731</v>
      </c>
    </row>
    <row r="195" spans="1:3" x14ac:dyDescent="0.3">
      <c r="A195" s="3">
        <f>47.528/47*100</f>
        <v>101.12340425531914</v>
      </c>
      <c r="B195" s="3">
        <f>50.018/47*100</f>
        <v>106.42127659574467</v>
      </c>
      <c r="C195" s="3">
        <f t="shared" si="12"/>
        <v>5.2978723404255277</v>
      </c>
    </row>
    <row r="196" spans="1:3" x14ac:dyDescent="0.3">
      <c r="A196" s="3">
        <f>20.358/48*100</f>
        <v>42.412500000000001</v>
      </c>
      <c r="B196" s="3">
        <f>21.397/48*100</f>
        <v>44.577083333333327</v>
      </c>
      <c r="C196" s="3">
        <f t="shared" si="12"/>
        <v>2.1645833333333258</v>
      </c>
    </row>
    <row r="197" spans="1:3" x14ac:dyDescent="0.3">
      <c r="A197" s="3">
        <f>27.383/45*100</f>
        <v>60.851111111111109</v>
      </c>
      <c r="B197" s="3">
        <f>28.354/45*100</f>
        <v>63.00888888888889</v>
      </c>
      <c r="C197" s="3">
        <f t="shared" si="12"/>
        <v>2.1577777777777811</v>
      </c>
    </row>
    <row r="198" spans="1:3" x14ac:dyDescent="0.3">
      <c r="A198" s="3">
        <f>26.635/52*100</f>
        <v>51.221153846153847</v>
      </c>
      <c r="B198" s="3">
        <f>27.57/52*100</f>
        <v>53.019230769230774</v>
      </c>
      <c r="C198" s="3">
        <f t="shared" si="12"/>
        <v>1.7980769230769269</v>
      </c>
    </row>
    <row r="199" spans="1:3" x14ac:dyDescent="0.3">
      <c r="A199" s="3"/>
      <c r="B199" s="3"/>
      <c r="C199" s="3"/>
    </row>
    <row r="200" spans="1:3" x14ac:dyDescent="0.3">
      <c r="A200" s="3">
        <f>25.711/44*100</f>
        <v>58.434090909090905</v>
      </c>
      <c r="B200" s="3">
        <f>27.697/44*100</f>
        <v>62.947727272727271</v>
      </c>
      <c r="C200" s="3">
        <f>B200-A200</f>
        <v>4.5136363636363654</v>
      </c>
    </row>
    <row r="201" spans="1:3" x14ac:dyDescent="0.3">
      <c r="A201" s="3">
        <f>40.749/42*100</f>
        <v>97.021428571428586</v>
      </c>
      <c r="B201" s="3">
        <f>43.315/42*100</f>
        <v>103.13095238095238</v>
      </c>
      <c r="C201" s="3">
        <f t="shared" ref="C201:C212" si="13">B201-A201</f>
        <v>6.1095238095237931</v>
      </c>
    </row>
    <row r="202" spans="1:3" x14ac:dyDescent="0.3">
      <c r="A202" s="3">
        <f>26.687/37*100</f>
        <v>72.12702702702704</v>
      </c>
      <c r="B202" s="3">
        <f>27.799/37*100</f>
        <v>75.132432432432424</v>
      </c>
      <c r="C202" s="3">
        <f t="shared" si="13"/>
        <v>3.0054054054053836</v>
      </c>
    </row>
    <row r="203" spans="1:3" x14ac:dyDescent="0.3">
      <c r="A203" s="3">
        <f>44.704/41*100</f>
        <v>109.03414634146343</v>
      </c>
      <c r="B203" s="3">
        <f>46.442/41*100</f>
        <v>113.27317073170731</v>
      </c>
      <c r="C203" s="3">
        <f t="shared" si="13"/>
        <v>4.239024390243884</v>
      </c>
    </row>
    <row r="204" spans="1:3" x14ac:dyDescent="0.3">
      <c r="A204" s="3">
        <f>22.751/44*100</f>
        <v>51.706818181818178</v>
      </c>
      <c r="B204" s="3">
        <f>27.748/44*100</f>
        <v>63.063636363636363</v>
      </c>
      <c r="C204" s="3">
        <f t="shared" si="13"/>
        <v>11.356818181818184</v>
      </c>
    </row>
    <row r="205" spans="1:3" x14ac:dyDescent="0.3">
      <c r="A205" s="3">
        <f>33.087/49*100</f>
        <v>67.52448979591837</v>
      </c>
      <c r="B205" s="3">
        <f>33.865/49*100</f>
        <v>69.112244897959187</v>
      </c>
      <c r="C205" s="3">
        <f t="shared" si="13"/>
        <v>1.5877551020408163</v>
      </c>
    </row>
    <row r="206" spans="1:3" x14ac:dyDescent="0.3">
      <c r="A206" s="3">
        <f>44.846/44*100</f>
        <v>101.92272727272726</v>
      </c>
      <c r="B206" s="3">
        <f>45.847/44*100</f>
        <v>104.19772727272726</v>
      </c>
      <c r="C206" s="3">
        <f t="shared" si="13"/>
        <v>2.2750000000000057</v>
      </c>
    </row>
    <row r="207" spans="1:3" x14ac:dyDescent="0.3">
      <c r="A207" s="3">
        <f>39.416/44*100</f>
        <v>89.581818181818178</v>
      </c>
      <c r="B207" s="3">
        <f>40.546/44*100</f>
        <v>92.15</v>
      </c>
      <c r="C207" s="3">
        <f t="shared" si="13"/>
        <v>2.5681818181818272</v>
      </c>
    </row>
    <row r="208" spans="1:3" x14ac:dyDescent="0.3">
      <c r="A208" s="3">
        <f>17.156/47*100</f>
        <v>36.502127659574469</v>
      </c>
      <c r="B208" s="3">
        <f>18.845/47*100</f>
        <v>40.095744680851055</v>
      </c>
      <c r="C208" s="3">
        <f t="shared" si="13"/>
        <v>3.5936170212765859</v>
      </c>
    </row>
    <row r="209" spans="1:3" x14ac:dyDescent="0.3">
      <c r="A209" s="3">
        <f>47.389/49*100</f>
        <v>96.712244897959181</v>
      </c>
      <c r="B209" s="3">
        <f>48.865/49*100</f>
        <v>99.724489795918373</v>
      </c>
      <c r="C209" s="3">
        <f t="shared" si="13"/>
        <v>3.0122448979591923</v>
      </c>
    </row>
    <row r="210" spans="1:3" x14ac:dyDescent="0.3">
      <c r="A210" s="3">
        <f>26.732/47*100</f>
        <v>56.876595744680849</v>
      </c>
      <c r="B210" s="3">
        <f>29.055/47*100</f>
        <v>61.819148936170208</v>
      </c>
      <c r="C210" s="3">
        <f t="shared" si="13"/>
        <v>4.9425531914893597</v>
      </c>
    </row>
    <row r="211" spans="1:3" x14ac:dyDescent="0.3">
      <c r="A211" s="3">
        <f>44.094/45*100</f>
        <v>97.986666666666665</v>
      </c>
      <c r="B211" s="3">
        <f>45.841/45*100</f>
        <v>101.8688888888889</v>
      </c>
      <c r="C211" s="3">
        <f t="shared" si="13"/>
        <v>3.8822222222222393</v>
      </c>
    </row>
    <row r="212" spans="1:3" x14ac:dyDescent="0.3">
      <c r="A212" s="3">
        <f>37.822/52*100</f>
        <v>72.734615384615381</v>
      </c>
      <c r="B212" s="3">
        <f>38.838/52*100</f>
        <v>74.688461538461539</v>
      </c>
      <c r="C212" s="3">
        <f t="shared" si="13"/>
        <v>1.9538461538461576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Yuan Chai</dc:creator>
  <cp:lastModifiedBy>Bo Yuan Chai</cp:lastModifiedBy>
  <dcterms:created xsi:type="dcterms:W3CDTF">2025-04-07T18:40:11Z</dcterms:created>
  <dcterms:modified xsi:type="dcterms:W3CDTF">2025-04-07T19:22:44Z</dcterms:modified>
</cp:coreProperties>
</file>