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Y - UofT\OneDrive - University of Toronto\Documents\Year 2 Term 2\STA286\Project\STA286Code\data\"/>
    </mc:Choice>
  </mc:AlternateContent>
  <xr:revisionPtr revIDLastSave="0" documentId="13_ncr:1_{DB8A1597-3E9E-45E7-AEB2-29CC4F8E18FB}" xr6:coauthVersionLast="47" xr6:coauthVersionMax="47" xr10:uidLastSave="{00000000-0000-0000-0000-000000000000}"/>
  <bookViews>
    <workbookView xWindow="-108" yWindow="-108" windowWidth="23256" windowHeight="12456" xr2:uid="{FCDC9227-AE85-48B2-87AF-2579BBFD7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8" i="1" l="1"/>
  <c r="C228" i="1" s="1"/>
  <c r="A228" i="1"/>
  <c r="C227" i="1"/>
  <c r="B227" i="1"/>
  <c r="A227" i="1"/>
  <c r="B226" i="1"/>
  <c r="C226" i="1" s="1"/>
  <c r="A226" i="1"/>
  <c r="B225" i="1"/>
  <c r="C225" i="1" s="1"/>
  <c r="A225" i="1"/>
  <c r="B224" i="1"/>
  <c r="C224" i="1" s="1"/>
  <c r="A224" i="1"/>
  <c r="C223" i="1"/>
  <c r="B223" i="1"/>
  <c r="A223" i="1"/>
  <c r="B222" i="1"/>
  <c r="C222" i="1" s="1"/>
  <c r="A222" i="1"/>
  <c r="B221" i="1"/>
  <c r="C221" i="1" s="1"/>
  <c r="A221" i="1"/>
  <c r="B220" i="1"/>
  <c r="C220" i="1" s="1"/>
  <c r="A220" i="1"/>
  <c r="C219" i="1"/>
  <c r="B219" i="1"/>
  <c r="A219" i="1"/>
  <c r="B218" i="1"/>
  <c r="C218" i="1" s="1"/>
  <c r="A218" i="1"/>
  <c r="B217" i="1"/>
  <c r="C217" i="1" s="1"/>
  <c r="A217" i="1"/>
  <c r="B216" i="1"/>
  <c r="C216" i="1" s="1"/>
  <c r="A216" i="1"/>
  <c r="C215" i="1"/>
  <c r="B215" i="1"/>
  <c r="A215" i="1"/>
  <c r="B214" i="1"/>
  <c r="C214" i="1" s="1"/>
  <c r="A214" i="1"/>
  <c r="B213" i="1"/>
  <c r="C213" i="1" s="1"/>
  <c r="A213" i="1"/>
  <c r="B212" i="1"/>
  <c r="C212" i="1" s="1"/>
  <c r="A212" i="1"/>
  <c r="C211" i="1"/>
  <c r="B211" i="1"/>
  <c r="A211" i="1"/>
  <c r="B209" i="1"/>
  <c r="A209" i="1"/>
  <c r="C209" i="1" s="1"/>
  <c r="C208" i="1"/>
  <c r="B208" i="1"/>
  <c r="A208" i="1"/>
  <c r="B207" i="1"/>
  <c r="C207" i="1" s="1"/>
  <c r="A207" i="1"/>
  <c r="B206" i="1"/>
  <c r="C206" i="1" s="1"/>
  <c r="A206" i="1"/>
  <c r="B205" i="1"/>
  <c r="A205" i="1"/>
  <c r="C205" i="1" s="1"/>
  <c r="C204" i="1"/>
  <c r="B204" i="1"/>
  <c r="A204" i="1"/>
  <c r="B203" i="1"/>
  <c r="C203" i="1" s="1"/>
  <c r="A203" i="1"/>
  <c r="B202" i="1"/>
  <c r="C202" i="1" s="1"/>
  <c r="A202" i="1"/>
  <c r="B201" i="1"/>
  <c r="A201" i="1"/>
  <c r="C201" i="1" s="1"/>
  <c r="C200" i="1"/>
  <c r="B200" i="1"/>
  <c r="A200" i="1"/>
  <c r="B199" i="1"/>
  <c r="C199" i="1" s="1"/>
  <c r="A199" i="1"/>
  <c r="B198" i="1"/>
  <c r="C198" i="1" s="1"/>
  <c r="A198" i="1"/>
  <c r="B197" i="1"/>
  <c r="A197" i="1"/>
  <c r="C197" i="1" s="1"/>
  <c r="C196" i="1"/>
  <c r="B196" i="1"/>
  <c r="A196" i="1"/>
  <c r="B195" i="1"/>
  <c r="C195" i="1" s="1"/>
  <c r="A195" i="1"/>
  <c r="B193" i="1"/>
  <c r="C193" i="1" s="1"/>
  <c r="A193" i="1"/>
  <c r="C192" i="1"/>
  <c r="B192" i="1"/>
  <c r="A192" i="1"/>
  <c r="B191" i="1"/>
  <c r="C191" i="1" s="1"/>
  <c r="A191" i="1"/>
  <c r="B190" i="1"/>
  <c r="C190" i="1" s="1"/>
  <c r="A190" i="1"/>
  <c r="B189" i="1"/>
  <c r="C189" i="1" s="1"/>
  <c r="A189" i="1"/>
  <c r="C188" i="1"/>
  <c r="B188" i="1"/>
  <c r="A188" i="1"/>
  <c r="B187" i="1"/>
  <c r="C187" i="1" s="1"/>
  <c r="A187" i="1"/>
  <c r="B186" i="1"/>
  <c r="C186" i="1" s="1"/>
  <c r="A186" i="1"/>
  <c r="B185" i="1"/>
  <c r="C185" i="1" s="1"/>
  <c r="A185" i="1"/>
  <c r="C184" i="1"/>
  <c r="B184" i="1"/>
  <c r="A184" i="1"/>
  <c r="B183" i="1"/>
  <c r="C183" i="1" s="1"/>
  <c r="A183" i="1"/>
  <c r="B182" i="1"/>
  <c r="C182" i="1" s="1"/>
  <c r="A182" i="1"/>
  <c r="B181" i="1"/>
  <c r="C181" i="1" s="1"/>
  <c r="A181" i="1"/>
  <c r="C180" i="1"/>
  <c r="B180" i="1"/>
  <c r="A180" i="1"/>
  <c r="B179" i="1"/>
  <c r="C179" i="1" s="1"/>
  <c r="A179" i="1"/>
  <c r="B178" i="1"/>
  <c r="C178" i="1" s="1"/>
  <c r="A178" i="1"/>
  <c r="B177" i="1"/>
  <c r="C177" i="1" s="1"/>
  <c r="A177" i="1"/>
  <c r="B175" i="1"/>
  <c r="C175" i="1" s="1"/>
  <c r="A175" i="1"/>
  <c r="C174" i="1"/>
  <c r="B174" i="1"/>
  <c r="A174" i="1"/>
  <c r="B173" i="1"/>
  <c r="C173" i="1" s="1"/>
  <c r="A173" i="1"/>
  <c r="B172" i="1"/>
  <c r="C172" i="1" s="1"/>
  <c r="A172" i="1"/>
  <c r="B171" i="1"/>
  <c r="C171" i="1" s="1"/>
  <c r="A171" i="1"/>
  <c r="C170" i="1"/>
  <c r="B170" i="1"/>
  <c r="A170" i="1"/>
  <c r="B169" i="1"/>
  <c r="C169" i="1" s="1"/>
  <c r="A169" i="1"/>
  <c r="B168" i="1"/>
  <c r="C168" i="1" s="1"/>
  <c r="A168" i="1"/>
  <c r="B167" i="1"/>
  <c r="C167" i="1" s="1"/>
  <c r="A167" i="1"/>
  <c r="C166" i="1"/>
  <c r="B166" i="1"/>
  <c r="A166" i="1"/>
  <c r="B165" i="1"/>
  <c r="C165" i="1" s="1"/>
  <c r="A165" i="1"/>
  <c r="B164" i="1"/>
  <c r="C164" i="1" s="1"/>
  <c r="A164" i="1"/>
  <c r="B163" i="1"/>
  <c r="C163" i="1" s="1"/>
  <c r="A163" i="1"/>
  <c r="C162" i="1"/>
  <c r="B162" i="1"/>
  <c r="A162" i="1"/>
  <c r="B161" i="1"/>
  <c r="C161" i="1" s="1"/>
  <c r="A161" i="1"/>
  <c r="B160" i="1"/>
  <c r="C160" i="1" s="1"/>
  <c r="A160" i="1"/>
  <c r="B159" i="1"/>
  <c r="C159" i="1" s="1"/>
  <c r="A159" i="1"/>
  <c r="B157" i="1"/>
  <c r="C157" i="1" s="1"/>
  <c r="A157" i="1"/>
  <c r="C156" i="1"/>
  <c r="B156" i="1"/>
  <c r="A156" i="1"/>
  <c r="B155" i="1"/>
  <c r="C155" i="1" s="1"/>
  <c r="A155" i="1"/>
  <c r="B154" i="1"/>
  <c r="C154" i="1" s="1"/>
  <c r="A154" i="1"/>
  <c r="B153" i="1"/>
  <c r="C153" i="1" s="1"/>
  <c r="A153" i="1"/>
  <c r="C152" i="1"/>
  <c r="B152" i="1"/>
  <c r="A152" i="1"/>
  <c r="B151" i="1"/>
  <c r="C151" i="1" s="1"/>
  <c r="A151" i="1"/>
  <c r="B150" i="1"/>
  <c r="C150" i="1" s="1"/>
  <c r="A150" i="1"/>
  <c r="B149" i="1"/>
  <c r="C149" i="1" s="1"/>
  <c r="A149" i="1"/>
  <c r="C148" i="1"/>
  <c r="B148" i="1"/>
  <c r="A148" i="1"/>
  <c r="B147" i="1"/>
  <c r="C147" i="1" s="1"/>
  <c r="A147" i="1"/>
  <c r="B146" i="1"/>
  <c r="C146" i="1" s="1"/>
  <c r="A146" i="1"/>
  <c r="B145" i="1"/>
  <c r="C145" i="1" s="1"/>
  <c r="A145" i="1"/>
  <c r="C144" i="1"/>
  <c r="B144" i="1"/>
  <c r="A144" i="1"/>
  <c r="B143" i="1"/>
  <c r="C143" i="1" s="1"/>
  <c r="A143" i="1"/>
  <c r="B142" i="1"/>
  <c r="C142" i="1" s="1"/>
  <c r="A142" i="1"/>
  <c r="B141" i="1"/>
  <c r="C141" i="1" s="1"/>
  <c r="A141" i="1"/>
  <c r="C140" i="1"/>
  <c r="B140" i="1"/>
  <c r="A140" i="1"/>
  <c r="B138" i="1"/>
  <c r="C138" i="1" s="1"/>
  <c r="A138" i="1"/>
  <c r="C137" i="1"/>
  <c r="B137" i="1"/>
  <c r="A137" i="1"/>
  <c r="B136" i="1"/>
  <c r="C136" i="1" s="1"/>
  <c r="A136" i="1"/>
  <c r="B135" i="1"/>
  <c r="C135" i="1" s="1"/>
  <c r="A135" i="1"/>
  <c r="B134" i="1"/>
  <c r="C134" i="1" s="1"/>
  <c r="A134" i="1"/>
  <c r="C133" i="1"/>
  <c r="B133" i="1"/>
  <c r="A133" i="1"/>
  <c r="B132" i="1"/>
  <c r="C132" i="1" s="1"/>
  <c r="A132" i="1"/>
  <c r="B131" i="1"/>
  <c r="C131" i="1" s="1"/>
  <c r="A131" i="1"/>
  <c r="B130" i="1"/>
  <c r="C130" i="1" s="1"/>
  <c r="A130" i="1"/>
  <c r="C129" i="1"/>
  <c r="B129" i="1"/>
  <c r="A129" i="1"/>
  <c r="B128" i="1"/>
  <c r="C128" i="1" s="1"/>
  <c r="A128" i="1"/>
  <c r="B127" i="1"/>
  <c r="C127" i="1" s="1"/>
  <c r="A127" i="1"/>
  <c r="B126" i="1"/>
  <c r="C126" i="1" s="1"/>
  <c r="A126" i="1"/>
  <c r="C125" i="1"/>
  <c r="B125" i="1"/>
  <c r="A125" i="1"/>
  <c r="B124" i="1"/>
  <c r="C124" i="1" s="1"/>
  <c r="A124" i="1"/>
  <c r="B123" i="1"/>
  <c r="C123" i="1" s="1"/>
  <c r="A123" i="1"/>
  <c r="B122" i="1"/>
  <c r="C122" i="1" s="1"/>
  <c r="A122" i="1"/>
  <c r="C121" i="1"/>
  <c r="B121" i="1"/>
  <c r="A121" i="1"/>
  <c r="B119" i="1"/>
  <c r="C119" i="1" s="1"/>
  <c r="A119" i="1"/>
  <c r="C118" i="1"/>
  <c r="B118" i="1"/>
  <c r="A118" i="1"/>
  <c r="B117" i="1"/>
  <c r="C117" i="1" s="1"/>
  <c r="A117" i="1"/>
  <c r="B116" i="1"/>
  <c r="C116" i="1" s="1"/>
  <c r="A116" i="1"/>
  <c r="B115" i="1"/>
  <c r="A115" i="1"/>
  <c r="C115" i="1" s="1"/>
  <c r="C114" i="1"/>
  <c r="B114" i="1"/>
  <c r="A114" i="1"/>
  <c r="B113" i="1"/>
  <c r="C113" i="1" s="1"/>
  <c r="A113" i="1"/>
  <c r="B112" i="1"/>
  <c r="C112" i="1" s="1"/>
  <c r="A112" i="1"/>
  <c r="B111" i="1"/>
  <c r="A111" i="1"/>
  <c r="C111" i="1" s="1"/>
  <c r="C110" i="1"/>
  <c r="B110" i="1"/>
  <c r="A110" i="1"/>
  <c r="B109" i="1"/>
  <c r="C109" i="1" s="1"/>
  <c r="A109" i="1"/>
  <c r="B108" i="1"/>
  <c r="C108" i="1" s="1"/>
  <c r="A108" i="1"/>
  <c r="B107" i="1"/>
  <c r="A107" i="1"/>
  <c r="C107" i="1" s="1"/>
  <c r="C106" i="1"/>
  <c r="B106" i="1"/>
  <c r="A106" i="1"/>
  <c r="B105" i="1"/>
  <c r="C105" i="1" s="1"/>
  <c r="A105" i="1"/>
  <c r="B104" i="1"/>
  <c r="C104" i="1" s="1"/>
  <c r="A104" i="1"/>
  <c r="B102" i="1"/>
  <c r="C102" i="1" s="1"/>
  <c r="A102" i="1"/>
  <c r="C101" i="1"/>
  <c r="B101" i="1"/>
  <c r="A101" i="1"/>
  <c r="B100" i="1"/>
  <c r="C100" i="1" s="1"/>
  <c r="A100" i="1"/>
  <c r="B99" i="1"/>
  <c r="C99" i="1" s="1"/>
  <c r="A99" i="1"/>
  <c r="B98" i="1"/>
  <c r="C98" i="1" s="1"/>
  <c r="A98" i="1"/>
  <c r="C97" i="1"/>
  <c r="B97" i="1"/>
  <c r="A97" i="1"/>
  <c r="B96" i="1"/>
  <c r="C96" i="1" s="1"/>
  <c r="A96" i="1"/>
  <c r="B95" i="1"/>
  <c r="C95" i="1" s="1"/>
  <c r="A95" i="1"/>
  <c r="B93" i="1"/>
  <c r="C93" i="1" s="1"/>
  <c r="A93" i="1"/>
  <c r="C92" i="1"/>
  <c r="B92" i="1"/>
  <c r="A92" i="1"/>
  <c r="B91" i="1"/>
  <c r="C91" i="1" s="1"/>
  <c r="A91" i="1"/>
  <c r="B90" i="1"/>
  <c r="C90" i="1" s="1"/>
  <c r="A90" i="1"/>
  <c r="B89" i="1"/>
  <c r="C89" i="1" s="1"/>
  <c r="A89" i="1"/>
  <c r="C88" i="1"/>
  <c r="B88" i="1"/>
  <c r="A88" i="1"/>
  <c r="B87" i="1"/>
  <c r="C87" i="1" s="1"/>
  <c r="A87" i="1"/>
  <c r="B86" i="1"/>
  <c r="C86" i="1" s="1"/>
  <c r="A86" i="1"/>
  <c r="B85" i="1"/>
  <c r="C85" i="1" s="1"/>
  <c r="A85" i="1"/>
  <c r="C84" i="1"/>
  <c r="B84" i="1"/>
  <c r="A84" i="1"/>
  <c r="B83" i="1"/>
  <c r="C83" i="1" s="1"/>
  <c r="A83" i="1"/>
  <c r="B82" i="1"/>
  <c r="C82" i="1" s="1"/>
  <c r="A82" i="1"/>
  <c r="B80" i="1"/>
  <c r="A80" i="1"/>
  <c r="C80" i="1" s="1"/>
  <c r="C79" i="1"/>
  <c r="B79" i="1"/>
  <c r="A79" i="1"/>
  <c r="B78" i="1"/>
  <c r="C78" i="1" s="1"/>
  <c r="A78" i="1"/>
  <c r="B77" i="1"/>
  <c r="C77" i="1" s="1"/>
  <c r="A77" i="1"/>
  <c r="B76" i="1"/>
  <c r="A76" i="1"/>
  <c r="C76" i="1" s="1"/>
  <c r="C75" i="1"/>
  <c r="B75" i="1"/>
  <c r="A75" i="1"/>
  <c r="B74" i="1"/>
  <c r="C74" i="1" s="1"/>
  <c r="A74" i="1"/>
  <c r="B73" i="1"/>
  <c r="C73" i="1" s="1"/>
  <c r="A73" i="1"/>
  <c r="B72" i="1"/>
  <c r="A72" i="1"/>
  <c r="C72" i="1" s="1"/>
  <c r="C71" i="1"/>
  <c r="B71" i="1"/>
  <c r="A71" i="1"/>
  <c r="B70" i="1"/>
  <c r="C70" i="1" s="1"/>
  <c r="A70" i="1"/>
  <c r="B68" i="1"/>
  <c r="A68" i="1"/>
  <c r="C68" i="1" s="1"/>
  <c r="C67" i="1"/>
  <c r="B67" i="1"/>
  <c r="A67" i="1"/>
  <c r="B66" i="1"/>
  <c r="C66" i="1" s="1"/>
  <c r="A66" i="1"/>
  <c r="B65" i="1"/>
  <c r="C65" i="1" s="1"/>
  <c r="A65" i="1"/>
  <c r="B64" i="1"/>
  <c r="A64" i="1"/>
  <c r="C64" i="1" s="1"/>
  <c r="C63" i="1"/>
  <c r="B63" i="1"/>
  <c r="A63" i="1"/>
  <c r="B62" i="1"/>
  <c r="C62" i="1" s="1"/>
  <c r="A62" i="1"/>
  <c r="B61" i="1"/>
  <c r="C61" i="1" s="1"/>
  <c r="A61" i="1"/>
  <c r="B60" i="1"/>
  <c r="A60" i="1"/>
  <c r="C60" i="1" s="1"/>
  <c r="C59" i="1"/>
  <c r="B59" i="1"/>
  <c r="A59" i="1"/>
  <c r="B58" i="1"/>
  <c r="C58" i="1" s="1"/>
  <c r="A58" i="1"/>
  <c r="B56" i="1"/>
  <c r="C56" i="1" s="1"/>
  <c r="A56" i="1"/>
  <c r="C55" i="1"/>
  <c r="B55" i="1"/>
  <c r="A55" i="1"/>
  <c r="B54" i="1"/>
  <c r="C54" i="1" s="1"/>
  <c r="A54" i="1"/>
  <c r="B53" i="1"/>
  <c r="C53" i="1" s="1"/>
  <c r="A53" i="1"/>
  <c r="B52" i="1"/>
  <c r="C52" i="1" s="1"/>
  <c r="A52" i="1"/>
  <c r="C51" i="1"/>
  <c r="B51" i="1"/>
  <c r="A51" i="1"/>
  <c r="B50" i="1"/>
  <c r="C50" i="1" s="1"/>
  <c r="A50" i="1"/>
  <c r="B49" i="1"/>
  <c r="C49" i="1" s="1"/>
  <c r="A49" i="1"/>
  <c r="B48" i="1"/>
  <c r="C48" i="1" s="1"/>
  <c r="A48" i="1"/>
  <c r="C47" i="1"/>
  <c r="B47" i="1"/>
  <c r="A47" i="1"/>
  <c r="B46" i="1"/>
  <c r="C46" i="1" s="1"/>
  <c r="A46" i="1"/>
  <c r="B45" i="1"/>
  <c r="C45" i="1" s="1"/>
  <c r="A45" i="1"/>
  <c r="B43" i="1"/>
  <c r="C43" i="1" s="1"/>
  <c r="A43" i="1"/>
  <c r="C42" i="1"/>
  <c r="B42" i="1"/>
  <c r="A42" i="1"/>
  <c r="B41" i="1"/>
  <c r="C41" i="1" s="1"/>
  <c r="A41" i="1"/>
  <c r="B40" i="1"/>
  <c r="C40" i="1" s="1"/>
  <c r="A40" i="1"/>
  <c r="B39" i="1"/>
  <c r="A39" i="1"/>
  <c r="C39" i="1" s="1"/>
  <c r="C38" i="1"/>
  <c r="B38" i="1"/>
  <c r="A38" i="1"/>
  <c r="B37" i="1"/>
  <c r="C37" i="1" s="1"/>
  <c r="A37" i="1"/>
  <c r="B36" i="1"/>
  <c r="C36" i="1" s="1"/>
  <c r="A36" i="1"/>
  <c r="B35" i="1"/>
  <c r="A35" i="1"/>
  <c r="C35" i="1" s="1"/>
  <c r="C34" i="1"/>
  <c r="B34" i="1"/>
  <c r="A34" i="1"/>
  <c r="B33" i="1"/>
  <c r="C33" i="1" s="1"/>
  <c r="A33" i="1"/>
  <c r="B32" i="1"/>
  <c r="C32" i="1" s="1"/>
  <c r="A32" i="1"/>
  <c r="B31" i="1"/>
  <c r="A31" i="1"/>
  <c r="C31" i="1" s="1"/>
  <c r="C30" i="1"/>
  <c r="B30" i="1"/>
  <c r="A30" i="1"/>
  <c r="B28" i="1"/>
  <c r="C28" i="1" s="1"/>
  <c r="A28" i="1"/>
  <c r="C27" i="1"/>
  <c r="B27" i="1"/>
  <c r="A27" i="1"/>
  <c r="B26" i="1"/>
  <c r="C26" i="1" s="1"/>
  <c r="A26" i="1"/>
  <c r="B25" i="1"/>
  <c r="C25" i="1" s="1"/>
  <c r="A25" i="1"/>
  <c r="B24" i="1"/>
  <c r="C24" i="1" s="1"/>
  <c r="A24" i="1"/>
  <c r="C23" i="1"/>
  <c r="B23" i="1"/>
  <c r="A23" i="1"/>
  <c r="B22" i="1"/>
  <c r="C22" i="1" s="1"/>
  <c r="A22" i="1"/>
  <c r="B21" i="1"/>
  <c r="C21" i="1" s="1"/>
  <c r="A21" i="1"/>
  <c r="B20" i="1"/>
  <c r="C20" i="1" s="1"/>
  <c r="A20" i="1"/>
  <c r="C19" i="1"/>
  <c r="B19" i="1"/>
  <c r="A19" i="1"/>
  <c r="B18" i="1"/>
  <c r="C18" i="1" s="1"/>
  <c r="A18" i="1"/>
  <c r="B17" i="1"/>
  <c r="C17" i="1" s="1"/>
  <c r="A17" i="1"/>
  <c r="B16" i="1"/>
  <c r="C16" i="1" s="1"/>
  <c r="A16" i="1"/>
  <c r="B14" i="1"/>
  <c r="C14" i="1" s="1"/>
  <c r="A14" i="1"/>
  <c r="C13" i="1"/>
  <c r="B13" i="1"/>
  <c r="A13" i="1"/>
  <c r="B12" i="1"/>
  <c r="C12" i="1" s="1"/>
  <c r="A12" i="1"/>
  <c r="B11" i="1"/>
  <c r="C11" i="1" s="1"/>
  <c r="A11" i="1"/>
  <c r="B10" i="1"/>
  <c r="A10" i="1"/>
  <c r="C10" i="1" s="1"/>
  <c r="C9" i="1"/>
  <c r="B9" i="1"/>
  <c r="A9" i="1"/>
  <c r="B8" i="1"/>
  <c r="C8" i="1" s="1"/>
  <c r="A8" i="1"/>
  <c r="B7" i="1"/>
  <c r="C7" i="1" s="1"/>
  <c r="A7" i="1"/>
  <c r="C6" i="1"/>
  <c r="B6" i="1"/>
  <c r="A6" i="1"/>
  <c r="C5" i="1"/>
  <c r="B5" i="1"/>
  <c r="A5" i="1"/>
  <c r="B4" i="1"/>
  <c r="C4" i="1" s="1"/>
  <c r="A4" i="1"/>
  <c r="B3" i="1"/>
  <c r="C3" i="1" s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<sst xmlns="http://schemas.openxmlformats.org/spreadsheetml/2006/main" count="3" uniqueCount="3">
  <si>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delay</t>
  </si>
  <si>
    <t>buzz time</t>
  </si>
  <si>
    <t>speaking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</si>
</sst>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4545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A239-5847-4615-9911-61240604D92A}">
  <dimension ref="A1:C228"/>
  <sheetViews>
    <sheetView tabSelected="1" topLeftCell="A10" zoomScale="70" zoomScaleNormal="70" workbookViewId="0">
      <selection activeCell="A15" sqref="A15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s="1">
        <f>38.792/44*100</f>
        <v>88.163636363636371</v>
      </c>
      <c r="B2" s="1">
        <f>41.685/44*100</f>
        <v>94.73863636363636</v>
      </c>
      <c r="C2" s="1">
        <f>B2-A2</f>
        <v>6.5749999999999886</v>
      </c>
    </row>
    <row r="3" spans="1:3" x14ac:dyDescent="0.3">
      <c r="A3" s="1">
        <f>25.834/42*100</f>
        <v>61.509523809523813</v>
      </c>
      <c r="B3" s="1">
        <f>28.438/42*100</f>
        <v>67.709523809523802</v>
      </c>
      <c r="C3" s="1">
        <f t="shared" ref="C3:C14" si="0">B3-A3</f>
        <v>6.1999999999999886</v>
      </c>
    </row>
    <row r="4" spans="1:3" x14ac:dyDescent="0.3">
      <c r="A4" s="1">
        <f>22.423/37*100</f>
        <v>60.602702702702693</v>
      </c>
      <c r="B4" s="1">
        <f>24.154/37*100</f>
        <v>65.281081081081084</v>
      </c>
      <c r="C4" s="1">
        <f t="shared" si="0"/>
        <v>4.6783783783783903</v>
      </c>
    </row>
    <row r="5" spans="1:3" x14ac:dyDescent="0.3">
      <c r="A5" s="1">
        <f>43.867/44*100</f>
        <v>99.697727272727263</v>
      </c>
      <c r="B5" s="1">
        <f>45.187/44*100</f>
        <v>102.69772727272726</v>
      </c>
      <c r="C5" s="1">
        <f t="shared" si="0"/>
        <v>3</v>
      </c>
    </row>
    <row r="6" spans="1:3" x14ac:dyDescent="0.3">
      <c r="A6" s="1">
        <f>48.064/47*100</f>
        <v>102.26382978723404</v>
      </c>
      <c r="B6" s="1">
        <f>49.745/47*100</f>
        <v>105.84042553191489</v>
      </c>
      <c r="C6" s="1">
        <f t="shared" si="0"/>
        <v>3.5765957446808443</v>
      </c>
    </row>
    <row r="7" spans="1:3" x14ac:dyDescent="0.3">
      <c r="A7" s="1">
        <f>36.863/41*100</f>
        <v>89.909756097560972</v>
      </c>
      <c r="B7" s="1">
        <f>37.605/41*100</f>
        <v>91.719512195121951</v>
      </c>
      <c r="C7" s="1">
        <f t="shared" si="0"/>
        <v>1.8097560975609781</v>
      </c>
    </row>
    <row r="8" spans="1:3" x14ac:dyDescent="0.3">
      <c r="A8" s="1">
        <f>33.73/44*100</f>
        <v>76.659090909090892</v>
      </c>
      <c r="B8" s="1">
        <f>34.385/44*100</f>
        <v>78.147727272727266</v>
      </c>
      <c r="C8" s="1">
        <f t="shared" si="0"/>
        <v>1.488636363636374</v>
      </c>
    </row>
    <row r="9" spans="1:3" x14ac:dyDescent="0.3">
      <c r="A9" s="1">
        <f>46.876/51*100</f>
        <v>91.913725490196072</v>
      </c>
      <c r="B9" s="1">
        <f>48.276/51*100</f>
        <v>94.658823529411777</v>
      </c>
      <c r="C9" s="1">
        <f t="shared" si="0"/>
        <v>2.7450980392157049</v>
      </c>
    </row>
    <row r="10" spans="1:3" x14ac:dyDescent="0.3">
      <c r="A10" s="1">
        <f>48.995/51*100</f>
        <v>96.068627450980387</v>
      </c>
      <c r="B10" s="1">
        <f>49.597/51*100</f>
        <v>97.249019607843138</v>
      </c>
      <c r="C10" s="1">
        <f t="shared" si="0"/>
        <v>1.1803921568627516</v>
      </c>
    </row>
    <row r="11" spans="1:3" x14ac:dyDescent="0.3">
      <c r="A11" s="1">
        <f>27.026/44*100</f>
        <v>61.422727272727272</v>
      </c>
      <c r="B11" s="1">
        <f>27.628/44*100</f>
        <v>62.790909090909089</v>
      </c>
      <c r="C11" s="1">
        <f t="shared" si="0"/>
        <v>1.3681818181818173</v>
      </c>
    </row>
    <row r="12" spans="1:3" x14ac:dyDescent="0.3">
      <c r="A12" s="1">
        <f>41.644/49*100</f>
        <v>84.987755102040822</v>
      </c>
      <c r="B12" s="1">
        <f>43.256/49*100</f>
        <v>88.277551020408168</v>
      </c>
      <c r="C12" s="1">
        <f t="shared" si="0"/>
        <v>3.2897959183673464</v>
      </c>
    </row>
    <row r="13" spans="1:3" x14ac:dyDescent="0.3">
      <c r="A13" s="1">
        <f>26.337/47*100</f>
        <v>56.03617021276596</v>
      </c>
      <c r="B13" s="1">
        <f>27.002/47*100</f>
        <v>57.45106382978723</v>
      </c>
      <c r="C13" s="1">
        <f t="shared" si="0"/>
        <v>1.4148936170212707</v>
      </c>
    </row>
    <row r="14" spans="1:3" x14ac:dyDescent="0.3">
      <c r="A14" s="1">
        <f>26.138/45*100</f>
        <v>58.084444444444451</v>
      </c>
      <c r="B14" s="1">
        <f>26.816/45*100</f>
        <v>59.591111111111104</v>
      </c>
      <c r="C14" s="1">
        <f t="shared" si="0"/>
        <v>1.5066666666666535</v>
      </c>
    </row>
    <row r="16" spans="1:3" x14ac:dyDescent="0.3">
      <c r="A16" s="2">
        <f>34.21/42*100</f>
        <v>81.452380952380949</v>
      </c>
      <c r="B16" s="2">
        <f>35.09/42*100</f>
        <v>83.547619047619065</v>
      </c>
      <c r="C16" s="2">
        <f>B16-A16</f>
        <v>2.0952380952381162</v>
      </c>
    </row>
    <row r="17" spans="1:3" x14ac:dyDescent="0.3">
      <c r="A17" s="2">
        <f>43.29/44*100</f>
        <v>98.38636363636364</v>
      </c>
      <c r="B17" s="2">
        <f>44.22/44*100</f>
        <v>100.49999999999999</v>
      </c>
      <c r="C17" s="2">
        <f t="shared" ref="C17:C28" si="1">B17-A17</f>
        <v>2.1136363636363455</v>
      </c>
    </row>
    <row r="18" spans="1:3" x14ac:dyDescent="0.3">
      <c r="A18" s="2">
        <f>27.94/47*100</f>
        <v>59.446808510638306</v>
      </c>
      <c r="B18" s="2">
        <f>28.63/47*100</f>
        <v>60.914893617021271</v>
      </c>
      <c r="C18" s="2">
        <f t="shared" si="1"/>
        <v>1.468085106382965</v>
      </c>
    </row>
    <row r="19" spans="1:3" x14ac:dyDescent="0.3">
      <c r="A19" s="2">
        <f>28.16/41*100</f>
        <v>68.682926829268297</v>
      </c>
      <c r="B19" s="2">
        <f>28.8/41*100</f>
        <v>70.243902439024396</v>
      </c>
      <c r="C19" s="2">
        <f t="shared" si="1"/>
        <v>1.5609756097560989</v>
      </c>
    </row>
    <row r="20" spans="1:3" x14ac:dyDescent="0.3">
      <c r="A20" s="2">
        <f>15.31/44*100</f>
        <v>34.795454545454547</v>
      </c>
      <c r="B20" s="2">
        <f>16.76/44*100</f>
        <v>38.090909090909093</v>
      </c>
      <c r="C20" s="2">
        <f t="shared" si="1"/>
        <v>3.2954545454545467</v>
      </c>
    </row>
    <row r="21" spans="1:3" x14ac:dyDescent="0.3">
      <c r="A21" s="2">
        <f>42.34/49*100</f>
        <v>86.408163265306129</v>
      </c>
      <c r="B21" s="2">
        <f>43.5/49*100</f>
        <v>88.775510204081627</v>
      </c>
      <c r="C21" s="2">
        <f t="shared" si="1"/>
        <v>2.3673469387754977</v>
      </c>
    </row>
    <row r="22" spans="1:3" x14ac:dyDescent="0.3">
      <c r="A22" s="2">
        <f>35.23/44*100</f>
        <v>80.068181818181813</v>
      </c>
      <c r="B22" s="2">
        <f>35.79/44*100</f>
        <v>81.340909090909079</v>
      </c>
      <c r="C22" s="2">
        <f t="shared" si="1"/>
        <v>1.2727272727272663</v>
      </c>
    </row>
    <row r="23" spans="1:3" x14ac:dyDescent="0.3">
      <c r="A23" s="2">
        <f>27.34/44*100</f>
        <v>62.136363636363633</v>
      </c>
      <c r="B23" s="2">
        <f>27.9/44*100</f>
        <v>63.409090909090907</v>
      </c>
      <c r="C23" s="2">
        <f t="shared" si="1"/>
        <v>1.2727272727272734</v>
      </c>
    </row>
    <row r="24" spans="1:3" x14ac:dyDescent="0.3">
      <c r="A24" s="2">
        <f>30.63/47*100</f>
        <v>65.170212765957444</v>
      </c>
      <c r="B24" s="2">
        <f>31.12/47*100</f>
        <v>66.212765957446805</v>
      </c>
      <c r="C24" s="2">
        <f t="shared" si="1"/>
        <v>1.0425531914893611</v>
      </c>
    </row>
    <row r="25" spans="1:3" x14ac:dyDescent="0.3">
      <c r="A25" s="2">
        <f>28.12/49*100</f>
        <v>57.387755102040813</v>
      </c>
      <c r="B25" s="2">
        <f>28.6/49*100</f>
        <v>58.367346938775512</v>
      </c>
      <c r="C25" s="2">
        <f t="shared" si="1"/>
        <v>0.97959183673469852</v>
      </c>
    </row>
    <row r="26" spans="1:3" x14ac:dyDescent="0.3">
      <c r="A26" s="2">
        <f>47.31/48*100</f>
        <v>98.562500000000014</v>
      </c>
      <c r="B26" s="2">
        <f>48.31/48*100</f>
        <v>100.64583333333334</v>
      </c>
      <c r="C26" s="2">
        <f t="shared" si="1"/>
        <v>2.0833333333333286</v>
      </c>
    </row>
    <row r="27" spans="1:3" x14ac:dyDescent="0.3">
      <c r="A27" s="2">
        <f>45.77/45*100</f>
        <v>101.71111111111111</v>
      </c>
      <c r="B27" s="2">
        <f>46.55/45*100</f>
        <v>103.44444444444443</v>
      </c>
      <c r="C27" s="2">
        <f t="shared" si="1"/>
        <v>1.7333333333333201</v>
      </c>
    </row>
    <row r="28" spans="1:3" x14ac:dyDescent="0.3">
      <c r="A28" s="2">
        <f>45.4/52*100</f>
        <v>87.307692307692307</v>
      </c>
      <c r="B28" s="2">
        <f>46.18/52*100</f>
        <v>88.807692307692307</v>
      </c>
      <c r="C28" s="2">
        <f t="shared" si="1"/>
        <v>1.5</v>
      </c>
    </row>
    <row r="29" spans="1:3" x14ac:dyDescent="0.3">
      <c r="A29" s="2"/>
      <c r="B29" s="2"/>
      <c r="C29" s="2"/>
    </row>
    <row r="30" spans="1:3" x14ac:dyDescent="0.3">
      <c r="A30" s="2">
        <f>20.45/42*100</f>
        <v>48.69047619047619</v>
      </c>
      <c r="B30" s="2">
        <f>22.13/42*100</f>
        <v>52.69047619047619</v>
      </c>
      <c r="C30" s="2">
        <f t="shared" ref="C30:C43" si="2">B30-A30</f>
        <v>4</v>
      </c>
    </row>
    <row r="31" spans="1:3" x14ac:dyDescent="0.3">
      <c r="A31" s="2">
        <f>16.35/37*100</f>
        <v>44.189189189189193</v>
      </c>
      <c r="B31" s="2">
        <f>17.91/37*100</f>
        <v>48.405405405405403</v>
      </c>
      <c r="C31" s="2">
        <f t="shared" si="2"/>
        <v>4.2162162162162105</v>
      </c>
    </row>
    <row r="32" spans="1:3" x14ac:dyDescent="0.3">
      <c r="A32" s="2">
        <f>38.11/44*100</f>
        <v>86.61363636363636</v>
      </c>
      <c r="B32" s="2">
        <f>39.7/44*100</f>
        <v>90.227272727272734</v>
      </c>
      <c r="C32" s="2">
        <f t="shared" si="2"/>
        <v>3.613636363636374</v>
      </c>
    </row>
    <row r="33" spans="1:3" x14ac:dyDescent="0.3">
      <c r="A33" s="2">
        <f>39.84/41*100</f>
        <v>97.170731707317088</v>
      </c>
      <c r="B33" s="2">
        <f>41.53/41*100</f>
        <v>101.29268292682927</v>
      </c>
      <c r="C33" s="2">
        <f t="shared" si="2"/>
        <v>4.1219512195121837</v>
      </c>
    </row>
    <row r="34" spans="1:3" x14ac:dyDescent="0.3">
      <c r="A34" s="2">
        <f>16.8/44*100</f>
        <v>38.181818181818187</v>
      </c>
      <c r="B34" s="2">
        <f>18.84/44*100</f>
        <v>42.818181818181813</v>
      </c>
      <c r="C34" s="2">
        <f t="shared" si="2"/>
        <v>4.636363636363626</v>
      </c>
    </row>
    <row r="35" spans="1:3" x14ac:dyDescent="0.3">
      <c r="A35" s="2">
        <f>20.39/51*100</f>
        <v>39.980392156862749</v>
      </c>
      <c r="B35" s="2">
        <f>21.63/51*100</f>
        <v>42.411764705882348</v>
      </c>
      <c r="C35" s="2">
        <f t="shared" si="2"/>
        <v>2.4313725490195992</v>
      </c>
    </row>
    <row r="36" spans="1:3" x14ac:dyDescent="0.3">
      <c r="A36" s="2">
        <f>26.76/49*100</f>
        <v>54.612244897959187</v>
      </c>
      <c r="B36" s="2">
        <f>31.56/49*100</f>
        <v>64.408163265306115</v>
      </c>
      <c r="C36" s="2">
        <f t="shared" si="2"/>
        <v>9.7959183673469283</v>
      </c>
    </row>
    <row r="37" spans="1:3" x14ac:dyDescent="0.3">
      <c r="A37" s="2">
        <f>31.81/51*100</f>
        <v>62.372549019607838</v>
      </c>
      <c r="B37" s="2">
        <f>33.5/51*100</f>
        <v>65.686274509803923</v>
      </c>
      <c r="C37" s="2">
        <f t="shared" si="2"/>
        <v>3.3137254901960844</v>
      </c>
    </row>
    <row r="38" spans="1:3" x14ac:dyDescent="0.3">
      <c r="A38" s="2">
        <f>28.91/44*100</f>
        <v>65.704545454545453</v>
      </c>
      <c r="B38" s="2">
        <f>30.6/44*100</f>
        <v>69.545454545454547</v>
      </c>
      <c r="C38" s="2">
        <f t="shared" si="2"/>
        <v>3.8409090909090935</v>
      </c>
    </row>
    <row r="39" spans="1:3" x14ac:dyDescent="0.3">
      <c r="A39" s="2">
        <f>28.92/49*100</f>
        <v>59.020408163265316</v>
      </c>
      <c r="B39" s="2">
        <f>31.23/49*100</f>
        <v>63.734693877551017</v>
      </c>
      <c r="C39" s="2">
        <f t="shared" si="2"/>
        <v>4.7142857142857011</v>
      </c>
    </row>
    <row r="40" spans="1:3" x14ac:dyDescent="0.3">
      <c r="A40" s="2">
        <f>30.71/47*100</f>
        <v>65.340425531914889</v>
      </c>
      <c r="B40" s="2">
        <f>33.09/47*100</f>
        <v>70.404255319148945</v>
      </c>
      <c r="C40" s="2">
        <f t="shared" si="2"/>
        <v>5.0638297872340559</v>
      </c>
    </row>
    <row r="41" spans="1:3" x14ac:dyDescent="0.3">
      <c r="A41" s="2">
        <f>28.3/48*100</f>
        <v>58.958333333333336</v>
      </c>
      <c r="B41" s="2">
        <f>31.78/48*100</f>
        <v>66.208333333333343</v>
      </c>
      <c r="C41" s="2">
        <f t="shared" si="2"/>
        <v>7.2500000000000071</v>
      </c>
    </row>
    <row r="42" spans="1:3" x14ac:dyDescent="0.3">
      <c r="A42" s="2">
        <f>28.03/45*100</f>
        <v>62.288888888888891</v>
      </c>
      <c r="B42" s="2">
        <f>30.05/45*100</f>
        <v>66.777777777777786</v>
      </c>
      <c r="C42" s="2">
        <f t="shared" si="2"/>
        <v>4.4888888888888943</v>
      </c>
    </row>
    <row r="43" spans="1:3" x14ac:dyDescent="0.3">
      <c r="A43" s="2">
        <f>32.31/52*100</f>
        <v>62.134615384615387</v>
      </c>
      <c r="B43" s="2">
        <f>35.38/52*100</f>
        <v>68.038461538461547</v>
      </c>
      <c r="C43" s="2">
        <f t="shared" si="2"/>
        <v>5.9038461538461604</v>
      </c>
    </row>
    <row r="44" spans="1:3" x14ac:dyDescent="0.3">
      <c r="A44" s="2"/>
      <c r="B44" s="2"/>
      <c r="C44" s="2"/>
    </row>
    <row r="45" spans="1:3" x14ac:dyDescent="0.3">
      <c r="A45" s="2">
        <f>37.45/44*100</f>
        <v>85.113636363636374</v>
      </c>
      <c r="B45" s="2">
        <f>39.06/44*100</f>
        <v>88.77272727272728</v>
      </c>
      <c r="C45" s="2">
        <f>B45-A45</f>
        <v>3.6590909090909065</v>
      </c>
    </row>
    <row r="46" spans="1:3" x14ac:dyDescent="0.3">
      <c r="A46" s="2">
        <f>23.3/42*100</f>
        <v>55.476190476190482</v>
      </c>
      <c r="B46" s="2">
        <f>27.02/42*100</f>
        <v>64.333333333333329</v>
      </c>
      <c r="C46" s="2">
        <f t="shared" ref="C46:C56" si="3">B46-A46</f>
        <v>8.857142857142847</v>
      </c>
    </row>
    <row r="47" spans="1:3" x14ac:dyDescent="0.3">
      <c r="A47" s="2">
        <f>16.11/37*100</f>
        <v>43.54054054054054</v>
      </c>
      <c r="B47" s="2">
        <f>18.04/37*100</f>
        <v>48.756756756756751</v>
      </c>
      <c r="C47" s="2">
        <f t="shared" si="3"/>
        <v>5.2162162162162105</v>
      </c>
    </row>
    <row r="48" spans="1:3" x14ac:dyDescent="0.3">
      <c r="A48" s="2">
        <f>39.49/44*100</f>
        <v>89.750000000000014</v>
      </c>
      <c r="B48" s="2">
        <f>45.02/44*100</f>
        <v>102.31818181818181</v>
      </c>
      <c r="C48" s="2">
        <f t="shared" si="3"/>
        <v>12.568181818181799</v>
      </c>
    </row>
    <row r="49" spans="1:3" x14ac:dyDescent="0.3">
      <c r="A49" s="2">
        <f>32.9/47*100</f>
        <v>70</v>
      </c>
      <c r="B49" s="2">
        <f>34.96/47*100</f>
        <v>74.382978723404264</v>
      </c>
      <c r="C49" s="2">
        <f t="shared" si="3"/>
        <v>4.3829787234042641</v>
      </c>
    </row>
    <row r="50" spans="1:3" x14ac:dyDescent="0.3">
      <c r="A50" s="2">
        <f>17.76/41*100</f>
        <v>43.31707317073171</v>
      </c>
      <c r="B50" s="2">
        <f>19.05/41*100</f>
        <v>46.463414634146346</v>
      </c>
      <c r="C50" s="2">
        <f t="shared" si="3"/>
        <v>3.1463414634146361</v>
      </c>
    </row>
    <row r="51" spans="1:3" x14ac:dyDescent="0.3">
      <c r="A51" s="2">
        <f>24.45/44*100</f>
        <v>55.568181818181813</v>
      </c>
      <c r="B51" s="2">
        <f>25.88/44*100</f>
        <v>58.818181818181813</v>
      </c>
      <c r="C51" s="2">
        <f t="shared" si="3"/>
        <v>3.25</v>
      </c>
    </row>
    <row r="52" spans="1:3" x14ac:dyDescent="0.3">
      <c r="A52" s="2">
        <f>36.42/51*100</f>
        <v>71.411764705882348</v>
      </c>
      <c r="B52" s="2">
        <f>37.44/51*100</f>
        <v>73.411764705882348</v>
      </c>
      <c r="C52" s="2">
        <f t="shared" si="3"/>
        <v>2</v>
      </c>
    </row>
    <row r="53" spans="1:3" x14ac:dyDescent="0.3">
      <c r="A53" s="2">
        <f>46.95/47*100</f>
        <v>99.893617021276597</v>
      </c>
      <c r="B53" s="2">
        <f>48.22/47*100</f>
        <v>102.59574468085107</v>
      </c>
      <c r="C53" s="2">
        <f t="shared" si="3"/>
        <v>2.7021276595744723</v>
      </c>
    </row>
    <row r="54" spans="1:3" x14ac:dyDescent="0.3">
      <c r="A54" s="2">
        <f>42.18/49*100</f>
        <v>86.08163265306122</v>
      </c>
      <c r="B54" s="2">
        <f>43.43/49*100</f>
        <v>88.632653061224488</v>
      </c>
      <c r="C54" s="2">
        <f t="shared" si="3"/>
        <v>2.5510204081632679</v>
      </c>
    </row>
    <row r="55" spans="1:3" x14ac:dyDescent="0.3">
      <c r="A55" s="2">
        <f>25.43/45*100</f>
        <v>56.511111111111113</v>
      </c>
      <c r="B55" s="2">
        <f>26.86/45*100</f>
        <v>59.68888888888889</v>
      </c>
      <c r="C55" s="2">
        <f t="shared" si="3"/>
        <v>3.1777777777777771</v>
      </c>
    </row>
    <row r="56" spans="1:3" x14ac:dyDescent="0.3">
      <c r="A56" s="2">
        <f>47.68/52*100</f>
        <v>91.692307692307693</v>
      </c>
      <c r="B56" s="2">
        <f>48.92/52*100</f>
        <v>94.07692307692308</v>
      </c>
      <c r="C56" s="2">
        <f t="shared" si="3"/>
        <v>2.3846153846153868</v>
      </c>
    </row>
    <row r="57" spans="1:3" x14ac:dyDescent="0.3">
      <c r="A57" s="2"/>
      <c r="B57" s="2"/>
      <c r="C57" s="2"/>
    </row>
    <row r="58" spans="1:3" x14ac:dyDescent="0.3">
      <c r="A58" s="2">
        <f>16.495/37*100</f>
        <v>44.581081081081088</v>
      </c>
      <c r="B58" s="2">
        <f>17.611/37*100</f>
        <v>47.597297297297295</v>
      </c>
      <c r="C58" s="2">
        <f t="shared" ref="C58:C68" si="4">B58-A58</f>
        <v>3.0162162162162076</v>
      </c>
    </row>
    <row r="59" spans="1:3" x14ac:dyDescent="0.3">
      <c r="A59" s="2">
        <f>43.284/44*100</f>
        <v>98.372727272727261</v>
      </c>
      <c r="B59" s="2">
        <f>44.418/44*100</f>
        <v>100.95</v>
      </c>
      <c r="C59" s="2">
        <f t="shared" si="4"/>
        <v>2.5772727272727423</v>
      </c>
    </row>
    <row r="60" spans="1:3" x14ac:dyDescent="0.3">
      <c r="A60" s="2">
        <f>16.197/41*100</f>
        <v>39.504878048780483</v>
      </c>
      <c r="B60" s="2">
        <f>18.322/41*100</f>
        <v>44.687804878048773</v>
      </c>
      <c r="C60" s="2">
        <f t="shared" si="4"/>
        <v>5.1829268292682897</v>
      </c>
    </row>
    <row r="61" spans="1:3" x14ac:dyDescent="0.3">
      <c r="A61" s="2">
        <f>25.822/44*100</f>
        <v>58.686363636363637</v>
      </c>
      <c r="B61" s="2">
        <f>26.81/44*100</f>
        <v>60.931818181818173</v>
      </c>
      <c r="C61" s="2">
        <f t="shared" si="4"/>
        <v>2.2454545454545354</v>
      </c>
    </row>
    <row r="62" spans="1:3" x14ac:dyDescent="0.3">
      <c r="A62" s="2">
        <f>21.224/51*100</f>
        <v>41.615686274509805</v>
      </c>
      <c r="B62" s="2">
        <f>21.837/51*100</f>
        <v>42.817647058823525</v>
      </c>
      <c r="C62" s="2">
        <f t="shared" si="4"/>
        <v>1.2019607843137194</v>
      </c>
    </row>
    <row r="63" spans="1:3" x14ac:dyDescent="0.3">
      <c r="A63" s="2">
        <f>39.737/49*100</f>
        <v>81.09591836734694</v>
      </c>
      <c r="B63" s="2">
        <f>40.999/49*100</f>
        <v>83.671428571428578</v>
      </c>
      <c r="C63" s="2">
        <f t="shared" si="4"/>
        <v>2.5755102040816382</v>
      </c>
    </row>
    <row r="64" spans="1:3" x14ac:dyDescent="0.3">
      <c r="A64" s="2">
        <f>38.312/44*100</f>
        <v>87.072727272727263</v>
      </c>
      <c r="B64" s="2">
        <f>41.189/44*100</f>
        <v>93.611363636363635</v>
      </c>
      <c r="C64" s="2">
        <f t="shared" si="4"/>
        <v>6.5386363636363711</v>
      </c>
    </row>
    <row r="65" spans="1:3" x14ac:dyDescent="0.3">
      <c r="A65" s="2">
        <f>17.764/47*100</f>
        <v>37.795744680851065</v>
      </c>
      <c r="B65" s="2">
        <f>18.554/47*100</f>
        <v>39.47659574468085</v>
      </c>
      <c r="C65" s="2">
        <f t="shared" si="4"/>
        <v>1.6808510638297847</v>
      </c>
    </row>
    <row r="66" spans="1:3" x14ac:dyDescent="0.3">
      <c r="A66" s="2">
        <f>48.164/49*100</f>
        <v>98.293877551020415</v>
      </c>
      <c r="B66" s="2">
        <f>49.425/49*100</f>
        <v>100.8673469387755</v>
      </c>
      <c r="C66" s="2">
        <f t="shared" si="4"/>
        <v>2.5734693877550825</v>
      </c>
    </row>
    <row r="67" spans="1:3" x14ac:dyDescent="0.3">
      <c r="A67" s="2">
        <f>47.422/47*100</f>
        <v>100.89787234042554</v>
      </c>
      <c r="B67" s="2">
        <f>50.526/47*100</f>
        <v>107.50212765957447</v>
      </c>
      <c r="C67" s="2">
        <f t="shared" si="4"/>
        <v>6.6042553191489333</v>
      </c>
    </row>
    <row r="68" spans="1:3" x14ac:dyDescent="0.3">
      <c r="A68" s="2">
        <f>28.325/45*100</f>
        <v>62.94444444444445</v>
      </c>
      <c r="B68" s="2">
        <f>29.718/45*100</f>
        <v>66.039999999999992</v>
      </c>
      <c r="C68" s="2">
        <f t="shared" si="4"/>
        <v>3.0955555555555421</v>
      </c>
    </row>
    <row r="69" spans="1:3" x14ac:dyDescent="0.3">
      <c r="A69" s="2"/>
      <c r="B69" s="2"/>
      <c r="C69" s="2"/>
    </row>
    <row r="70" spans="1:3" x14ac:dyDescent="0.3">
      <c r="A70" s="2">
        <f>50.386/44*100</f>
        <v>114.51363636363637</v>
      </c>
      <c r="B70" s="2">
        <f>51.545/44*100</f>
        <v>117.14772727272728</v>
      </c>
      <c r="C70" s="2">
        <f>B70-A70</f>
        <v>2.634090909090915</v>
      </c>
    </row>
    <row r="71" spans="1:3" x14ac:dyDescent="0.3">
      <c r="A71" s="2">
        <f>34.942/42*100</f>
        <v>83.195238095238096</v>
      </c>
      <c r="B71" s="2">
        <f>38.335/42*100</f>
        <v>91.273809523809518</v>
      </c>
      <c r="C71" s="2">
        <f t="shared" ref="C71:C80" si="5">B71-A71</f>
        <v>8.0785714285714221</v>
      </c>
    </row>
    <row r="72" spans="1:3" x14ac:dyDescent="0.3">
      <c r="A72" s="2">
        <f>37.113/37*100</f>
        <v>100.30540540540539</v>
      </c>
      <c r="B72" s="2">
        <f>37.781/37*100</f>
        <v>102.11081081081082</v>
      </c>
      <c r="C72" s="2">
        <f t="shared" si="5"/>
        <v>1.8054054054054234</v>
      </c>
    </row>
    <row r="73" spans="1:3" x14ac:dyDescent="0.3">
      <c r="A73" s="2">
        <f>45.681/44*100</f>
        <v>103.82045454545454</v>
      </c>
      <c r="B73" s="2">
        <f>46.828/44*100</f>
        <v>106.42727272727272</v>
      </c>
      <c r="C73" s="2">
        <f t="shared" si="5"/>
        <v>2.6068181818181841</v>
      </c>
    </row>
    <row r="74" spans="1:3" x14ac:dyDescent="0.3">
      <c r="A74" s="2">
        <f>43.757/41*100</f>
        <v>106.72439024390243</v>
      </c>
      <c r="B74" s="2">
        <f>45.111/41*100</f>
        <v>110.02682926829269</v>
      </c>
      <c r="C74" s="2">
        <f t="shared" si="5"/>
        <v>3.3024390243902531</v>
      </c>
    </row>
    <row r="75" spans="1:3" x14ac:dyDescent="0.3">
      <c r="A75" s="2">
        <f>33.362/44*100</f>
        <v>75.822727272727278</v>
      </c>
      <c r="B75" s="2">
        <f>34.274/44*100</f>
        <v>77.895454545454541</v>
      </c>
      <c r="C75" s="2">
        <f t="shared" si="5"/>
        <v>2.0727272727272634</v>
      </c>
    </row>
    <row r="76" spans="1:3" x14ac:dyDescent="0.3">
      <c r="A76" s="2">
        <f>50.667/51*100</f>
        <v>99.347058823529409</v>
      </c>
      <c r="B76" s="2">
        <f>52.034/51*100</f>
        <v>102.02745098039216</v>
      </c>
      <c r="C76" s="2">
        <f t="shared" si="5"/>
        <v>2.6803921568627516</v>
      </c>
    </row>
    <row r="77" spans="1:3" x14ac:dyDescent="0.3">
      <c r="A77" s="2">
        <f>44.742/44*100</f>
        <v>101.68636363636364</v>
      </c>
      <c r="B77" s="2">
        <f>45.312/44*100</f>
        <v>102.98181818181817</v>
      </c>
      <c r="C77" s="2">
        <f t="shared" si="5"/>
        <v>1.2954545454545325</v>
      </c>
    </row>
    <row r="78" spans="1:3" x14ac:dyDescent="0.3">
      <c r="A78" s="2">
        <f>49.275/49*100</f>
        <v>100.56122448979592</v>
      </c>
      <c r="B78" s="2">
        <f>51.395/49*100</f>
        <v>104.88775510204083</v>
      </c>
      <c r="C78" s="2">
        <f t="shared" si="5"/>
        <v>4.326530612244909</v>
      </c>
    </row>
    <row r="79" spans="1:3" x14ac:dyDescent="0.3">
      <c r="A79" s="2">
        <f>57.118/47*100</f>
        <v>121.52765957446809</v>
      </c>
      <c r="B79" s="2">
        <f>59.317/47*100</f>
        <v>126.2063829787234</v>
      </c>
      <c r="C79" s="2">
        <f t="shared" si="5"/>
        <v>4.6787234042553081</v>
      </c>
    </row>
    <row r="80" spans="1:3" x14ac:dyDescent="0.3">
      <c r="A80" s="2">
        <f>45.8/45*100</f>
        <v>101.77777777777777</v>
      </c>
      <c r="B80" s="2">
        <f>47.283/45*100</f>
        <v>105.07333333333332</v>
      </c>
      <c r="C80" s="2">
        <f t="shared" si="5"/>
        <v>3.295555555555552</v>
      </c>
    </row>
    <row r="81" spans="1:3" x14ac:dyDescent="0.3">
      <c r="A81" s="2"/>
      <c r="B81" s="2"/>
      <c r="C81" s="2"/>
    </row>
    <row r="82" spans="1:3" x14ac:dyDescent="0.3">
      <c r="A82" s="2">
        <f>34.368/44*100</f>
        <v>78.109090909090924</v>
      </c>
      <c r="B82" s="2">
        <f>36.076/44*100</f>
        <v>81.990909090909099</v>
      </c>
      <c r="C82" s="2">
        <f>B82-A82</f>
        <v>3.8818181818181756</v>
      </c>
    </row>
    <row r="83" spans="1:3" x14ac:dyDescent="0.3">
      <c r="A83" s="2">
        <f>43.042/42*100</f>
        <v>102.48095238095239</v>
      </c>
      <c r="B83" s="2">
        <f>45.427/42*100</f>
        <v>108.1595238095238</v>
      </c>
      <c r="C83" s="2">
        <f t="shared" ref="C83:C93" si="6">B83-A83</f>
        <v>5.6785714285714164</v>
      </c>
    </row>
    <row r="84" spans="1:3" x14ac:dyDescent="0.3">
      <c r="A84" s="2">
        <f>37.734/37*100</f>
        <v>101.98378378378379</v>
      </c>
      <c r="B84" s="2">
        <f>40.942/37*100</f>
        <v>110.65405405405406</v>
      </c>
      <c r="C84" s="2">
        <f t="shared" si="6"/>
        <v>8.6702702702702652</v>
      </c>
    </row>
    <row r="85" spans="1:3" x14ac:dyDescent="0.3">
      <c r="A85" s="2">
        <f>41.254/41*100</f>
        <v>100.61951219512196</v>
      </c>
      <c r="B85" s="2">
        <f>41.805/41*100</f>
        <v>101.96341463414633</v>
      </c>
      <c r="C85" s="2">
        <f t="shared" si="6"/>
        <v>1.3439024390243759</v>
      </c>
    </row>
    <row r="86" spans="1:3" x14ac:dyDescent="0.3">
      <c r="A86" s="2">
        <f>43.083/44*100</f>
        <v>97.915909090909096</v>
      </c>
      <c r="B86" s="2">
        <f>44.526/44*100</f>
        <v>101.19545454545455</v>
      </c>
      <c r="C86" s="2">
        <f t="shared" si="6"/>
        <v>3.2795454545454561</v>
      </c>
    </row>
    <row r="87" spans="1:3" x14ac:dyDescent="0.3">
      <c r="A87" s="2">
        <f>44.56/49*100</f>
        <v>90.938775510204081</v>
      </c>
      <c r="B87" s="2">
        <f>47.827/49*100</f>
        <v>97.60612244897959</v>
      </c>
      <c r="C87" s="2">
        <f t="shared" si="6"/>
        <v>6.6673469387755091</v>
      </c>
    </row>
    <row r="88" spans="1:3" x14ac:dyDescent="0.3">
      <c r="A88" s="2">
        <f>48.961/51*100</f>
        <v>96.001960784313724</v>
      </c>
      <c r="B88" s="3">
        <f>54.67/51*100</f>
        <v>107.19607843137256</v>
      </c>
      <c r="C88" s="2">
        <f t="shared" si="6"/>
        <v>11.194117647058832</v>
      </c>
    </row>
    <row r="89" spans="1:3" x14ac:dyDescent="0.3">
      <c r="A89" s="2">
        <f>31.531/44*100</f>
        <v>71.661363636363632</v>
      </c>
      <c r="B89" s="2">
        <f>33.047/44*100</f>
        <v>75.106818181818184</v>
      </c>
      <c r="C89" s="2">
        <f t="shared" si="6"/>
        <v>3.4454545454545524</v>
      </c>
    </row>
    <row r="90" spans="1:3" x14ac:dyDescent="0.3">
      <c r="A90" s="2">
        <f>44.753/44*100</f>
        <v>101.71136363636364</v>
      </c>
      <c r="B90" s="2">
        <f>46.657/44*100</f>
        <v>106.03863636363636</v>
      </c>
      <c r="C90" s="2">
        <f t="shared" si="6"/>
        <v>4.3272727272727138</v>
      </c>
    </row>
    <row r="91" spans="1:3" x14ac:dyDescent="0.3">
      <c r="A91" s="2">
        <f>47.571/49*100</f>
        <v>97.083673469387747</v>
      </c>
      <c r="B91" s="2">
        <f>48.974/49*100</f>
        <v>99.946938775510191</v>
      </c>
      <c r="C91" s="2">
        <f t="shared" si="6"/>
        <v>2.8632653061224431</v>
      </c>
    </row>
    <row r="92" spans="1:3" x14ac:dyDescent="0.3">
      <c r="A92" s="2">
        <f>26.897/47*100</f>
        <v>57.227659574468085</v>
      </c>
      <c r="B92" s="2">
        <f>30.614/47*100</f>
        <v>65.136170212765947</v>
      </c>
      <c r="C92" s="2">
        <f t="shared" si="6"/>
        <v>7.9085106382978623</v>
      </c>
    </row>
    <row r="93" spans="1:3" x14ac:dyDescent="0.3">
      <c r="A93" s="2">
        <f>33.947/45*100</f>
        <v>75.437777777777782</v>
      </c>
      <c r="B93" s="2">
        <f>37.181/45*100</f>
        <v>82.624444444444435</v>
      </c>
      <c r="C93" s="2">
        <f t="shared" si="6"/>
        <v>7.1866666666666532</v>
      </c>
    </row>
    <row r="94" spans="1:3" x14ac:dyDescent="0.3">
      <c r="A94" s="2"/>
      <c r="B94" s="2"/>
      <c r="C94" s="2"/>
    </row>
    <row r="95" spans="1:3" x14ac:dyDescent="0.3">
      <c r="A95" s="2">
        <f>38.032/44*100</f>
        <v>86.436363636363637</v>
      </c>
      <c r="B95" s="2">
        <f>40.249/44*100</f>
        <v>91.475000000000009</v>
      </c>
      <c r="C95" s="2">
        <f>B95-A95</f>
        <v>5.0386363636363711</v>
      </c>
    </row>
    <row r="96" spans="1:3" x14ac:dyDescent="0.3">
      <c r="A96" s="2">
        <f>22.356/37*100</f>
        <v>60.421621621621625</v>
      </c>
      <c r="B96" s="2">
        <f>23.387/37*100</f>
        <v>63.208108108108107</v>
      </c>
      <c r="C96" s="2">
        <f t="shared" ref="C96:C102" si="7">B96-A96</f>
        <v>2.7864864864864813</v>
      </c>
    </row>
    <row r="97" spans="1:3" x14ac:dyDescent="0.3">
      <c r="A97" s="2">
        <f>38.743/44*100</f>
        <v>88.052272727272722</v>
      </c>
      <c r="B97" s="2">
        <f>41.097/44*100</f>
        <v>93.402272727272731</v>
      </c>
      <c r="C97" s="2">
        <f t="shared" si="7"/>
        <v>5.3500000000000085</v>
      </c>
    </row>
    <row r="98" spans="1:3" x14ac:dyDescent="0.3">
      <c r="A98" s="2">
        <f>47.309/47*100</f>
        <v>100.65744680851063</v>
      </c>
      <c r="B98" s="2">
        <f>48.541/47*100</f>
        <v>103.2787234042553</v>
      </c>
      <c r="C98" s="2">
        <f t="shared" si="7"/>
        <v>2.6212765957446749</v>
      </c>
    </row>
    <row r="99" spans="1:3" x14ac:dyDescent="0.3">
      <c r="A99" s="2">
        <f>31.857/44*100</f>
        <v>72.402272727272717</v>
      </c>
      <c r="B99" s="2">
        <f>33.181/44*100</f>
        <v>75.411363636363632</v>
      </c>
      <c r="C99" s="2">
        <f t="shared" si="7"/>
        <v>3.009090909090915</v>
      </c>
    </row>
    <row r="100" spans="1:3" x14ac:dyDescent="0.3">
      <c r="A100" s="2">
        <f>49.434/49*100</f>
        <v>100.88571428571429</v>
      </c>
      <c r="B100" s="2">
        <f>51.001/49*100</f>
        <v>104.08367346938776</v>
      </c>
      <c r="C100" s="2">
        <f t="shared" si="7"/>
        <v>3.1979591836734755</v>
      </c>
    </row>
    <row r="101" spans="1:3" x14ac:dyDescent="0.3">
      <c r="A101" s="2">
        <f>37.448/44*100</f>
        <v>85.109090909090909</v>
      </c>
      <c r="B101" s="2">
        <f>43.731/44*100</f>
        <v>99.388636363636365</v>
      </c>
      <c r="C101" s="2">
        <f t="shared" si="7"/>
        <v>14.279545454545456</v>
      </c>
    </row>
    <row r="102" spans="1:3" x14ac:dyDescent="0.3">
      <c r="A102" s="2">
        <f>44.898/45*100</f>
        <v>99.773333333333341</v>
      </c>
      <c r="B102" s="2">
        <f>46.186/45*100</f>
        <v>102.63555555555554</v>
      </c>
      <c r="C102" s="2">
        <f t="shared" si="7"/>
        <v>2.8622222222222007</v>
      </c>
    </row>
    <row r="104" spans="1:3" x14ac:dyDescent="0.3">
      <c r="A104" s="4">
        <f>35.1/44*100</f>
        <v>79.772727272727266</v>
      </c>
      <c r="B104" s="4">
        <f>36.52/44*100</f>
        <v>83</v>
      </c>
      <c r="C104" s="4">
        <f xml:space="preserve"> B104-A104</f>
        <v>3.2272727272727337</v>
      </c>
    </row>
    <row r="105" spans="1:3" x14ac:dyDescent="0.3">
      <c r="A105" s="4">
        <f>15.95/42*100</f>
        <v>37.976190476190474</v>
      </c>
      <c r="B105" s="4">
        <f>16.73/42*100</f>
        <v>39.833333333333329</v>
      </c>
      <c r="C105" s="4">
        <f t="shared" ref="C105:C119" si="8" xml:space="preserve"> B105-A105</f>
        <v>1.8571428571428541</v>
      </c>
    </row>
    <row r="106" spans="1:3" x14ac:dyDescent="0.3">
      <c r="A106" s="4">
        <f>16.55/37*100</f>
        <v>44.729729729729733</v>
      </c>
      <c r="B106" s="4">
        <f>17.42/37*100</f>
        <v>47.081081081081081</v>
      </c>
      <c r="C106" s="4">
        <f t="shared" si="8"/>
        <v>2.3513513513513473</v>
      </c>
    </row>
    <row r="107" spans="1:3" x14ac:dyDescent="0.3">
      <c r="A107" s="4">
        <f>20.6/44*100</f>
        <v>46.81818181818182</v>
      </c>
      <c r="B107" s="4">
        <f>21.22/44*100</f>
        <v>48.227272727272727</v>
      </c>
      <c r="C107" s="4">
        <f t="shared" si="8"/>
        <v>1.4090909090909065</v>
      </c>
    </row>
    <row r="108" spans="1:3" x14ac:dyDescent="0.3">
      <c r="A108" s="4">
        <f>6.55/47*100</f>
        <v>13.936170212765958</v>
      </c>
      <c r="B108" s="4">
        <f>7.6/47*100</f>
        <v>16.170212765957444</v>
      </c>
      <c r="C108" s="4">
        <f t="shared" si="8"/>
        <v>2.234042553191486</v>
      </c>
    </row>
    <row r="109" spans="1:3" x14ac:dyDescent="0.3">
      <c r="A109" s="4">
        <f>35.4/41*100</f>
        <v>86.341463414634148</v>
      </c>
      <c r="B109" s="4">
        <f>36.61/41*100</f>
        <v>89.292682926829272</v>
      </c>
      <c r="C109" s="4">
        <f t="shared" si="8"/>
        <v>2.9512195121951237</v>
      </c>
    </row>
    <row r="110" spans="1:3" x14ac:dyDescent="0.3">
      <c r="A110" s="4">
        <f>8.72/44*100</f>
        <v>19.81818181818182</v>
      </c>
      <c r="B110" s="4">
        <f>9.34/44*100</f>
        <v>21.227272727272727</v>
      </c>
      <c r="C110" s="4">
        <f t="shared" si="8"/>
        <v>1.4090909090909065</v>
      </c>
    </row>
    <row r="111" spans="1:3" x14ac:dyDescent="0.3">
      <c r="A111" s="4">
        <f>12.05/51*100</f>
        <v>23.627450980392158</v>
      </c>
      <c r="B111" s="4">
        <f>12.51/51*100</f>
        <v>24.529411764705884</v>
      </c>
      <c r="C111" s="4">
        <f t="shared" si="8"/>
        <v>0.90196078431372584</v>
      </c>
    </row>
    <row r="112" spans="1:3" x14ac:dyDescent="0.3">
      <c r="A112" s="4">
        <f>16.91/49*100</f>
        <v>34.510204081632658</v>
      </c>
      <c r="B112" s="4">
        <f>17.82/49*100</f>
        <v>36.367346938775512</v>
      </c>
      <c r="C112" s="4">
        <f t="shared" si="8"/>
        <v>1.8571428571428541</v>
      </c>
    </row>
    <row r="113" spans="1:3" x14ac:dyDescent="0.3">
      <c r="A113" s="4">
        <f>33.82/51*100</f>
        <v>66.313725490196077</v>
      </c>
      <c r="B113" s="4">
        <f>34.7/51*100</f>
        <v>68.039215686274517</v>
      </c>
      <c r="C113" s="4">
        <f t="shared" si="8"/>
        <v>1.7254901960784395</v>
      </c>
    </row>
    <row r="114" spans="1:3" x14ac:dyDescent="0.3">
      <c r="A114" s="4">
        <f>23.55/44*100</f>
        <v>53.52272727272728</v>
      </c>
      <c r="B114" s="4">
        <f>24.18/44*100</f>
        <v>54.954545454545453</v>
      </c>
      <c r="C114" s="4">
        <f t="shared" si="8"/>
        <v>1.4318181818181728</v>
      </c>
    </row>
    <row r="115" spans="1:3" x14ac:dyDescent="0.3">
      <c r="A115" s="4">
        <f>21.86/49*100</f>
        <v>44.612244897959179</v>
      </c>
      <c r="B115" s="4">
        <f>22.43/49*100</f>
        <v>45.775510204081634</v>
      </c>
      <c r="C115" s="4">
        <f t="shared" si="8"/>
        <v>1.1632653061224545</v>
      </c>
    </row>
    <row r="116" spans="1:3" x14ac:dyDescent="0.3">
      <c r="A116" s="4">
        <f>32.83/47*100</f>
        <v>69.851063829787236</v>
      </c>
      <c r="B116" s="4">
        <f>33.72/47*100</f>
        <v>71.744680851063819</v>
      </c>
      <c r="C116" s="4">
        <f t="shared" si="8"/>
        <v>1.893617021276583</v>
      </c>
    </row>
    <row r="117" spans="1:3" x14ac:dyDescent="0.3">
      <c r="A117" s="4">
        <f>23.04/48*100</f>
        <v>48</v>
      </c>
      <c r="B117" s="4">
        <f>23.72/48*100</f>
        <v>49.416666666666664</v>
      </c>
      <c r="C117" s="4">
        <f t="shared" si="8"/>
        <v>1.4166666666666643</v>
      </c>
    </row>
    <row r="118" spans="1:3" x14ac:dyDescent="0.3">
      <c r="A118" s="4">
        <f>7.55/45*100</f>
        <v>16.777777777777779</v>
      </c>
      <c r="B118" s="4">
        <f>8.36/45*100</f>
        <v>18.577777777777776</v>
      </c>
      <c r="C118" s="4">
        <f t="shared" si="8"/>
        <v>1.7999999999999972</v>
      </c>
    </row>
    <row r="119" spans="1:3" x14ac:dyDescent="0.3">
      <c r="A119" s="4">
        <f>31.61/52*100</f>
        <v>60.788461538461533</v>
      </c>
      <c r="B119" s="4">
        <f>35.86/52*100</f>
        <v>68.961538461538467</v>
      </c>
      <c r="C119" s="4">
        <f t="shared" si="8"/>
        <v>8.173076923076934</v>
      </c>
    </row>
    <row r="120" spans="1:3" x14ac:dyDescent="0.3">
      <c r="A120" s="4"/>
      <c r="B120" s="4"/>
      <c r="C120" s="4"/>
    </row>
    <row r="121" spans="1:3" x14ac:dyDescent="0.3">
      <c r="A121" s="4">
        <f>17.318/44*100</f>
        <v>39.359090909090909</v>
      </c>
      <c r="B121" s="4">
        <f>18.823/44*100</f>
        <v>42.779545454545456</v>
      </c>
      <c r="C121" s="4">
        <f>B121-A121</f>
        <v>3.4204545454545467</v>
      </c>
    </row>
    <row r="122" spans="1:3" x14ac:dyDescent="0.3">
      <c r="A122" s="4">
        <f>14.982/42*100</f>
        <v>35.671428571428571</v>
      </c>
      <c r="B122" s="4">
        <f>16.676/42*100</f>
        <v>39.704761904761895</v>
      </c>
      <c r="C122" s="4">
        <f t="shared" ref="C122:C138" si="9">B122-A122</f>
        <v>4.0333333333333243</v>
      </c>
    </row>
    <row r="123" spans="1:3" x14ac:dyDescent="0.3">
      <c r="A123" s="4">
        <f>15.29/37*100</f>
        <v>41.324324324324323</v>
      </c>
      <c r="B123" s="4">
        <f>16.886/37*100</f>
        <v>45.637837837837836</v>
      </c>
      <c r="C123" s="4">
        <f t="shared" si="9"/>
        <v>4.313513513513513</v>
      </c>
    </row>
    <row r="124" spans="1:3" x14ac:dyDescent="0.3">
      <c r="A124" s="4">
        <f>13.707/44*100</f>
        <v>31.152272727272727</v>
      </c>
      <c r="B124" s="4">
        <f>16.744/44*100</f>
        <v>38.054545454545455</v>
      </c>
      <c r="C124" s="4">
        <f t="shared" si="9"/>
        <v>6.9022727272727273</v>
      </c>
    </row>
    <row r="125" spans="1:3" x14ac:dyDescent="0.3">
      <c r="A125" s="4">
        <f>14.823/47*100</f>
        <v>31.538297872340426</v>
      </c>
      <c r="B125" s="4">
        <f>16.183/47*100</f>
        <v>34.431914893617019</v>
      </c>
      <c r="C125" s="4">
        <f t="shared" si="9"/>
        <v>2.8936170212765937</v>
      </c>
    </row>
    <row r="126" spans="1:3" x14ac:dyDescent="0.3">
      <c r="A126" s="4">
        <f>18.385/41*100</f>
        <v>44.841463414634156</v>
      </c>
      <c r="B126" s="4">
        <f>19.375/41*100</f>
        <v>47.256097560975604</v>
      </c>
      <c r="C126" s="4">
        <f t="shared" si="9"/>
        <v>2.4146341463414487</v>
      </c>
    </row>
    <row r="127" spans="1:3" x14ac:dyDescent="0.3">
      <c r="A127" s="4">
        <f>32.225/44*100</f>
        <v>73.238636363636374</v>
      </c>
      <c r="B127" s="4">
        <f>33.393/44*100</f>
        <v>75.893181818181816</v>
      </c>
      <c r="C127" s="4">
        <f t="shared" si="9"/>
        <v>2.6545454545454419</v>
      </c>
    </row>
    <row r="128" spans="1:3" x14ac:dyDescent="0.3">
      <c r="A128" s="4">
        <f>19.819/51*100</f>
        <v>38.860784313725489</v>
      </c>
      <c r="B128" s="4">
        <f>21.061/51*100</f>
        <v>41.29607843137255</v>
      </c>
      <c r="C128" s="4">
        <f t="shared" si="9"/>
        <v>2.4352941176470608</v>
      </c>
    </row>
    <row r="129" spans="1:3" x14ac:dyDescent="0.3">
      <c r="A129" s="4">
        <f>30.543/49*100</f>
        <v>62.332653061224484</v>
      </c>
      <c r="B129" s="4">
        <f>32.643/49*100</f>
        <v>66.618367346938783</v>
      </c>
      <c r="C129" s="4">
        <f t="shared" si="9"/>
        <v>4.2857142857142989</v>
      </c>
    </row>
    <row r="130" spans="1:3" x14ac:dyDescent="0.3">
      <c r="A130" s="4">
        <f>30.311/51*100</f>
        <v>59.433333333333337</v>
      </c>
      <c r="B130" s="4">
        <f>31.613/51*100</f>
        <v>61.98627450980392</v>
      </c>
      <c r="C130" s="4">
        <f t="shared" si="9"/>
        <v>2.5529411764705827</v>
      </c>
    </row>
    <row r="131" spans="1:3" x14ac:dyDescent="0.3">
      <c r="A131" s="4">
        <f>43.533/44*100</f>
        <v>98.938636363636363</v>
      </c>
      <c r="B131" s="4">
        <f>46.032/44*100</f>
        <v>104.61818181818181</v>
      </c>
      <c r="C131" s="4">
        <f t="shared" si="9"/>
        <v>5.6795454545454476</v>
      </c>
    </row>
    <row r="132" spans="1:3" x14ac:dyDescent="0.3">
      <c r="A132" s="4">
        <f>23.273/44*100</f>
        <v>52.893181818181823</v>
      </c>
      <c r="B132" s="4">
        <f>28.529/44*100</f>
        <v>64.838636363636354</v>
      </c>
      <c r="C132" s="4">
        <f t="shared" si="9"/>
        <v>11.945454545454531</v>
      </c>
    </row>
    <row r="133" spans="1:3" x14ac:dyDescent="0.3">
      <c r="A133" s="4">
        <f>14.809/47*100</f>
        <v>31.508510638297871</v>
      </c>
      <c r="B133" s="4">
        <f>16.798/47*100</f>
        <v>35.740425531914887</v>
      </c>
      <c r="C133" s="4">
        <f t="shared" si="9"/>
        <v>4.2319148936170166</v>
      </c>
    </row>
    <row r="134" spans="1:3" x14ac:dyDescent="0.3">
      <c r="A134" s="4">
        <f>6.534/49*100</f>
        <v>13.334693877551022</v>
      </c>
      <c r="B134" s="4">
        <f>7.466/49*100</f>
        <v>15.236734693877551</v>
      </c>
      <c r="C134" s="4">
        <f t="shared" si="9"/>
        <v>1.9020408163265294</v>
      </c>
    </row>
    <row r="135" spans="1:3" x14ac:dyDescent="0.3">
      <c r="A135" s="4">
        <f>21.64/47*100</f>
        <v>46.042553191489361</v>
      </c>
      <c r="B135" s="4">
        <f>24.234/47*100</f>
        <v>51.561702127659579</v>
      </c>
      <c r="C135" s="4">
        <f t="shared" si="9"/>
        <v>5.5191489361702182</v>
      </c>
    </row>
    <row r="136" spans="1:3" x14ac:dyDescent="0.3">
      <c r="A136" s="4">
        <f>15.963/48*100</f>
        <v>33.256250000000001</v>
      </c>
      <c r="B136" s="4">
        <f>17.501/48*100</f>
        <v>36.460416666666667</v>
      </c>
      <c r="C136" s="4">
        <f t="shared" si="9"/>
        <v>3.2041666666666657</v>
      </c>
    </row>
    <row r="137" spans="1:3" x14ac:dyDescent="0.3">
      <c r="A137" s="4">
        <f>22.288/45*100</f>
        <v>49.528888888888886</v>
      </c>
      <c r="B137" s="4">
        <f>24.009/45*100</f>
        <v>53.353333333333332</v>
      </c>
      <c r="C137" s="4">
        <f t="shared" si="9"/>
        <v>3.8244444444444454</v>
      </c>
    </row>
    <row r="138" spans="1:3" x14ac:dyDescent="0.3">
      <c r="A138" s="4">
        <f>25.164/52*100</f>
        <v>48.392307692307696</v>
      </c>
      <c r="B138" s="4">
        <f>26.479/52*100</f>
        <v>50.921153846153842</v>
      </c>
      <c r="C138" s="4">
        <f t="shared" si="9"/>
        <v>2.5288461538461462</v>
      </c>
    </row>
    <row r="139" spans="1:3" x14ac:dyDescent="0.3">
      <c r="A139" s="4"/>
      <c r="B139" s="4"/>
      <c r="C139" s="4"/>
    </row>
    <row r="140" spans="1:3" x14ac:dyDescent="0.3">
      <c r="A140" s="4">
        <f>35.878/44*100</f>
        <v>81.540909090909082</v>
      </c>
      <c r="B140" s="4">
        <f>37.38/44*100</f>
        <v>84.954545454545467</v>
      </c>
      <c r="C140" s="4">
        <f>B140-A140</f>
        <v>3.4136363636363853</v>
      </c>
    </row>
    <row r="141" spans="1:3" x14ac:dyDescent="0.3">
      <c r="A141" s="5">
        <f>18.071/42*100</f>
        <v>43.026190476190479</v>
      </c>
      <c r="B141" s="4">
        <f>19.139/42*100</f>
        <v>45.569047619047623</v>
      </c>
      <c r="C141" s="4">
        <f t="shared" ref="C141:C157" si="10">B141-A141</f>
        <v>2.5428571428571445</v>
      </c>
    </row>
    <row r="142" spans="1:3" x14ac:dyDescent="0.3">
      <c r="A142" s="4">
        <f>21.375/37*100</f>
        <v>57.770270270270274</v>
      </c>
      <c r="B142" s="4">
        <f>22.322/37*100</f>
        <v>60.329729729729728</v>
      </c>
      <c r="C142" s="4">
        <f t="shared" si="10"/>
        <v>2.559459459459454</v>
      </c>
    </row>
    <row r="143" spans="1:3" x14ac:dyDescent="0.3">
      <c r="A143" s="4">
        <f>39.337/44*100</f>
        <v>89.402272727272731</v>
      </c>
      <c r="B143" s="4">
        <f>40.402/44*100</f>
        <v>91.822727272727278</v>
      </c>
      <c r="C143" s="4">
        <f t="shared" si="10"/>
        <v>2.4204545454545467</v>
      </c>
    </row>
    <row r="144" spans="1:3" x14ac:dyDescent="0.3">
      <c r="A144" s="4">
        <f>8.968/47*100</f>
        <v>19.080851063829787</v>
      </c>
      <c r="B144" s="4">
        <f>9.846/47*100</f>
        <v>20.948936170212768</v>
      </c>
      <c r="C144" s="4">
        <f t="shared" si="10"/>
        <v>1.8680851063829813</v>
      </c>
    </row>
    <row r="145" spans="1:3" x14ac:dyDescent="0.3">
      <c r="A145" s="4">
        <f>26.411/41*100</f>
        <v>64.417073170731712</v>
      </c>
      <c r="B145" s="4">
        <f>27.332/41*100</f>
        <v>66.663414634146349</v>
      </c>
      <c r="C145" s="4">
        <f t="shared" si="10"/>
        <v>2.2463414634146375</v>
      </c>
    </row>
    <row r="146" spans="1:3" x14ac:dyDescent="0.3">
      <c r="A146" s="4">
        <f>31.394/44*100</f>
        <v>71.349999999999994</v>
      </c>
      <c r="B146" s="4">
        <f>32.452/44*100</f>
        <v>73.75454545454545</v>
      </c>
      <c r="C146" s="4">
        <f t="shared" si="10"/>
        <v>2.4045454545454561</v>
      </c>
    </row>
    <row r="147" spans="1:3" x14ac:dyDescent="0.3">
      <c r="A147" s="4">
        <f>24.017/51*100</f>
        <v>47.092156862745099</v>
      </c>
      <c r="B147" s="4">
        <f>25.081/51*100</f>
        <v>49.178431372549021</v>
      </c>
      <c r="C147" s="4">
        <f t="shared" si="10"/>
        <v>2.0862745098039213</v>
      </c>
    </row>
    <row r="148" spans="1:3" x14ac:dyDescent="0.3">
      <c r="A148" s="4">
        <f>29.715/49*100</f>
        <v>60.642857142857146</v>
      </c>
      <c r="B148" s="4">
        <f>30.761/49*100</f>
        <v>62.777551020408161</v>
      </c>
      <c r="C148" s="4">
        <f t="shared" si="10"/>
        <v>2.1346938775510154</v>
      </c>
    </row>
    <row r="149" spans="1:3" x14ac:dyDescent="0.3">
      <c r="A149" s="4">
        <f>21.019/51*100</f>
        <v>41.213725490196076</v>
      </c>
      <c r="B149" s="4">
        <f>26.462/51*100</f>
        <v>51.886274509803918</v>
      </c>
      <c r="C149" s="4">
        <f t="shared" si="10"/>
        <v>10.672549019607843</v>
      </c>
    </row>
    <row r="150" spans="1:3" x14ac:dyDescent="0.3">
      <c r="A150" s="4">
        <f>13.374/44*100</f>
        <v>30.395454545454548</v>
      </c>
      <c r="B150" s="4">
        <f>14.329/44*100</f>
        <v>32.565909090909088</v>
      </c>
      <c r="C150" s="4">
        <f t="shared" si="10"/>
        <v>2.1704545454545396</v>
      </c>
    </row>
    <row r="151" spans="1:3" x14ac:dyDescent="0.3">
      <c r="A151" s="4">
        <f>35.224/44*100</f>
        <v>80.054545454545448</v>
      </c>
      <c r="B151" s="4">
        <f>36.11/44*100</f>
        <v>82.068181818181813</v>
      </c>
      <c r="C151" s="4">
        <f t="shared" si="10"/>
        <v>2.0136363636363654</v>
      </c>
    </row>
    <row r="152" spans="1:3" x14ac:dyDescent="0.3">
      <c r="A152" s="4">
        <f>30.606/47*100</f>
        <v>65.119148936170205</v>
      </c>
      <c r="B152" s="4">
        <f>31.859/47*100</f>
        <v>67.785106382978739</v>
      </c>
      <c r="C152" s="4">
        <f t="shared" si="10"/>
        <v>2.6659574468085339</v>
      </c>
    </row>
    <row r="153" spans="1:3" x14ac:dyDescent="0.3">
      <c r="A153" s="4">
        <f>26.705/49*100</f>
        <v>54.499999999999993</v>
      </c>
      <c r="B153" s="4">
        <f>28.16/49*100</f>
        <v>57.469387755102041</v>
      </c>
      <c r="C153" s="4">
        <f t="shared" si="10"/>
        <v>2.9693877551020478</v>
      </c>
    </row>
    <row r="154" spans="1:3" x14ac:dyDescent="0.3">
      <c r="A154" s="4">
        <f>30.676/47*100</f>
        <v>65.268085106382983</v>
      </c>
      <c r="B154" s="4">
        <f>32.449/47*100</f>
        <v>69.040425531914877</v>
      </c>
      <c r="C154" s="4">
        <f t="shared" si="10"/>
        <v>3.772340425531894</v>
      </c>
    </row>
    <row r="155" spans="1:3" x14ac:dyDescent="0.3">
      <c r="A155" s="4">
        <f>20.77/48*100</f>
        <v>43.270833333333329</v>
      </c>
      <c r="B155" s="4">
        <f>22.038/48*100</f>
        <v>45.912500000000001</v>
      </c>
      <c r="C155" s="4">
        <f t="shared" si="10"/>
        <v>2.6416666666666728</v>
      </c>
    </row>
    <row r="156" spans="1:3" x14ac:dyDescent="0.3">
      <c r="A156" s="4">
        <f>32.39/45*100</f>
        <v>71.977777777777774</v>
      </c>
      <c r="B156" s="4">
        <f>33.391/45*100</f>
        <v>74.202222222222218</v>
      </c>
      <c r="C156" s="4">
        <f t="shared" si="10"/>
        <v>2.224444444444444</v>
      </c>
    </row>
    <row r="157" spans="1:3" x14ac:dyDescent="0.3">
      <c r="A157" s="4">
        <f>36.285/52*100</f>
        <v>69.778846153846146</v>
      </c>
      <c r="B157" s="4">
        <f>37.099/52*100</f>
        <v>71.344230769230762</v>
      </c>
      <c r="C157" s="4">
        <f t="shared" si="10"/>
        <v>1.565384615384616</v>
      </c>
    </row>
    <row r="158" spans="1:3" x14ac:dyDescent="0.3">
      <c r="A158" s="4"/>
      <c r="B158" s="4"/>
      <c r="C158" s="4"/>
    </row>
    <row r="159" spans="1:3" x14ac:dyDescent="0.3">
      <c r="A159" s="4">
        <f>35.603/44*100</f>
        <v>80.915909090909096</v>
      </c>
      <c r="B159" s="4">
        <f>36.969/44*100</f>
        <v>84.020454545454555</v>
      </c>
      <c r="C159" s="4">
        <f>B159-A159</f>
        <v>3.1045454545454589</v>
      </c>
    </row>
    <row r="160" spans="1:3" x14ac:dyDescent="0.3">
      <c r="A160" s="4">
        <f>24.182/42*100</f>
        <v>57.576190476190469</v>
      </c>
      <c r="B160" s="4">
        <f>26.319/42*100</f>
        <v>62.664285714285718</v>
      </c>
      <c r="C160" s="4">
        <f t="shared" ref="C160:C175" si="11">B160-A160</f>
        <v>5.0880952380952493</v>
      </c>
    </row>
    <row r="161" spans="1:3" x14ac:dyDescent="0.3">
      <c r="A161" s="4">
        <f>43.619/44*100</f>
        <v>99.134090909090915</v>
      </c>
      <c r="B161" s="4">
        <f>46.556/44*100</f>
        <v>105.8090909090909</v>
      </c>
      <c r="C161" s="4">
        <f t="shared" si="11"/>
        <v>6.6749999999999829</v>
      </c>
    </row>
    <row r="162" spans="1:3" x14ac:dyDescent="0.3">
      <c r="A162" s="4">
        <f>26.241/47*100</f>
        <v>55.831914893617018</v>
      </c>
      <c r="B162" s="4">
        <f>28.046/47*100</f>
        <v>59.672340425531914</v>
      </c>
      <c r="C162" s="4">
        <f t="shared" si="11"/>
        <v>3.8404255319148959</v>
      </c>
    </row>
    <row r="163" spans="1:3" x14ac:dyDescent="0.3">
      <c r="A163" s="4">
        <f>22.209/41*100</f>
        <v>54.168292682926833</v>
      </c>
      <c r="B163" s="4">
        <f>22.975/41*100</f>
        <v>56.036585365853661</v>
      </c>
      <c r="C163" s="4">
        <f t="shared" si="11"/>
        <v>1.8682926829268283</v>
      </c>
    </row>
    <row r="164" spans="1:3" x14ac:dyDescent="0.3">
      <c r="A164" s="4">
        <f>33.42/44*100</f>
        <v>75.954545454545467</v>
      </c>
      <c r="B164" s="4">
        <f>34.354/44*100</f>
        <v>78.077272727272728</v>
      </c>
      <c r="C164" s="4">
        <f t="shared" si="11"/>
        <v>2.1227272727272606</v>
      </c>
    </row>
    <row r="165" spans="1:3" x14ac:dyDescent="0.3">
      <c r="A165" s="4">
        <f>37.689/51*100</f>
        <v>73.900000000000006</v>
      </c>
      <c r="B165" s="4">
        <f>38.635/51*100</f>
        <v>75.754901960784309</v>
      </c>
      <c r="C165" s="4">
        <f t="shared" si="11"/>
        <v>1.8549019607843036</v>
      </c>
    </row>
    <row r="166" spans="1:3" x14ac:dyDescent="0.3">
      <c r="A166" s="4">
        <f>32.198/49*100</f>
        <v>65.710204081632654</v>
      </c>
      <c r="B166" s="4">
        <f>33.083/49*100</f>
        <v>67.516326530612233</v>
      </c>
      <c r="C166" s="4">
        <f t="shared" si="11"/>
        <v>1.8061224489795791</v>
      </c>
    </row>
    <row r="167" spans="1:3" x14ac:dyDescent="0.3">
      <c r="A167" s="4">
        <f>29.529/51*100</f>
        <v>57.9</v>
      </c>
      <c r="B167" s="4">
        <f>31.954/51*100</f>
        <v>62.654901960784315</v>
      </c>
      <c r="C167" s="4">
        <f t="shared" si="11"/>
        <v>4.7549019607843164</v>
      </c>
    </row>
    <row r="168" spans="1:3" x14ac:dyDescent="0.3">
      <c r="A168" s="4">
        <f>19.32/44*100</f>
        <v>43.909090909090907</v>
      </c>
      <c r="B168" s="4">
        <f>20.436/44*100</f>
        <v>46.445454545454545</v>
      </c>
      <c r="C168" s="4">
        <f t="shared" si="11"/>
        <v>2.5363636363636388</v>
      </c>
    </row>
    <row r="169" spans="1:3" x14ac:dyDescent="0.3">
      <c r="A169" s="4">
        <f>8.378/44*100</f>
        <v>19.040909090909093</v>
      </c>
      <c r="B169" s="4">
        <f>9.989/44*100</f>
        <v>22.702272727272728</v>
      </c>
      <c r="C169" s="4">
        <f t="shared" si="11"/>
        <v>3.6613636363636353</v>
      </c>
    </row>
    <row r="170" spans="1:3" x14ac:dyDescent="0.3">
      <c r="A170" s="4">
        <f>46.355/47*100</f>
        <v>98.627659574468069</v>
      </c>
      <c r="B170" s="4">
        <f>47.869/47*100</f>
        <v>101.84893617021275</v>
      </c>
      <c r="C170" s="4">
        <f t="shared" si="11"/>
        <v>3.2212765957446834</v>
      </c>
    </row>
    <row r="171" spans="1:3" x14ac:dyDescent="0.3">
      <c r="A171" s="4">
        <f>47.887/49*100</f>
        <v>97.728571428571428</v>
      </c>
      <c r="B171" s="4">
        <f>50.269/49*100</f>
        <v>102.58979591836734</v>
      </c>
      <c r="C171" s="4">
        <f t="shared" si="11"/>
        <v>4.8612244897959158</v>
      </c>
    </row>
    <row r="172" spans="1:3" x14ac:dyDescent="0.3">
      <c r="A172" s="4">
        <f>26.366/47*100</f>
        <v>56.097872340425539</v>
      </c>
      <c r="B172" s="4">
        <f>27.687/47*100</f>
        <v>58.908510638297869</v>
      </c>
      <c r="C172" s="4">
        <f t="shared" si="11"/>
        <v>2.8106382978723303</v>
      </c>
    </row>
    <row r="173" spans="1:3" x14ac:dyDescent="0.3">
      <c r="A173" s="4">
        <f>37.022/48*100</f>
        <v>77.129166666666663</v>
      </c>
      <c r="B173" s="4">
        <f>38.164/48*100</f>
        <v>79.50833333333334</v>
      </c>
      <c r="C173" s="4">
        <f t="shared" si="11"/>
        <v>2.3791666666666771</v>
      </c>
    </row>
    <row r="174" spans="1:3" x14ac:dyDescent="0.3">
      <c r="A174" s="4">
        <f>26.858/45*100</f>
        <v>59.684444444444452</v>
      </c>
      <c r="B174" s="4">
        <f>29.505/45*100</f>
        <v>65.566666666666663</v>
      </c>
      <c r="C174" s="4">
        <f t="shared" si="11"/>
        <v>5.8822222222222109</v>
      </c>
    </row>
    <row r="175" spans="1:3" x14ac:dyDescent="0.3">
      <c r="A175" s="4">
        <f>36.24/52*100</f>
        <v>69.692307692307693</v>
      </c>
      <c r="B175" s="4">
        <f>37.365/52*100</f>
        <v>71.855769230769241</v>
      </c>
      <c r="C175" s="4">
        <f t="shared" si="11"/>
        <v>2.1634615384615472</v>
      </c>
    </row>
    <row r="176" spans="1:3" x14ac:dyDescent="0.3">
      <c r="A176" s="4"/>
      <c r="B176" s="4"/>
      <c r="C176" s="4"/>
    </row>
    <row r="177" spans="1:3" x14ac:dyDescent="0.3">
      <c r="A177" s="4">
        <f>9.977/44*100</f>
        <v>22.675000000000001</v>
      </c>
      <c r="B177" s="4">
        <f>11.749/44*100</f>
        <v>26.702272727272732</v>
      </c>
      <c r="C177" s="4">
        <f>B177-A177</f>
        <v>4.0272727272727309</v>
      </c>
    </row>
    <row r="178" spans="1:3" x14ac:dyDescent="0.3">
      <c r="A178" s="4">
        <f>14.326/42*100</f>
        <v>34.109523809523814</v>
      </c>
      <c r="B178" s="4">
        <f>15.14/42*100</f>
        <v>36.047619047619051</v>
      </c>
      <c r="C178" s="4">
        <f t="shared" ref="C178:C193" si="12">B178-A178</f>
        <v>1.9380952380952365</v>
      </c>
    </row>
    <row r="179" spans="1:3" x14ac:dyDescent="0.3">
      <c r="A179" s="4">
        <f>15.408/37*100</f>
        <v>41.643243243243248</v>
      </c>
      <c r="B179" s="4">
        <f>17.702/37*100</f>
        <v>47.843243243243251</v>
      </c>
      <c r="C179" s="4">
        <f t="shared" si="12"/>
        <v>6.2000000000000028</v>
      </c>
    </row>
    <row r="180" spans="1:3" x14ac:dyDescent="0.3">
      <c r="A180" s="4">
        <f>27.436/44*100</f>
        <v>62.354545454545452</v>
      </c>
      <c r="B180" s="4">
        <f>29.995/44*100</f>
        <v>68.170454545454547</v>
      </c>
      <c r="C180" s="4">
        <f t="shared" si="12"/>
        <v>5.8159090909090949</v>
      </c>
    </row>
    <row r="181" spans="1:3" x14ac:dyDescent="0.3">
      <c r="A181" s="4">
        <f>14.066/47*100</f>
        <v>29.927659574468084</v>
      </c>
      <c r="B181" s="4">
        <f>16.046/47*100</f>
        <v>34.140425531914893</v>
      </c>
      <c r="C181" s="4">
        <f t="shared" si="12"/>
        <v>4.212765957446809</v>
      </c>
    </row>
    <row r="182" spans="1:3" x14ac:dyDescent="0.3">
      <c r="A182" s="4">
        <f>19.293/41*100</f>
        <v>47.056097560975608</v>
      </c>
      <c r="B182" s="4">
        <f>22.143/41*100</f>
        <v>54.007317073170732</v>
      </c>
      <c r="C182" s="4">
        <f t="shared" si="12"/>
        <v>6.9512195121951237</v>
      </c>
    </row>
    <row r="183" spans="1:3" x14ac:dyDescent="0.3">
      <c r="A183" s="4">
        <f>20.27/44*100</f>
        <v>46.06818181818182</v>
      </c>
      <c r="B183" s="4">
        <f>23.451/44*100</f>
        <v>53.297727272727272</v>
      </c>
      <c r="C183" s="4">
        <f t="shared" si="12"/>
        <v>7.2295454545454518</v>
      </c>
    </row>
    <row r="184" spans="1:3" x14ac:dyDescent="0.3">
      <c r="A184" s="4">
        <f>27/51*100</f>
        <v>52.941176470588239</v>
      </c>
      <c r="B184" s="4">
        <f>29.621/51*100</f>
        <v>58.08039215686275</v>
      </c>
      <c r="C184" s="4">
        <f t="shared" si="12"/>
        <v>5.1392156862745111</v>
      </c>
    </row>
    <row r="185" spans="1:3" x14ac:dyDescent="0.3">
      <c r="A185" s="4">
        <f>20.028/49*100</f>
        <v>40.873469387755101</v>
      </c>
      <c r="B185" s="4">
        <f>21.479/49*100</f>
        <v>43.834693877551018</v>
      </c>
      <c r="C185" s="4">
        <f t="shared" si="12"/>
        <v>2.9612244897959172</v>
      </c>
    </row>
    <row r="186" spans="1:3" x14ac:dyDescent="0.3">
      <c r="A186" s="4">
        <f>22.699/51*100</f>
        <v>44.507843137254902</v>
      </c>
      <c r="B186" s="4">
        <f>25.783/51*100</f>
        <v>50.554901960784314</v>
      </c>
      <c r="C186" s="4">
        <f t="shared" si="12"/>
        <v>6.0470588235294116</v>
      </c>
    </row>
    <row r="187" spans="1:3" x14ac:dyDescent="0.3">
      <c r="A187" s="4">
        <f>18.045/44*100</f>
        <v>41.01136363636364</v>
      </c>
      <c r="B187" s="4">
        <f>21.953/44*100</f>
        <v>49.893181818181816</v>
      </c>
      <c r="C187" s="4">
        <f t="shared" si="12"/>
        <v>8.8818181818181756</v>
      </c>
    </row>
    <row r="188" spans="1:3" x14ac:dyDescent="0.3">
      <c r="A188" s="4">
        <f>16.978/47*100</f>
        <v>36.123404255319151</v>
      </c>
      <c r="B188" s="4">
        <f>17.985/47*100</f>
        <v>38.265957446808507</v>
      </c>
      <c r="C188" s="4">
        <f t="shared" si="12"/>
        <v>2.1425531914893554</v>
      </c>
    </row>
    <row r="189" spans="1:3" x14ac:dyDescent="0.3">
      <c r="A189" s="4">
        <f>22.79/49*100</f>
        <v>46.510204081632651</v>
      </c>
      <c r="B189" s="4">
        <f>25.584/49*100</f>
        <v>52.212244897959181</v>
      </c>
      <c r="C189" s="4">
        <f t="shared" si="12"/>
        <v>5.7020408163265301</v>
      </c>
    </row>
    <row r="190" spans="1:3" x14ac:dyDescent="0.3">
      <c r="A190" s="4">
        <f>12.976/47*100</f>
        <v>27.608510638297872</v>
      </c>
      <c r="B190" s="4">
        <f>15.494/47*100</f>
        <v>32.96595744680851</v>
      </c>
      <c r="C190" s="4">
        <f t="shared" si="12"/>
        <v>5.3574468085106375</v>
      </c>
    </row>
    <row r="191" spans="1:3" x14ac:dyDescent="0.3">
      <c r="A191" s="4">
        <f>20.227/48*100</f>
        <v>42.139583333333334</v>
      </c>
      <c r="B191" s="4">
        <f>22.458/48*100</f>
        <v>46.787500000000001</v>
      </c>
      <c r="C191" s="4">
        <f t="shared" si="12"/>
        <v>4.6479166666666671</v>
      </c>
    </row>
    <row r="192" spans="1:3" x14ac:dyDescent="0.3">
      <c r="A192" s="4">
        <f>25.86/45*100</f>
        <v>57.466666666666669</v>
      </c>
      <c r="B192" s="4">
        <f>27.383/45*100</f>
        <v>60.851111111111109</v>
      </c>
      <c r="C192" s="4">
        <f t="shared" si="12"/>
        <v>3.3844444444444406</v>
      </c>
    </row>
    <row r="193" spans="1:3" x14ac:dyDescent="0.3">
      <c r="A193" s="4">
        <f>30.311/52*100</f>
        <v>58.290384615384617</v>
      </c>
      <c r="B193" s="4">
        <f>33.11/52*100</f>
        <v>63.67307692307692</v>
      </c>
      <c r="C193" s="4">
        <f t="shared" si="12"/>
        <v>5.3826923076923023</v>
      </c>
    </row>
    <row r="194" spans="1:3" x14ac:dyDescent="0.3">
      <c r="A194" s="4"/>
      <c r="B194" s="4"/>
      <c r="C194" s="4"/>
    </row>
    <row r="195" spans="1:3" x14ac:dyDescent="0.3">
      <c r="A195" s="4">
        <f>22/42*100</f>
        <v>52.380952380952387</v>
      </c>
      <c r="B195" s="4">
        <f>23.624/42*100</f>
        <v>56.247619047619047</v>
      </c>
      <c r="C195" s="4">
        <f t="shared" ref="C195:C209" si="13">B195-A195</f>
        <v>3.86666666666666</v>
      </c>
    </row>
    <row r="196" spans="1:3" x14ac:dyDescent="0.3">
      <c r="A196" s="4">
        <f>36.823/37*100</f>
        <v>99.52162162162162</v>
      </c>
      <c r="B196" s="4">
        <f>37.422/37*100</f>
        <v>101.14054054054054</v>
      </c>
      <c r="C196" s="4">
        <f t="shared" si="13"/>
        <v>1.6189189189189221</v>
      </c>
    </row>
    <row r="197" spans="1:3" x14ac:dyDescent="0.3">
      <c r="A197" s="4">
        <f>35.894/44*100</f>
        <v>81.577272727272714</v>
      </c>
      <c r="B197" s="4">
        <f>36.647/44*100</f>
        <v>83.288636363636357</v>
      </c>
      <c r="C197" s="4">
        <f t="shared" si="13"/>
        <v>1.7113636363636431</v>
      </c>
    </row>
    <row r="198" spans="1:3" x14ac:dyDescent="0.3">
      <c r="A198" s="4">
        <f>30.76/47*100</f>
        <v>65.446808510638306</v>
      </c>
      <c r="B198" s="4">
        <f>31.309/47*100</f>
        <v>66.614893617021281</v>
      </c>
      <c r="C198" s="4">
        <f t="shared" si="13"/>
        <v>1.1680851063829749</v>
      </c>
    </row>
    <row r="199" spans="1:3" x14ac:dyDescent="0.3">
      <c r="A199" s="4">
        <f>39.804/41*100</f>
        <v>97.082926829268303</v>
      </c>
      <c r="B199" s="4">
        <f>40.477/41*100</f>
        <v>98.724390243902434</v>
      </c>
      <c r="C199" s="4">
        <f t="shared" si="13"/>
        <v>1.6414634146341314</v>
      </c>
    </row>
    <row r="200" spans="1:3" x14ac:dyDescent="0.3">
      <c r="A200" s="4">
        <f>34.3/44*100</f>
        <v>77.954545454545439</v>
      </c>
      <c r="B200" s="4">
        <f>34.487/44*100</f>
        <v>78.379545454545465</v>
      </c>
      <c r="C200" s="4">
        <f t="shared" si="13"/>
        <v>0.42500000000002558</v>
      </c>
    </row>
    <row r="201" spans="1:3" x14ac:dyDescent="0.3">
      <c r="A201" s="4">
        <f>42.384/51*100</f>
        <v>83.10588235294118</v>
      </c>
      <c r="B201" s="4">
        <f>43.242/51*100</f>
        <v>84.788235294117641</v>
      </c>
      <c r="C201" s="4">
        <f t="shared" si="13"/>
        <v>1.6823529411764611</v>
      </c>
    </row>
    <row r="202" spans="1:3" x14ac:dyDescent="0.3">
      <c r="A202" s="4">
        <f>43.742/49*100</f>
        <v>89.269387755102031</v>
      </c>
      <c r="B202" s="4">
        <f>44.297/49*100</f>
        <v>90.402040816326519</v>
      </c>
      <c r="C202" s="4">
        <f t="shared" si="13"/>
        <v>1.1326530612244881</v>
      </c>
    </row>
    <row r="203" spans="1:3" x14ac:dyDescent="0.3">
      <c r="A203" s="4">
        <f>34.973/51*100</f>
        <v>68.574509803921572</v>
      </c>
      <c r="B203" s="4">
        <f>35.688/51*100</f>
        <v>69.976470588235301</v>
      </c>
      <c r="C203" s="4">
        <f t="shared" si="13"/>
        <v>1.4019607843137294</v>
      </c>
    </row>
    <row r="204" spans="1:3" x14ac:dyDescent="0.3">
      <c r="A204" s="4">
        <f>18.492/44*100</f>
        <v>42.027272727272731</v>
      </c>
      <c r="B204" s="4">
        <f>18.697/44*100</f>
        <v>42.493181818181817</v>
      </c>
      <c r="C204" s="4">
        <f t="shared" si="13"/>
        <v>0.46590909090908639</v>
      </c>
    </row>
    <row r="205" spans="1:3" x14ac:dyDescent="0.3">
      <c r="A205" s="4">
        <f>30.647/44*100</f>
        <v>69.652272727272731</v>
      </c>
      <c r="B205" s="4">
        <f>31.362/44*100</f>
        <v>71.277272727272717</v>
      </c>
      <c r="C205" s="4">
        <f t="shared" si="13"/>
        <v>1.6249999999999858</v>
      </c>
    </row>
    <row r="206" spans="1:3" x14ac:dyDescent="0.3">
      <c r="A206" s="4">
        <f>41.772/49*100</f>
        <v>85.248979591836729</v>
      </c>
      <c r="B206" s="4">
        <f>42.505/49*100</f>
        <v>86.744897959183675</v>
      </c>
      <c r="C206" s="4">
        <f t="shared" si="13"/>
        <v>1.4959183673469454</v>
      </c>
    </row>
    <row r="207" spans="1:3" x14ac:dyDescent="0.3">
      <c r="A207" s="4">
        <f>27.021/47*100</f>
        <v>57.491489361702129</v>
      </c>
      <c r="B207" s="4">
        <f>28.023/47*100</f>
        <v>59.623404255319144</v>
      </c>
      <c r="C207" s="4">
        <f t="shared" si="13"/>
        <v>2.1319148936170151</v>
      </c>
    </row>
    <row r="208" spans="1:3" x14ac:dyDescent="0.3">
      <c r="A208" s="4">
        <f>31.154/48*100</f>
        <v>64.904166666666669</v>
      </c>
      <c r="B208" s="4">
        <f>31.731/48*100</f>
        <v>66.106250000000003</v>
      </c>
      <c r="C208" s="4">
        <f t="shared" si="13"/>
        <v>1.2020833333333343</v>
      </c>
    </row>
    <row r="209" spans="1:3" x14ac:dyDescent="0.3">
      <c r="A209" s="4">
        <f>40.972/52*100</f>
        <v>78.792307692307702</v>
      </c>
      <c r="B209" s="4">
        <f>41.876/52*100</f>
        <v>80.530769230769224</v>
      </c>
      <c r="C209" s="4">
        <f t="shared" si="13"/>
        <v>1.7384615384615216</v>
      </c>
    </row>
    <row r="210" spans="1:3" x14ac:dyDescent="0.3">
      <c r="A210" s="4"/>
      <c r="B210" s="4"/>
      <c r="C210" s="4"/>
    </row>
    <row r="211" spans="1:3" x14ac:dyDescent="0.3">
      <c r="A211" s="4">
        <f>29.282/44*100</f>
        <v>66.55</v>
      </c>
      <c r="B211" s="4">
        <f>30.932/44*100</f>
        <v>70.3</v>
      </c>
      <c r="C211" s="4">
        <f>B211-A211</f>
        <v>3.75</v>
      </c>
    </row>
    <row r="212" spans="1:3" x14ac:dyDescent="0.3">
      <c r="A212" s="4">
        <f>11.477/42*100</f>
        <v>27.326190476190476</v>
      </c>
      <c r="B212" s="4">
        <f>15.927/42*100</f>
        <v>37.921428571428571</v>
      </c>
      <c r="C212" s="4">
        <f t="shared" ref="C212:C228" si="14">B212-A212</f>
        <v>10.595238095238095</v>
      </c>
    </row>
    <row r="213" spans="1:3" x14ac:dyDescent="0.3">
      <c r="A213" s="4">
        <f>18.042/37*100</f>
        <v>48.762162162162163</v>
      </c>
      <c r="B213" s="4">
        <f>19.381/37*100</f>
        <v>52.381081081081085</v>
      </c>
      <c r="C213" s="4">
        <f t="shared" si="14"/>
        <v>3.6189189189189221</v>
      </c>
    </row>
    <row r="214" spans="1:3" x14ac:dyDescent="0.3">
      <c r="A214" s="4">
        <f>44.553/44*100</f>
        <v>101.25681818181818</v>
      </c>
      <c r="B214" s="4">
        <f>46.68/44*100</f>
        <v>106.09090909090908</v>
      </c>
      <c r="C214" s="4">
        <f t="shared" si="14"/>
        <v>4.8340909090909037</v>
      </c>
    </row>
    <row r="215" spans="1:3" x14ac:dyDescent="0.3">
      <c r="A215" s="4">
        <f>32.847/47*100</f>
        <v>69.887234042553189</v>
      </c>
      <c r="B215" s="4">
        <f>33.858/47*100</f>
        <v>72.038297872340422</v>
      </c>
      <c r="C215" s="4">
        <f t="shared" si="14"/>
        <v>2.1510638297872333</v>
      </c>
    </row>
    <row r="216" spans="1:3" x14ac:dyDescent="0.3">
      <c r="A216" s="4">
        <f>30.842/41*100</f>
        <v>75.224390243902434</v>
      </c>
      <c r="B216" s="4">
        <f>31.584/41*100</f>
        <v>77.034146341463412</v>
      </c>
      <c r="C216" s="4">
        <f t="shared" si="14"/>
        <v>1.8097560975609781</v>
      </c>
    </row>
    <row r="217" spans="1:3" x14ac:dyDescent="0.3">
      <c r="A217" s="4">
        <f>27.057/44*100</f>
        <v>61.493181818181817</v>
      </c>
      <c r="B217" s="4">
        <f>28.04/44*100</f>
        <v>63.72727272727272</v>
      </c>
      <c r="C217" s="4">
        <f t="shared" si="14"/>
        <v>2.2340909090909022</v>
      </c>
    </row>
    <row r="218" spans="1:3" x14ac:dyDescent="0.3">
      <c r="A218" s="4">
        <f>39.41/51*100</f>
        <v>77.274509803921561</v>
      </c>
      <c r="B218" s="4">
        <f>40.602/51*100</f>
        <v>79.611764705882351</v>
      </c>
      <c r="C218" s="4">
        <f t="shared" si="14"/>
        <v>2.3372549019607902</v>
      </c>
    </row>
    <row r="219" spans="1:3" x14ac:dyDescent="0.3">
      <c r="A219" s="4">
        <f>29.145/49*100</f>
        <v>59.479591836734691</v>
      </c>
      <c r="B219" s="4">
        <f>31.039/49*100</f>
        <v>63.344897959183676</v>
      </c>
      <c r="C219" s="4">
        <f t="shared" si="14"/>
        <v>3.8653061224489846</v>
      </c>
    </row>
    <row r="220" spans="1:3" x14ac:dyDescent="0.3">
      <c r="A220" s="4">
        <f>36.087/51*100</f>
        <v>70.758823529411771</v>
      </c>
      <c r="B220" s="4">
        <f>36.63/51*100</f>
        <v>71.82352941176471</v>
      </c>
      <c r="C220" s="4">
        <f t="shared" si="14"/>
        <v>1.0647058823529392</v>
      </c>
    </row>
    <row r="221" spans="1:3" x14ac:dyDescent="0.3">
      <c r="A221" s="4">
        <f>43.762/44*100</f>
        <v>99.459090909090904</v>
      </c>
      <c r="B221" s="4">
        <f>44.718/44*100</f>
        <v>101.63181818181819</v>
      </c>
      <c r="C221" s="4">
        <f t="shared" si="14"/>
        <v>2.1727272727272862</v>
      </c>
    </row>
    <row r="222" spans="1:3" x14ac:dyDescent="0.3">
      <c r="A222" s="4">
        <f>18.614/44*100</f>
        <v>42.304545454545455</v>
      </c>
      <c r="B222" s="4">
        <f>19.955/44*100</f>
        <v>45.352272727272727</v>
      </c>
      <c r="C222" s="4">
        <f t="shared" si="14"/>
        <v>3.047727272727272</v>
      </c>
    </row>
    <row r="223" spans="1:3" x14ac:dyDescent="0.3">
      <c r="A223" s="4">
        <f>17.541/47*100</f>
        <v>37.321276595744678</v>
      </c>
      <c r="B223" s="4">
        <f>19.522/47*100</f>
        <v>41.536170212765953</v>
      </c>
      <c r="C223" s="4">
        <f t="shared" si="14"/>
        <v>4.214893617021275</v>
      </c>
    </row>
    <row r="224" spans="1:3" x14ac:dyDescent="0.3">
      <c r="A224" s="4">
        <f>47.559/49*100</f>
        <v>97.059183673469391</v>
      </c>
      <c r="B224" s="4">
        <f>49.376/49*100</f>
        <v>100.76734693877552</v>
      </c>
      <c r="C224" s="4">
        <f t="shared" si="14"/>
        <v>3.7081632653061263</v>
      </c>
    </row>
    <row r="225" spans="1:3" x14ac:dyDescent="0.3">
      <c r="A225" s="4">
        <f>25.649/47*100</f>
        <v>54.57234042553192</v>
      </c>
      <c r="B225" s="4">
        <f>26.665/47*100</f>
        <v>56.734042553191486</v>
      </c>
      <c r="C225" s="4">
        <f t="shared" si="14"/>
        <v>2.1617021276595665</v>
      </c>
    </row>
    <row r="226" spans="1:3" x14ac:dyDescent="0.3">
      <c r="A226" s="4">
        <f>23.196/48*100</f>
        <v>48.325000000000003</v>
      </c>
      <c r="B226" s="4">
        <f>24.166/48*100</f>
        <v>50.345833333333331</v>
      </c>
      <c r="C226" s="4">
        <f t="shared" si="14"/>
        <v>2.0208333333333286</v>
      </c>
    </row>
    <row r="227" spans="1:3" x14ac:dyDescent="0.3">
      <c r="A227" s="4">
        <f>25.37/45*100</f>
        <v>56.37777777777778</v>
      </c>
      <c r="B227" s="4">
        <f>26.272/45*100</f>
        <v>58.382222222222225</v>
      </c>
      <c r="C227" s="4">
        <f t="shared" si="14"/>
        <v>2.0044444444444451</v>
      </c>
    </row>
    <row r="228" spans="1:3" x14ac:dyDescent="0.3">
      <c r="A228" s="4">
        <f>35.648/52*100</f>
        <v>68.553846153846166</v>
      </c>
      <c r="B228" s="4">
        <f>36.445/52*100</f>
        <v>70.086538461538467</v>
      </c>
      <c r="C228" s="4">
        <f t="shared" si="14"/>
        <v>1.5326923076923009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 Chai</dc:creator>
  <cp:lastModifiedBy>Bo Yuan Chai</cp:lastModifiedBy>
  <dcterms:created xsi:type="dcterms:W3CDTF">2025-04-07T18:43:59Z</dcterms:created>
  <dcterms:modified xsi:type="dcterms:W3CDTF">2025-04-07T19:23:37Z</dcterms:modified>
</cp:coreProperties>
</file>