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.shortcut-targets-by-id/1pcwi8V8GMHBdUcpBVG30NlHWp6dMnGLW/hydroinf-sergio/Ghana Groundwater study/GGST/"/>
    </mc:Choice>
  </mc:AlternateContent>
  <xr:revisionPtr revIDLastSave="0" documentId="13_ncr:1_{B6E2E81E-FFB4-5E45-94A4-B82D69C4092B}" xr6:coauthVersionLast="47" xr6:coauthVersionMax="47" xr10:uidLastSave="{00000000-0000-0000-0000-000000000000}"/>
  <bookViews>
    <workbookView xWindow="7100" yWindow="460" windowWidth="23420" windowHeight="19800" firstSheet="8" activeTab="20" xr2:uid="{00000000-000D-0000-FFFF-FFFF00000000}"/>
  </bookViews>
  <sheets>
    <sheet name="Total" sheetId="1" r:id="rId1"/>
    <sheet name="2002" sheetId="19" r:id="rId2"/>
    <sheet name="2003" sheetId="2" r:id="rId3"/>
    <sheet name="2004" sheetId="3" r:id="rId4"/>
    <sheet name="2005" sheetId="4" r:id="rId5"/>
    <sheet name="2006" sheetId="5" r:id="rId6"/>
    <sheet name="2007" sheetId="6" r:id="rId7"/>
    <sheet name="2008" sheetId="7" r:id="rId8"/>
    <sheet name="2009" sheetId="8" r:id="rId9"/>
    <sheet name="2010" sheetId="9" r:id="rId10"/>
    <sheet name="2011" sheetId="10" r:id="rId11"/>
    <sheet name="2012" sheetId="11" r:id="rId12"/>
    <sheet name="2013" sheetId="12" r:id="rId13"/>
    <sheet name="2014" sheetId="13" r:id="rId14"/>
    <sheet name="2015" sheetId="14" r:id="rId15"/>
    <sheet name="2016" sheetId="15" r:id="rId16"/>
    <sheet name="2017" sheetId="20" r:id="rId17"/>
    <sheet name="2018" sheetId="21" r:id="rId18"/>
    <sheet name="2019" sheetId="17" r:id="rId19"/>
    <sheet name="2020" sheetId="18" r:id="rId20"/>
    <sheet name="summary" sheetId="22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22" l="1"/>
  <c r="F29" i="22"/>
  <c r="E30" i="22"/>
  <c r="F30" i="22"/>
  <c r="F28" i="22"/>
  <c r="E28" i="22"/>
  <c r="D26" i="22"/>
  <c r="C26" i="22"/>
  <c r="D25" i="22"/>
  <c r="C24" i="22"/>
  <c r="C23" i="22"/>
  <c r="D22" i="22"/>
  <c r="D21" i="22"/>
  <c r="C21" i="22"/>
  <c r="D20" i="22"/>
  <c r="C20" i="22"/>
  <c r="D19" i="22"/>
  <c r="C19" i="22"/>
  <c r="C18" i="22"/>
  <c r="D17" i="22"/>
  <c r="C17" i="22"/>
  <c r="D16" i="22"/>
  <c r="C16" i="22"/>
  <c r="D15" i="22"/>
  <c r="C15" i="22"/>
  <c r="D14" i="22"/>
  <c r="D13" i="22"/>
  <c r="D12" i="22"/>
  <c r="C12" i="22"/>
  <c r="C11" i="22"/>
  <c r="D10" i="22"/>
  <c r="C10" i="22"/>
  <c r="D9" i="22"/>
  <c r="C9" i="22"/>
  <c r="D8" i="22"/>
  <c r="C8" i="22"/>
  <c r="C18" i="19"/>
  <c r="C25" i="22"/>
  <c r="D24" i="22"/>
  <c r="D23" i="22"/>
  <c r="C22" i="22"/>
  <c r="D18" i="22"/>
  <c r="C14" i="22"/>
  <c r="C13" i="22"/>
  <c r="D11" i="22"/>
  <c r="C28" i="22" l="1"/>
  <c r="C30" i="22"/>
  <c r="D28" i="22"/>
  <c r="C29" i="22"/>
  <c r="D29" i="22"/>
  <c r="D30" i="22"/>
  <c r="D23" i="17" l="1"/>
  <c r="C23" i="17"/>
  <c r="E18" i="17"/>
  <c r="E17" i="17"/>
  <c r="E6" i="17"/>
  <c r="E7" i="17"/>
  <c r="E8" i="17"/>
  <c r="E9" i="17"/>
  <c r="E10" i="17"/>
  <c r="E11" i="17"/>
  <c r="E12" i="17"/>
  <c r="E13" i="17"/>
  <c r="E14" i="17"/>
  <c r="E15" i="17"/>
  <c r="E16" i="17"/>
  <c r="E5" i="17"/>
  <c r="D24" i="21"/>
  <c r="C24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5" i="21"/>
  <c r="D21" i="20" l="1"/>
  <c r="C21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5" i="20"/>
  <c r="D23" i="15"/>
  <c r="C23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5" i="15"/>
  <c r="C23" i="14"/>
  <c r="D23" i="14"/>
  <c r="E6" i="14"/>
  <c r="E7" i="14"/>
  <c r="E8" i="14"/>
  <c r="E9" i="14"/>
  <c r="E10" i="14"/>
  <c r="E11" i="14"/>
  <c r="E12" i="14"/>
  <c r="E13" i="14"/>
  <c r="E14" i="14"/>
  <c r="E15" i="14"/>
  <c r="E16" i="14"/>
  <c r="D23" i="13"/>
  <c r="C23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5" i="13"/>
  <c r="D23" i="12"/>
  <c r="C23" i="12"/>
  <c r="E14" i="12"/>
  <c r="E15" i="12"/>
  <c r="E6" i="12"/>
  <c r="E7" i="12"/>
  <c r="E8" i="12"/>
  <c r="E9" i="12"/>
  <c r="E10" i="12"/>
  <c r="E11" i="12"/>
  <c r="E12" i="12"/>
  <c r="E13" i="12"/>
  <c r="E16" i="12"/>
  <c r="E5" i="12"/>
  <c r="C23" i="11"/>
  <c r="D23" i="11"/>
  <c r="E16" i="10"/>
  <c r="E14" i="2"/>
  <c r="E5" i="14"/>
  <c r="C23" i="10"/>
  <c r="E6" i="11"/>
  <c r="E7" i="11"/>
  <c r="E8" i="11"/>
  <c r="E9" i="11"/>
  <c r="E10" i="11"/>
  <c r="E11" i="11"/>
  <c r="E12" i="11"/>
  <c r="E13" i="11"/>
  <c r="E14" i="11"/>
  <c r="E15" i="11"/>
  <c r="E16" i="11"/>
  <c r="D18" i="19"/>
  <c r="E14" i="19"/>
  <c r="E15" i="19"/>
  <c r="E10" i="19"/>
  <c r="E11" i="19"/>
  <c r="E12" i="19"/>
  <c r="E13" i="19"/>
  <c r="E9" i="19"/>
  <c r="D23" i="18"/>
  <c r="C23" i="18"/>
  <c r="E6" i="18"/>
  <c r="E7" i="18"/>
  <c r="E8" i="18"/>
  <c r="E9" i="18"/>
  <c r="E10" i="18"/>
  <c r="E11" i="18"/>
  <c r="E12" i="18"/>
  <c r="E13" i="18"/>
  <c r="E14" i="18"/>
  <c r="E15" i="18"/>
  <c r="E16" i="18"/>
  <c r="E5" i="18"/>
  <c r="E5" i="11"/>
  <c r="E6" i="10"/>
  <c r="E7" i="10"/>
  <c r="E8" i="10"/>
  <c r="E9" i="10"/>
  <c r="E10" i="10"/>
  <c r="E11" i="10"/>
  <c r="E12" i="10"/>
  <c r="E13" i="10"/>
  <c r="E14" i="10"/>
  <c r="E15" i="10"/>
  <c r="D23" i="10" s="1"/>
  <c r="E17" i="10"/>
  <c r="E18" i="10"/>
  <c r="E5" i="10"/>
  <c r="C23" i="9"/>
  <c r="E6" i="9"/>
  <c r="E7" i="9"/>
  <c r="E8" i="9"/>
  <c r="E9" i="9"/>
  <c r="E10" i="9"/>
  <c r="E11" i="9"/>
  <c r="E12" i="9"/>
  <c r="E13" i="9"/>
  <c r="E14" i="9"/>
  <c r="E15" i="9"/>
  <c r="E16" i="9"/>
  <c r="E17" i="9"/>
  <c r="E5" i="9"/>
  <c r="D23" i="9"/>
  <c r="D23" i="8"/>
  <c r="C23" i="8"/>
  <c r="E17" i="8"/>
  <c r="E6" i="8"/>
  <c r="E7" i="8"/>
  <c r="E8" i="8"/>
  <c r="E9" i="8"/>
  <c r="E10" i="8"/>
  <c r="E11" i="8"/>
  <c r="E12" i="8"/>
  <c r="E13" i="8"/>
  <c r="E14" i="8"/>
  <c r="E15" i="8"/>
  <c r="E16" i="8"/>
  <c r="E5" i="8"/>
  <c r="D23" i="7"/>
  <c r="C23" i="7"/>
  <c r="E6" i="7"/>
  <c r="E7" i="7"/>
  <c r="E8" i="7"/>
  <c r="E9" i="7"/>
  <c r="E10" i="7"/>
  <c r="E11" i="7"/>
  <c r="E12" i="7"/>
  <c r="E13" i="7"/>
  <c r="E14" i="7"/>
  <c r="E15" i="7"/>
  <c r="E16" i="7"/>
  <c r="E5" i="7"/>
  <c r="D23" i="6"/>
  <c r="C23" i="6"/>
  <c r="E16" i="6"/>
  <c r="E17" i="6"/>
  <c r="E18" i="6"/>
  <c r="E19" i="6"/>
  <c r="E6" i="6"/>
  <c r="E7" i="6"/>
  <c r="E8" i="6"/>
  <c r="E9" i="6"/>
  <c r="E10" i="6"/>
  <c r="E11" i="6"/>
  <c r="E12" i="6"/>
  <c r="E13" i="6"/>
  <c r="E14" i="6"/>
  <c r="E15" i="6"/>
  <c r="E5" i="6"/>
  <c r="D23" i="5"/>
  <c r="C23" i="5"/>
  <c r="E6" i="5"/>
  <c r="E7" i="5"/>
  <c r="E8" i="5"/>
  <c r="E9" i="5"/>
  <c r="E10" i="5"/>
  <c r="E11" i="5"/>
  <c r="E12" i="5"/>
  <c r="E13" i="5"/>
  <c r="E14" i="5"/>
  <c r="E15" i="5"/>
  <c r="E5" i="5"/>
  <c r="C25" i="2"/>
  <c r="D23" i="3"/>
  <c r="D23" i="4"/>
  <c r="C23" i="4"/>
  <c r="E15" i="4"/>
  <c r="E6" i="4"/>
  <c r="E7" i="4"/>
  <c r="E8" i="4"/>
  <c r="E9" i="4"/>
  <c r="E10" i="4"/>
  <c r="E11" i="4"/>
  <c r="E12" i="4"/>
  <c r="E13" i="4"/>
  <c r="E14" i="4"/>
  <c r="E5" i="4"/>
  <c r="E6" i="3"/>
  <c r="E7" i="3"/>
  <c r="E8" i="3"/>
  <c r="E9" i="3"/>
  <c r="E10" i="3"/>
  <c r="E11" i="3"/>
  <c r="E12" i="3"/>
  <c r="E13" i="3"/>
  <c r="E14" i="3"/>
  <c r="E5" i="3"/>
  <c r="C23" i="3"/>
  <c r="E10" i="2" l="1"/>
  <c r="E11" i="2"/>
  <c r="E12" i="2"/>
  <c r="E13" i="2"/>
  <c r="E15" i="2"/>
  <c r="E16" i="2"/>
  <c r="E17" i="2"/>
  <c r="D25" i="2" s="1"/>
  <c r="E18" i="2"/>
  <c r="E19" i="2"/>
  <c r="E20" i="2"/>
  <c r="E21" i="2"/>
  <c r="E9" i="2"/>
</calcChain>
</file>

<file path=xl/sharedStrings.xml><?xml version="1.0" encoding="utf-8"?>
<sst xmlns="http://schemas.openxmlformats.org/spreadsheetml/2006/main" count="134" uniqueCount="30">
  <si>
    <t>Date</t>
  </si>
  <si>
    <t>Groundwater Storage (Calculated)</t>
  </si>
  <si>
    <t>R1</t>
  </si>
  <si>
    <t>R2</t>
  </si>
  <si>
    <t>Imputed</t>
  </si>
  <si>
    <t>Year</t>
  </si>
  <si>
    <t>Average</t>
  </si>
  <si>
    <t>max</t>
  </si>
  <si>
    <t>min</t>
  </si>
  <si>
    <t>DWVPO1_MA</t>
  </si>
  <si>
    <t>DWVP02-MA</t>
  </si>
  <si>
    <t>DWVP03_MA</t>
  </si>
  <si>
    <t>DWVP04_MA</t>
  </si>
  <si>
    <t>DWVP05_MA</t>
  </si>
  <si>
    <t>DWVP06_MA</t>
  </si>
  <si>
    <t>DWVP07_MA</t>
  </si>
  <si>
    <t>DWVP09_MA</t>
  </si>
  <si>
    <t>DWVP10_MA</t>
  </si>
  <si>
    <t>R1 (m/year)</t>
  </si>
  <si>
    <t>R2 (m/year)</t>
  </si>
  <si>
    <t>R1 (cm/year)</t>
  </si>
  <si>
    <t>R2 (cm/year)</t>
  </si>
  <si>
    <t xml:space="preserve">HAP05_MA </t>
  </si>
  <si>
    <t xml:space="preserve">HAP011_MA </t>
  </si>
  <si>
    <t xml:space="preserve">HAP014_MA </t>
  </si>
  <si>
    <t>WVB11_MA</t>
  </si>
  <si>
    <t>WVB12_MA</t>
  </si>
  <si>
    <t>Orignal TWSA</t>
  </si>
  <si>
    <t>Sy 0.05</t>
  </si>
  <si>
    <t>Sy 0.03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</si>
</sst>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2"/>
      <color rgb="FFFF0000"/>
      <name val="Calibri (Body)"/>
    </font>
    <font>
      <sz val="11"/>
      <color theme="1"/>
      <name val="Calibri"/>
      <family val="2"/>
      <scheme val="minor"/>
    </font>
    <font>
      <sz val="12"/>
      <name val="Calibri"/>
      <family val="2"/>
    </font>
    <font>
      <sz val="12"/>
      <name val="Calibri (Body)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6" fillId="0" borderId="0"/>
  </cellStyleXfs>
  <cellXfs count="75">
    <xf numFmtId="0" fontId="0" fillId="0" borderId="0" xfId="0"/>
    <xf numFmtId="0" fontId="16" fillId="0" borderId="0" xfId="0" applyFont="1" applyAlignment="1">
      <alignment horizontal="center" vertical="center" wrapText="1"/>
    </xf>
    <xf numFmtId="2" fontId="0" fillId="0" borderId="0" xfId="0" applyNumberFormat="1" applyAlignment="1">
      <alignment wrapText="1"/>
    </xf>
    <xf numFmtId="14" fontId="18" fillId="0" borderId="0" xfId="0" applyNumberFormat="1" applyFont="1"/>
    <xf numFmtId="14" fontId="18" fillId="33" borderId="0" xfId="0" applyNumberFormat="1" applyFont="1" applyFill="1"/>
    <xf numFmtId="2" fontId="0" fillId="33" borderId="0" xfId="0" applyNumberFormat="1" applyFill="1" applyAlignment="1">
      <alignment wrapText="1"/>
    </xf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14" fontId="18" fillId="0" borderId="0" xfId="0" applyNumberFormat="1" applyFont="1" applyFill="1"/>
    <xf numFmtId="2" fontId="0" fillId="0" borderId="0" xfId="0" applyNumberFormat="1" applyFill="1" applyAlignment="1">
      <alignment wrapText="1"/>
    </xf>
    <xf numFmtId="2" fontId="19" fillId="0" borderId="0" xfId="0" applyNumberFormat="1" applyFont="1" applyAlignment="1">
      <alignment wrapText="1"/>
    </xf>
    <xf numFmtId="14" fontId="0" fillId="0" borderId="0" xfId="0" applyNumberFormat="1"/>
    <xf numFmtId="14" fontId="0" fillId="34" borderId="0" xfId="0" applyNumberFormat="1" applyFill="1"/>
    <xf numFmtId="0" fontId="22" fillId="0" borderId="11" xfId="0" applyFont="1" applyBorder="1" applyAlignment="1">
      <alignment horizontal="center"/>
    </xf>
    <xf numFmtId="164" fontId="23" fillId="0" borderId="11" xfId="0" applyNumberFormat="1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2" fontId="21" fillId="0" borderId="10" xfId="0" applyNumberFormat="1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164" fontId="24" fillId="0" borderId="15" xfId="0" applyNumberFormat="1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2" fontId="24" fillId="0" borderId="15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/>
    <xf numFmtId="0" fontId="16" fillId="0" borderId="15" xfId="0" applyFont="1" applyBorder="1" applyAlignment="1"/>
    <xf numFmtId="0" fontId="0" fillId="0" borderId="15" xfId="0" applyFill="1" applyBorder="1"/>
    <xf numFmtId="2" fontId="16" fillId="0" borderId="15" xfId="0" applyNumberFormat="1" applyFont="1" applyFill="1" applyBorder="1" applyAlignment="1">
      <alignment horizontal="center"/>
    </xf>
    <xf numFmtId="2" fontId="16" fillId="0" borderId="15" xfId="0" applyNumberFormat="1" applyFont="1" applyBorder="1" applyAlignment="1">
      <alignment horizontal="center"/>
    </xf>
    <xf numFmtId="164" fontId="23" fillId="0" borderId="17" xfId="0" applyNumberFormat="1" applyFont="1" applyBorder="1" applyAlignment="1">
      <alignment horizontal="center"/>
    </xf>
    <xf numFmtId="0" fontId="0" fillId="0" borderId="18" xfId="0" applyBorder="1"/>
    <xf numFmtId="2" fontId="0" fillId="0" borderId="18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4" fontId="20" fillId="0" borderId="19" xfId="0" applyNumberFormat="1" applyFont="1" applyBorder="1" applyAlignment="1">
      <alignment horizontal="center"/>
    </xf>
    <xf numFmtId="2" fontId="0" fillId="36" borderId="15" xfId="0" applyNumberFormat="1" applyFill="1" applyBorder="1" applyAlignment="1">
      <alignment horizontal="center"/>
    </xf>
    <xf numFmtId="0" fontId="22" fillId="36" borderId="12" xfId="0" applyFont="1" applyFill="1" applyBorder="1" applyAlignment="1">
      <alignment horizontal="center"/>
    </xf>
    <xf numFmtId="165" fontId="0" fillId="37" borderId="15" xfId="0" applyNumberFormat="1" applyFill="1" applyBorder="1" applyAlignment="1">
      <alignment horizontal="center"/>
    </xf>
    <xf numFmtId="0" fontId="0" fillId="37" borderId="15" xfId="0" applyFill="1" applyBorder="1"/>
    <xf numFmtId="2" fontId="0" fillId="37" borderId="15" xfId="0" applyNumberFormat="1" applyFont="1" applyFill="1" applyBorder="1" applyAlignment="1">
      <alignment horizontal="center"/>
    </xf>
    <xf numFmtId="2" fontId="0" fillId="35" borderId="15" xfId="0" applyNumberFormat="1" applyFont="1" applyFill="1" applyBorder="1" applyAlignment="1">
      <alignment horizontal="center"/>
    </xf>
    <xf numFmtId="2" fontId="0" fillId="36" borderId="15" xfId="0" applyNumberFormat="1" applyFont="1" applyFill="1" applyBorder="1" applyAlignment="1">
      <alignment horizontal="center"/>
    </xf>
    <xf numFmtId="2" fontId="0" fillId="38" borderId="15" xfId="0" applyNumberFormat="1" applyFont="1" applyFill="1" applyBorder="1" applyAlignment="1">
      <alignment horizontal="center"/>
    </xf>
    <xf numFmtId="2" fontId="0" fillId="37" borderId="18" xfId="0" applyNumberFormat="1" applyFont="1" applyFill="1" applyBorder="1" applyAlignment="1">
      <alignment horizontal="center"/>
    </xf>
    <xf numFmtId="2" fontId="0" fillId="39" borderId="15" xfId="0" applyNumberFormat="1" applyFont="1" applyFill="1" applyBorder="1" applyAlignment="1">
      <alignment horizontal="center"/>
    </xf>
    <xf numFmtId="2" fontId="0" fillId="39" borderId="18" xfId="0" applyNumberFormat="1" applyFont="1" applyFill="1" applyBorder="1" applyAlignment="1">
      <alignment horizontal="center"/>
    </xf>
    <xf numFmtId="164" fontId="27" fillId="0" borderId="10" xfId="0" applyNumberFormat="1" applyFont="1" applyBorder="1" applyAlignment="1">
      <alignment horizontal="center"/>
    </xf>
    <xf numFmtId="164" fontId="27" fillId="0" borderId="11" xfId="0" applyNumberFormat="1" applyFont="1" applyBorder="1" applyAlignment="1">
      <alignment horizontal="center"/>
    </xf>
    <xf numFmtId="164" fontId="27" fillId="0" borderId="14" xfId="0" applyNumberFormat="1" applyFont="1" applyBorder="1" applyAlignment="1">
      <alignment horizontal="center"/>
    </xf>
    <xf numFmtId="164" fontId="27" fillId="0" borderId="15" xfId="0" applyNumberFormat="1" applyFont="1" applyBorder="1" applyAlignment="1">
      <alignment horizontal="center"/>
    </xf>
    <xf numFmtId="164" fontId="27" fillId="0" borderId="16" xfId="0" applyNumberFormat="1" applyFont="1" applyBorder="1" applyAlignment="1">
      <alignment horizontal="center"/>
    </xf>
    <xf numFmtId="164" fontId="27" fillId="0" borderId="12" xfId="0" applyNumberFormat="1" applyFont="1" applyBorder="1" applyAlignment="1">
      <alignment horizontal="center"/>
    </xf>
    <xf numFmtId="2" fontId="14" fillId="36" borderId="15" xfId="0" applyNumberFormat="1" applyFont="1" applyFill="1" applyBorder="1" applyAlignment="1">
      <alignment horizontal="center"/>
    </xf>
    <xf numFmtId="2" fontId="14" fillId="38" borderId="15" xfId="0" applyNumberFormat="1" applyFont="1" applyFill="1" applyBorder="1" applyAlignment="1">
      <alignment horizontal="center"/>
    </xf>
    <xf numFmtId="2" fontId="14" fillId="37" borderId="15" xfId="0" applyNumberFormat="1" applyFont="1" applyFill="1" applyBorder="1" applyAlignment="1">
      <alignment horizontal="center"/>
    </xf>
    <xf numFmtId="2" fontId="14" fillId="39" borderId="15" xfId="0" applyNumberFormat="1" applyFont="1" applyFill="1" applyBorder="1" applyAlignment="1">
      <alignment horizontal="center"/>
    </xf>
    <xf numFmtId="0" fontId="21" fillId="37" borderId="15" xfId="0" applyFont="1" applyFill="1" applyBorder="1" applyAlignment="1">
      <alignment horizontal="center"/>
    </xf>
    <xf numFmtId="0" fontId="20" fillId="37" borderId="15" xfId="0" applyFont="1" applyFill="1" applyBorder="1" applyAlignment="1">
      <alignment horizontal="center"/>
    </xf>
    <xf numFmtId="2" fontId="28" fillId="37" borderId="16" xfId="0" applyNumberFormat="1" applyFont="1" applyFill="1" applyBorder="1" applyAlignment="1">
      <alignment horizontal="center"/>
    </xf>
    <xf numFmtId="2" fontId="28" fillId="37" borderId="15" xfId="0" applyNumberFormat="1" applyFont="1" applyFill="1" applyBorder="1" applyAlignment="1">
      <alignment horizontal="center"/>
    </xf>
    <xf numFmtId="2" fontId="28" fillId="37" borderId="12" xfId="0" applyNumberFormat="1" applyFont="1" applyFill="1" applyBorder="1" applyAlignment="1">
      <alignment horizontal="center"/>
    </xf>
    <xf numFmtId="2" fontId="28" fillId="37" borderId="13" xfId="0" applyNumberFormat="1" applyFont="1" applyFill="1" applyBorder="1" applyAlignment="1">
      <alignment horizontal="center"/>
    </xf>
    <xf numFmtId="2" fontId="28" fillId="37" borderId="0" xfId="0" applyNumberFormat="1" applyFont="1" applyFill="1" applyAlignment="1">
      <alignment horizontal="center"/>
    </xf>
    <xf numFmtId="2" fontId="25" fillId="37" borderId="12" xfId="0" applyNumberFormat="1" applyFont="1" applyFill="1" applyBorder="1" applyAlignment="1">
      <alignment horizontal="center"/>
    </xf>
    <xf numFmtId="2" fontId="25" fillId="37" borderId="15" xfId="0" applyNumberFormat="1" applyFont="1" applyFill="1" applyBorder="1" applyAlignment="1">
      <alignment horizontal="center"/>
    </xf>
    <xf numFmtId="2" fontId="25" fillId="37" borderId="14" xfId="0" applyNumberFormat="1" applyFont="1" applyFill="1" applyBorder="1" applyAlignment="1">
      <alignment horizontal="center"/>
    </xf>
    <xf numFmtId="2" fontId="25" fillId="37" borderId="18" xfId="0" applyNumberFormat="1" applyFont="1" applyFill="1" applyBorder="1" applyAlignment="1">
      <alignment horizontal="center"/>
    </xf>
    <xf numFmtId="0" fontId="16" fillId="39" borderId="15" xfId="0" applyFont="1" applyFill="1" applyBorder="1" applyAlignment="1">
      <alignment horizontal="center"/>
    </xf>
    <xf numFmtId="0" fontId="16" fillId="35" borderId="15" xfId="0" applyFont="1" applyFill="1" applyBorder="1" applyAlignment="1">
      <alignment horizontal="center"/>
    </xf>
    <xf numFmtId="0" fontId="16" fillId="36" borderId="15" xfId="0" applyFont="1" applyFill="1" applyBorder="1" applyAlignment="1">
      <alignment horizontal="center"/>
    </xf>
    <xf numFmtId="0" fontId="16" fillId="38" borderId="15" xfId="0" applyFont="1" applyFill="1" applyBorder="1" applyAlignment="1">
      <alignment horizontal="center"/>
    </xf>
    <xf numFmtId="0" fontId="16" fillId="37" borderId="15" xfId="0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46418BB-CDF6-5B48-8F4D-AE1798CE2E5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Total!$C$1</c:f>
              <c:strCache>
                <c:ptCount val="1"/>
                <c:pt idx="0">
                  <c:v>Groundwater Storage (Calculated)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Total!$B$2:$B$227</c:f>
              <c:numCache>
                <c:formatCode>m/d/yy</c:formatCode>
                <c:ptCount val="226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4">
                  <c:v>37773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37987</c:v>
                </c:pt>
                <c:pt idx="22">
                  <c:v>38018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5">
                  <c:v>40544</c:v>
                </c:pt>
                <c:pt idx="106">
                  <c:v>40575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0">
                  <c:v>40695</c:v>
                </c:pt>
                <c:pt idx="111">
                  <c:v>40725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40848</c:v>
                </c:pt>
                <c:pt idx="116">
                  <c:v>40878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41000</c:v>
                </c:pt>
                <c:pt idx="121">
                  <c:v>41030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6">
                  <c:v>41183</c:v>
                </c:pt>
                <c:pt idx="127">
                  <c:v>41214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1">
                  <c:v>41334</c:v>
                </c:pt>
                <c:pt idx="132">
                  <c:v>41365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6">
                  <c:v>41487</c:v>
                </c:pt>
                <c:pt idx="137">
                  <c:v>41518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2">
                  <c:v>41671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7">
                  <c:v>41821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2">
                  <c:v>41974</c:v>
                </c:pt>
                <c:pt idx="153">
                  <c:v>42005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42125</c:v>
                </c:pt>
                <c:pt idx="158">
                  <c:v>42156</c:v>
                </c:pt>
                <c:pt idx="159">
                  <c:v>42186</c:v>
                </c:pt>
                <c:pt idx="160">
                  <c:v>42217</c:v>
                </c:pt>
                <c:pt idx="161">
                  <c:v>42248</c:v>
                </c:pt>
                <c:pt idx="162">
                  <c:v>42278</c:v>
                </c:pt>
                <c:pt idx="163">
                  <c:v>42309</c:v>
                </c:pt>
                <c:pt idx="164">
                  <c:v>42339</c:v>
                </c:pt>
                <c:pt idx="165">
                  <c:v>42370</c:v>
                </c:pt>
                <c:pt idx="166">
                  <c:v>42401</c:v>
                </c:pt>
                <c:pt idx="167">
                  <c:v>42430</c:v>
                </c:pt>
                <c:pt idx="168">
                  <c:v>42461</c:v>
                </c:pt>
                <c:pt idx="169">
                  <c:v>42491</c:v>
                </c:pt>
                <c:pt idx="170">
                  <c:v>42522</c:v>
                </c:pt>
                <c:pt idx="171">
                  <c:v>42552</c:v>
                </c:pt>
                <c:pt idx="172">
                  <c:v>42583</c:v>
                </c:pt>
                <c:pt idx="173">
                  <c:v>42614</c:v>
                </c:pt>
                <c:pt idx="174">
                  <c:v>42644</c:v>
                </c:pt>
                <c:pt idx="175">
                  <c:v>42675</c:v>
                </c:pt>
                <c:pt idx="176">
                  <c:v>42705</c:v>
                </c:pt>
                <c:pt idx="177">
                  <c:v>42736</c:v>
                </c:pt>
                <c:pt idx="178">
                  <c:v>42767</c:v>
                </c:pt>
                <c:pt idx="179">
                  <c:v>42795</c:v>
                </c:pt>
                <c:pt idx="180">
                  <c:v>42826</c:v>
                </c:pt>
                <c:pt idx="181">
                  <c:v>42856</c:v>
                </c:pt>
                <c:pt idx="182">
                  <c:v>42887</c:v>
                </c:pt>
                <c:pt idx="183">
                  <c:v>42917</c:v>
                </c:pt>
                <c:pt idx="184">
                  <c:v>42948</c:v>
                </c:pt>
                <c:pt idx="185">
                  <c:v>42979</c:v>
                </c:pt>
                <c:pt idx="186">
                  <c:v>43009</c:v>
                </c:pt>
                <c:pt idx="187">
                  <c:v>43040</c:v>
                </c:pt>
                <c:pt idx="188">
                  <c:v>43070</c:v>
                </c:pt>
                <c:pt idx="189">
                  <c:v>43101</c:v>
                </c:pt>
                <c:pt idx="190">
                  <c:v>43132</c:v>
                </c:pt>
                <c:pt idx="191">
                  <c:v>43160</c:v>
                </c:pt>
                <c:pt idx="192">
                  <c:v>43191</c:v>
                </c:pt>
                <c:pt idx="193">
                  <c:v>43221</c:v>
                </c:pt>
                <c:pt idx="194">
                  <c:v>43252</c:v>
                </c:pt>
                <c:pt idx="195">
                  <c:v>43282</c:v>
                </c:pt>
                <c:pt idx="196">
                  <c:v>43313</c:v>
                </c:pt>
                <c:pt idx="197">
                  <c:v>43344</c:v>
                </c:pt>
                <c:pt idx="198">
                  <c:v>43374</c:v>
                </c:pt>
                <c:pt idx="199">
                  <c:v>43405</c:v>
                </c:pt>
                <c:pt idx="200">
                  <c:v>43435</c:v>
                </c:pt>
                <c:pt idx="201">
                  <c:v>43466</c:v>
                </c:pt>
                <c:pt idx="202">
                  <c:v>43497</c:v>
                </c:pt>
                <c:pt idx="203">
                  <c:v>43525</c:v>
                </c:pt>
                <c:pt idx="204">
                  <c:v>43556</c:v>
                </c:pt>
                <c:pt idx="205">
                  <c:v>43586</c:v>
                </c:pt>
                <c:pt idx="206">
                  <c:v>43617</c:v>
                </c:pt>
                <c:pt idx="207">
                  <c:v>43647</c:v>
                </c:pt>
                <c:pt idx="208">
                  <c:v>43678</c:v>
                </c:pt>
                <c:pt idx="209">
                  <c:v>43709</c:v>
                </c:pt>
                <c:pt idx="210">
                  <c:v>43739</c:v>
                </c:pt>
                <c:pt idx="211">
                  <c:v>43770</c:v>
                </c:pt>
                <c:pt idx="212">
                  <c:v>43800</c:v>
                </c:pt>
                <c:pt idx="213">
                  <c:v>43831</c:v>
                </c:pt>
                <c:pt idx="214">
                  <c:v>43862</c:v>
                </c:pt>
                <c:pt idx="215">
                  <c:v>43891</c:v>
                </c:pt>
                <c:pt idx="216">
                  <c:v>43922</c:v>
                </c:pt>
                <c:pt idx="217">
                  <c:v>43952</c:v>
                </c:pt>
                <c:pt idx="218">
                  <c:v>43983</c:v>
                </c:pt>
                <c:pt idx="219">
                  <c:v>44013</c:v>
                </c:pt>
                <c:pt idx="220">
                  <c:v>44044</c:v>
                </c:pt>
                <c:pt idx="221">
                  <c:v>44075</c:v>
                </c:pt>
                <c:pt idx="222">
                  <c:v>44105</c:v>
                </c:pt>
                <c:pt idx="223">
                  <c:v>44136</c:v>
                </c:pt>
                <c:pt idx="224">
                  <c:v>44166</c:v>
                </c:pt>
                <c:pt idx="225">
                  <c:v>44197</c:v>
                </c:pt>
              </c:numCache>
            </c:numRef>
          </c:xVal>
          <c:yVal>
            <c:numRef>
              <c:f>Total!$C$2:$C$227</c:f>
              <c:numCache>
                <c:formatCode>General</c:formatCode>
                <c:ptCount val="226"/>
                <c:pt idx="0">
                  <c:v>-10.5</c:v>
                </c:pt>
                <c:pt idx="1">
                  <c:v>-10.32</c:v>
                </c:pt>
                <c:pt idx="4">
                  <c:v>-17.149999999999999</c:v>
                </c:pt>
                <c:pt idx="5">
                  <c:v>-9.5500000000000007</c:v>
                </c:pt>
                <c:pt idx="6">
                  <c:v>-6.49</c:v>
                </c:pt>
                <c:pt idx="7">
                  <c:v>-7.9</c:v>
                </c:pt>
                <c:pt idx="8">
                  <c:v>-11.43</c:v>
                </c:pt>
                <c:pt idx="9">
                  <c:v>-4.74</c:v>
                </c:pt>
                <c:pt idx="10">
                  <c:v>-6.9</c:v>
                </c:pt>
                <c:pt idx="11">
                  <c:v>-10.7</c:v>
                </c:pt>
                <c:pt idx="12">
                  <c:v>-11.94</c:v>
                </c:pt>
                <c:pt idx="13">
                  <c:v>-12.93</c:v>
                </c:pt>
                <c:pt idx="15">
                  <c:v>-10.95</c:v>
                </c:pt>
                <c:pt idx="16">
                  <c:v>-12</c:v>
                </c:pt>
                <c:pt idx="17">
                  <c:v>-4.54</c:v>
                </c:pt>
                <c:pt idx="18">
                  <c:v>-5.39</c:v>
                </c:pt>
                <c:pt idx="19">
                  <c:v>-4.9000000000000004</c:v>
                </c:pt>
                <c:pt idx="20">
                  <c:v>-2.94</c:v>
                </c:pt>
                <c:pt idx="21">
                  <c:v>-2.02</c:v>
                </c:pt>
                <c:pt idx="22">
                  <c:v>-3.39</c:v>
                </c:pt>
                <c:pt idx="23">
                  <c:v>-2.67</c:v>
                </c:pt>
                <c:pt idx="24">
                  <c:v>-4.58</c:v>
                </c:pt>
                <c:pt idx="25">
                  <c:v>-7.47</c:v>
                </c:pt>
                <c:pt idx="26">
                  <c:v>-6.01</c:v>
                </c:pt>
                <c:pt idx="27">
                  <c:v>-4.74</c:v>
                </c:pt>
                <c:pt idx="28">
                  <c:v>-6.4</c:v>
                </c:pt>
                <c:pt idx="29">
                  <c:v>-4.42</c:v>
                </c:pt>
                <c:pt idx="30">
                  <c:v>1.43</c:v>
                </c:pt>
                <c:pt idx="31">
                  <c:v>-0.66</c:v>
                </c:pt>
                <c:pt idx="32">
                  <c:v>0.89</c:v>
                </c:pt>
                <c:pt idx="33">
                  <c:v>-2.5499999999999998</c:v>
                </c:pt>
                <c:pt idx="34">
                  <c:v>-1.9</c:v>
                </c:pt>
                <c:pt idx="35">
                  <c:v>-4.3899999999999997</c:v>
                </c:pt>
                <c:pt idx="36">
                  <c:v>-7.23</c:v>
                </c:pt>
                <c:pt idx="37">
                  <c:v>-8.9700000000000006</c:v>
                </c:pt>
                <c:pt idx="38">
                  <c:v>-10.02</c:v>
                </c:pt>
                <c:pt idx="39">
                  <c:v>-5.05</c:v>
                </c:pt>
                <c:pt idx="40">
                  <c:v>-5.35</c:v>
                </c:pt>
                <c:pt idx="41">
                  <c:v>-3.23</c:v>
                </c:pt>
                <c:pt idx="42">
                  <c:v>-0.09</c:v>
                </c:pt>
                <c:pt idx="43">
                  <c:v>-0.78</c:v>
                </c:pt>
                <c:pt idx="44">
                  <c:v>-0.1</c:v>
                </c:pt>
                <c:pt idx="45">
                  <c:v>-3.6</c:v>
                </c:pt>
                <c:pt idx="46">
                  <c:v>-3.22</c:v>
                </c:pt>
                <c:pt idx="47">
                  <c:v>-4.71</c:v>
                </c:pt>
                <c:pt idx="48">
                  <c:v>-6.25</c:v>
                </c:pt>
                <c:pt idx="49">
                  <c:v>-8.92</c:v>
                </c:pt>
                <c:pt idx="50">
                  <c:v>-9.4499999999999993</c:v>
                </c:pt>
                <c:pt idx="51">
                  <c:v>-8.9600000000000009</c:v>
                </c:pt>
                <c:pt idx="52">
                  <c:v>-11.87</c:v>
                </c:pt>
                <c:pt idx="53">
                  <c:v>-8.0500000000000007</c:v>
                </c:pt>
                <c:pt idx="54">
                  <c:v>-4.3099999999999996</c:v>
                </c:pt>
                <c:pt idx="55">
                  <c:v>-5.13</c:v>
                </c:pt>
                <c:pt idx="56">
                  <c:v>-5.27</c:v>
                </c:pt>
                <c:pt idx="57">
                  <c:v>-6.34</c:v>
                </c:pt>
                <c:pt idx="58">
                  <c:v>-6.4</c:v>
                </c:pt>
                <c:pt idx="59">
                  <c:v>-8.33</c:v>
                </c:pt>
                <c:pt idx="60">
                  <c:v>-9.5299999999999994</c:v>
                </c:pt>
                <c:pt idx="61">
                  <c:v>-6.76</c:v>
                </c:pt>
                <c:pt idx="62">
                  <c:v>-5.39</c:v>
                </c:pt>
                <c:pt idx="63">
                  <c:v>-7.56</c:v>
                </c:pt>
                <c:pt idx="64">
                  <c:v>-3.55</c:v>
                </c:pt>
                <c:pt idx="65">
                  <c:v>-0.96</c:v>
                </c:pt>
                <c:pt idx="66">
                  <c:v>4.2300000000000004</c:v>
                </c:pt>
                <c:pt idx="67">
                  <c:v>5.49</c:v>
                </c:pt>
                <c:pt idx="68">
                  <c:v>6.71</c:v>
                </c:pt>
                <c:pt idx="69">
                  <c:v>4.8600000000000003</c:v>
                </c:pt>
                <c:pt idx="70">
                  <c:v>4.34</c:v>
                </c:pt>
                <c:pt idx="71">
                  <c:v>0.99</c:v>
                </c:pt>
                <c:pt idx="72">
                  <c:v>-0.28000000000000003</c:v>
                </c:pt>
                <c:pt idx="73">
                  <c:v>1.1200000000000001</c:v>
                </c:pt>
                <c:pt idx="74">
                  <c:v>-1.34</c:v>
                </c:pt>
                <c:pt idx="75">
                  <c:v>3</c:v>
                </c:pt>
                <c:pt idx="76">
                  <c:v>6.36</c:v>
                </c:pt>
                <c:pt idx="77">
                  <c:v>9.82</c:v>
                </c:pt>
                <c:pt idx="78">
                  <c:v>12.3</c:v>
                </c:pt>
                <c:pt idx="79">
                  <c:v>14.97</c:v>
                </c:pt>
                <c:pt idx="80">
                  <c:v>12.98</c:v>
                </c:pt>
                <c:pt idx="81">
                  <c:v>11.67</c:v>
                </c:pt>
                <c:pt idx="82">
                  <c:v>10.71</c:v>
                </c:pt>
                <c:pt idx="83">
                  <c:v>6.59</c:v>
                </c:pt>
                <c:pt idx="84">
                  <c:v>10.35</c:v>
                </c:pt>
                <c:pt idx="85">
                  <c:v>5.65</c:v>
                </c:pt>
                <c:pt idx="86">
                  <c:v>8.2100000000000009</c:v>
                </c:pt>
                <c:pt idx="87">
                  <c:v>3.48</c:v>
                </c:pt>
                <c:pt idx="88">
                  <c:v>11.06</c:v>
                </c:pt>
                <c:pt idx="89">
                  <c:v>16.829999999999998</c:v>
                </c:pt>
                <c:pt idx="90">
                  <c:v>15.58</c:v>
                </c:pt>
                <c:pt idx="91">
                  <c:v>21.43</c:v>
                </c:pt>
                <c:pt idx="92">
                  <c:v>17.149999999999999</c:v>
                </c:pt>
                <c:pt idx="93">
                  <c:v>16.3</c:v>
                </c:pt>
                <c:pt idx="94">
                  <c:v>17.28</c:v>
                </c:pt>
                <c:pt idx="95">
                  <c:v>10.6</c:v>
                </c:pt>
                <c:pt idx="96">
                  <c:v>9.43</c:v>
                </c:pt>
                <c:pt idx="97">
                  <c:v>9.18</c:v>
                </c:pt>
                <c:pt idx="98">
                  <c:v>8.4700000000000006</c:v>
                </c:pt>
                <c:pt idx="99">
                  <c:v>12</c:v>
                </c:pt>
                <c:pt idx="100">
                  <c:v>13.34</c:v>
                </c:pt>
                <c:pt idx="101">
                  <c:v>20.27</c:v>
                </c:pt>
                <c:pt idx="102">
                  <c:v>24.99</c:v>
                </c:pt>
                <c:pt idx="103">
                  <c:v>29.49</c:v>
                </c:pt>
                <c:pt idx="104">
                  <c:v>29.4</c:v>
                </c:pt>
                <c:pt idx="106">
                  <c:v>23.19</c:v>
                </c:pt>
                <c:pt idx="107">
                  <c:v>20.010000000000002</c:v>
                </c:pt>
                <c:pt idx="108">
                  <c:v>21.4</c:v>
                </c:pt>
                <c:pt idx="109">
                  <c:v>16.27</c:v>
                </c:pt>
                <c:pt idx="111">
                  <c:v>26.03</c:v>
                </c:pt>
                <c:pt idx="112">
                  <c:v>25.08</c:v>
                </c:pt>
                <c:pt idx="113">
                  <c:v>28.51</c:v>
                </c:pt>
                <c:pt idx="114">
                  <c:v>33.270000000000003</c:v>
                </c:pt>
                <c:pt idx="115">
                  <c:v>33.700000000000003</c:v>
                </c:pt>
                <c:pt idx="117">
                  <c:v>26.45</c:v>
                </c:pt>
                <c:pt idx="118">
                  <c:v>24.65</c:v>
                </c:pt>
                <c:pt idx="119">
                  <c:v>20.190000000000001</c:v>
                </c:pt>
                <c:pt idx="120">
                  <c:v>15.98</c:v>
                </c:pt>
                <c:pt idx="122">
                  <c:v>24.91</c:v>
                </c:pt>
                <c:pt idx="123">
                  <c:v>27.15</c:v>
                </c:pt>
                <c:pt idx="124">
                  <c:v>27.24</c:v>
                </c:pt>
                <c:pt idx="125">
                  <c:v>29.14</c:v>
                </c:pt>
                <c:pt idx="127">
                  <c:v>29.44</c:v>
                </c:pt>
                <c:pt idx="128">
                  <c:v>26.04</c:v>
                </c:pt>
                <c:pt idx="129">
                  <c:v>23.97</c:v>
                </c:pt>
                <c:pt idx="130">
                  <c:v>19.260000000000002</c:v>
                </c:pt>
                <c:pt idx="132">
                  <c:v>19.260000000000002</c:v>
                </c:pt>
                <c:pt idx="133">
                  <c:v>17</c:v>
                </c:pt>
                <c:pt idx="134">
                  <c:v>14.81</c:v>
                </c:pt>
                <c:pt idx="135">
                  <c:v>20.329999999999998</c:v>
                </c:pt>
                <c:pt idx="138">
                  <c:v>23.05</c:v>
                </c:pt>
                <c:pt idx="139">
                  <c:v>21.53</c:v>
                </c:pt>
                <c:pt idx="140">
                  <c:v>16.61</c:v>
                </c:pt>
                <c:pt idx="141">
                  <c:v>17.260000000000002</c:v>
                </c:pt>
                <c:pt idx="143">
                  <c:v>13.6</c:v>
                </c:pt>
                <c:pt idx="144">
                  <c:v>9.85</c:v>
                </c:pt>
                <c:pt idx="145">
                  <c:v>7.53</c:v>
                </c:pt>
                <c:pt idx="146">
                  <c:v>14.16</c:v>
                </c:pt>
                <c:pt idx="148">
                  <c:v>13.18</c:v>
                </c:pt>
                <c:pt idx="149">
                  <c:v>14.53</c:v>
                </c:pt>
                <c:pt idx="150">
                  <c:v>18.12</c:v>
                </c:pt>
                <c:pt idx="151">
                  <c:v>16.11</c:v>
                </c:pt>
                <c:pt idx="153">
                  <c:v>12.59</c:v>
                </c:pt>
                <c:pt idx="154">
                  <c:v>8.75</c:v>
                </c:pt>
                <c:pt idx="155">
                  <c:v>7.1</c:v>
                </c:pt>
                <c:pt idx="156">
                  <c:v>4.67</c:v>
                </c:pt>
                <c:pt idx="159" formatCode="0.00">
                  <c:v>6.149</c:v>
                </c:pt>
                <c:pt idx="160">
                  <c:v>11.15</c:v>
                </c:pt>
                <c:pt idx="161">
                  <c:v>12.28</c:v>
                </c:pt>
                <c:pt idx="164">
                  <c:v>4.01</c:v>
                </c:pt>
                <c:pt idx="165">
                  <c:v>2.81</c:v>
                </c:pt>
                <c:pt idx="166">
                  <c:v>0.7</c:v>
                </c:pt>
                <c:pt idx="167">
                  <c:v>6.19</c:v>
                </c:pt>
                <c:pt idx="169">
                  <c:v>-1.45</c:v>
                </c:pt>
                <c:pt idx="170">
                  <c:v>0.39</c:v>
                </c:pt>
                <c:pt idx="171">
                  <c:v>2.39</c:v>
                </c:pt>
                <c:pt idx="172">
                  <c:v>5.15</c:v>
                </c:pt>
                <c:pt idx="175">
                  <c:v>3.47</c:v>
                </c:pt>
                <c:pt idx="176">
                  <c:v>9.5</c:v>
                </c:pt>
                <c:pt idx="177">
                  <c:v>11.07</c:v>
                </c:pt>
                <c:pt idx="179">
                  <c:v>5.59</c:v>
                </c:pt>
                <c:pt idx="180">
                  <c:v>5.07</c:v>
                </c:pt>
                <c:pt idx="181">
                  <c:v>1</c:v>
                </c:pt>
                <c:pt idx="182">
                  <c:v>3.55</c:v>
                </c:pt>
                <c:pt idx="194">
                  <c:v>8.64</c:v>
                </c:pt>
                <c:pt idx="195">
                  <c:v>8.99</c:v>
                </c:pt>
                <c:pt idx="198">
                  <c:v>20.170000000000002</c:v>
                </c:pt>
                <c:pt idx="199">
                  <c:v>18.29</c:v>
                </c:pt>
                <c:pt idx="200">
                  <c:v>21.73</c:v>
                </c:pt>
                <c:pt idx="201">
                  <c:v>13.72</c:v>
                </c:pt>
                <c:pt idx="202">
                  <c:v>14.24</c:v>
                </c:pt>
                <c:pt idx="203">
                  <c:v>11.76</c:v>
                </c:pt>
                <c:pt idx="204">
                  <c:v>12.85</c:v>
                </c:pt>
                <c:pt idx="205">
                  <c:v>8.4499999999999993</c:v>
                </c:pt>
                <c:pt idx="206">
                  <c:v>9.89</c:v>
                </c:pt>
                <c:pt idx="207">
                  <c:v>5.49</c:v>
                </c:pt>
                <c:pt idx="208">
                  <c:v>12.74</c:v>
                </c:pt>
                <c:pt idx="209">
                  <c:v>16.579999999999998</c:v>
                </c:pt>
                <c:pt idx="210">
                  <c:v>21.25</c:v>
                </c:pt>
                <c:pt idx="211">
                  <c:v>24.59</c:v>
                </c:pt>
                <c:pt idx="212">
                  <c:v>22.12</c:v>
                </c:pt>
                <c:pt idx="213">
                  <c:v>19.690000000000001</c:v>
                </c:pt>
                <c:pt idx="214">
                  <c:v>18.18</c:v>
                </c:pt>
                <c:pt idx="215">
                  <c:v>16.61</c:v>
                </c:pt>
                <c:pt idx="216">
                  <c:v>13.43</c:v>
                </c:pt>
                <c:pt idx="217">
                  <c:v>16.5</c:v>
                </c:pt>
                <c:pt idx="218">
                  <c:v>11.29</c:v>
                </c:pt>
                <c:pt idx="219">
                  <c:v>13.53</c:v>
                </c:pt>
                <c:pt idx="220">
                  <c:v>16.53</c:v>
                </c:pt>
                <c:pt idx="221">
                  <c:v>16.149999999999999</c:v>
                </c:pt>
                <c:pt idx="222">
                  <c:v>19.809999999999999</c:v>
                </c:pt>
                <c:pt idx="223">
                  <c:v>14.93</c:v>
                </c:pt>
                <c:pt idx="224">
                  <c:v>15.59</c:v>
                </c:pt>
                <c:pt idx="225">
                  <c:v>15.69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03-4A4C-9C8F-D4F4FDE71167}"/>
            </c:ext>
          </c:extLst>
        </c:ser>
        <c:ser>
          <c:idx val="1"/>
          <c:order val="1"/>
          <c:tx>
            <c:strRef>
              <c:f>Total!$D$1</c:f>
              <c:strCache>
                <c:ptCount val="1"/>
                <c:pt idx="0">
                  <c:v>Imputed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Total!$B$2:$B$227</c:f>
              <c:numCache>
                <c:formatCode>m/d/yy</c:formatCode>
                <c:ptCount val="226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4">
                  <c:v>37773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37987</c:v>
                </c:pt>
                <c:pt idx="22">
                  <c:v>38018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5">
                  <c:v>40544</c:v>
                </c:pt>
                <c:pt idx="106">
                  <c:v>40575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0">
                  <c:v>40695</c:v>
                </c:pt>
                <c:pt idx="111">
                  <c:v>40725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40848</c:v>
                </c:pt>
                <c:pt idx="116">
                  <c:v>40878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41000</c:v>
                </c:pt>
                <c:pt idx="121">
                  <c:v>41030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6">
                  <c:v>41183</c:v>
                </c:pt>
                <c:pt idx="127">
                  <c:v>41214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1">
                  <c:v>41334</c:v>
                </c:pt>
                <c:pt idx="132">
                  <c:v>41365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6">
                  <c:v>41487</c:v>
                </c:pt>
                <c:pt idx="137">
                  <c:v>41518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2">
                  <c:v>41671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7">
                  <c:v>41821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2">
                  <c:v>41974</c:v>
                </c:pt>
                <c:pt idx="153">
                  <c:v>42005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42125</c:v>
                </c:pt>
                <c:pt idx="158">
                  <c:v>42156</c:v>
                </c:pt>
                <c:pt idx="159">
                  <c:v>42186</c:v>
                </c:pt>
                <c:pt idx="160">
                  <c:v>42217</c:v>
                </c:pt>
                <c:pt idx="161">
                  <c:v>42248</c:v>
                </c:pt>
                <c:pt idx="162">
                  <c:v>42278</c:v>
                </c:pt>
                <c:pt idx="163">
                  <c:v>42309</c:v>
                </c:pt>
                <c:pt idx="164">
                  <c:v>42339</c:v>
                </c:pt>
                <c:pt idx="165">
                  <c:v>42370</c:v>
                </c:pt>
                <c:pt idx="166">
                  <c:v>42401</c:v>
                </c:pt>
                <c:pt idx="167">
                  <c:v>42430</c:v>
                </c:pt>
                <c:pt idx="168">
                  <c:v>42461</c:v>
                </c:pt>
                <c:pt idx="169">
                  <c:v>42491</c:v>
                </c:pt>
                <c:pt idx="170">
                  <c:v>42522</c:v>
                </c:pt>
                <c:pt idx="171">
                  <c:v>42552</c:v>
                </c:pt>
                <c:pt idx="172">
                  <c:v>42583</c:v>
                </c:pt>
                <c:pt idx="173">
                  <c:v>42614</c:v>
                </c:pt>
                <c:pt idx="174">
                  <c:v>42644</c:v>
                </c:pt>
                <c:pt idx="175">
                  <c:v>42675</c:v>
                </c:pt>
                <c:pt idx="176">
                  <c:v>42705</c:v>
                </c:pt>
                <c:pt idx="177">
                  <c:v>42736</c:v>
                </c:pt>
                <c:pt idx="178">
                  <c:v>42767</c:v>
                </c:pt>
                <c:pt idx="179">
                  <c:v>42795</c:v>
                </c:pt>
                <c:pt idx="180">
                  <c:v>42826</c:v>
                </c:pt>
                <c:pt idx="181">
                  <c:v>42856</c:v>
                </c:pt>
                <c:pt idx="182">
                  <c:v>42887</c:v>
                </c:pt>
                <c:pt idx="183">
                  <c:v>42917</c:v>
                </c:pt>
                <c:pt idx="184">
                  <c:v>42948</c:v>
                </c:pt>
                <c:pt idx="185">
                  <c:v>42979</c:v>
                </c:pt>
                <c:pt idx="186">
                  <c:v>43009</c:v>
                </c:pt>
                <c:pt idx="187">
                  <c:v>43040</c:v>
                </c:pt>
                <c:pt idx="188">
                  <c:v>43070</c:v>
                </c:pt>
                <c:pt idx="189">
                  <c:v>43101</c:v>
                </c:pt>
                <c:pt idx="190">
                  <c:v>43132</c:v>
                </c:pt>
                <c:pt idx="191">
                  <c:v>43160</c:v>
                </c:pt>
                <c:pt idx="192">
                  <c:v>43191</c:v>
                </c:pt>
                <c:pt idx="193">
                  <c:v>43221</c:v>
                </c:pt>
                <c:pt idx="194">
                  <c:v>43252</c:v>
                </c:pt>
                <c:pt idx="195">
                  <c:v>43282</c:v>
                </c:pt>
                <c:pt idx="196">
                  <c:v>43313</c:v>
                </c:pt>
                <c:pt idx="197">
                  <c:v>43344</c:v>
                </c:pt>
                <c:pt idx="198">
                  <c:v>43374</c:v>
                </c:pt>
                <c:pt idx="199">
                  <c:v>43405</c:v>
                </c:pt>
                <c:pt idx="200">
                  <c:v>43435</c:v>
                </c:pt>
                <c:pt idx="201">
                  <c:v>43466</c:v>
                </c:pt>
                <c:pt idx="202">
                  <c:v>43497</c:v>
                </c:pt>
                <c:pt idx="203">
                  <c:v>43525</c:v>
                </c:pt>
                <c:pt idx="204">
                  <c:v>43556</c:v>
                </c:pt>
                <c:pt idx="205">
                  <c:v>43586</c:v>
                </c:pt>
                <c:pt idx="206">
                  <c:v>43617</c:v>
                </c:pt>
                <c:pt idx="207">
                  <c:v>43647</c:v>
                </c:pt>
                <c:pt idx="208">
                  <c:v>43678</c:v>
                </c:pt>
                <c:pt idx="209">
                  <c:v>43709</c:v>
                </c:pt>
                <c:pt idx="210">
                  <c:v>43739</c:v>
                </c:pt>
                <c:pt idx="211">
                  <c:v>43770</c:v>
                </c:pt>
                <c:pt idx="212">
                  <c:v>43800</c:v>
                </c:pt>
                <c:pt idx="213">
                  <c:v>43831</c:v>
                </c:pt>
                <c:pt idx="214">
                  <c:v>43862</c:v>
                </c:pt>
                <c:pt idx="215">
                  <c:v>43891</c:v>
                </c:pt>
                <c:pt idx="216">
                  <c:v>43922</c:v>
                </c:pt>
                <c:pt idx="217">
                  <c:v>43952</c:v>
                </c:pt>
                <c:pt idx="218">
                  <c:v>43983</c:v>
                </c:pt>
                <c:pt idx="219">
                  <c:v>44013</c:v>
                </c:pt>
                <c:pt idx="220">
                  <c:v>44044</c:v>
                </c:pt>
                <c:pt idx="221">
                  <c:v>44075</c:v>
                </c:pt>
                <c:pt idx="222">
                  <c:v>44105</c:v>
                </c:pt>
                <c:pt idx="223">
                  <c:v>44136</c:v>
                </c:pt>
                <c:pt idx="224">
                  <c:v>44166</c:v>
                </c:pt>
                <c:pt idx="225">
                  <c:v>44197</c:v>
                </c:pt>
              </c:numCache>
            </c:numRef>
          </c:xVal>
          <c:yVal>
            <c:numRef>
              <c:f>Total!$D$2:$D$227</c:f>
              <c:numCache>
                <c:formatCode>General</c:formatCode>
                <c:ptCount val="226"/>
                <c:pt idx="1">
                  <c:v>-10.32</c:v>
                </c:pt>
                <c:pt idx="2">
                  <c:v>-16.041184442585717</c:v>
                </c:pt>
                <c:pt idx="3">
                  <c:v>-14.773995705966648</c:v>
                </c:pt>
                <c:pt idx="4">
                  <c:v>-17.149999999999999</c:v>
                </c:pt>
                <c:pt idx="13">
                  <c:v>-12.93</c:v>
                </c:pt>
                <c:pt idx="14">
                  <c:v>-11.711779355585719</c:v>
                </c:pt>
                <c:pt idx="15">
                  <c:v>-10.95</c:v>
                </c:pt>
                <c:pt idx="104">
                  <c:v>29.4</c:v>
                </c:pt>
                <c:pt idx="105">
                  <c:v>23.566001224071343</c:v>
                </c:pt>
                <c:pt idx="106">
                  <c:v>23.19</c:v>
                </c:pt>
                <c:pt idx="109">
                  <c:v>16.27</c:v>
                </c:pt>
                <c:pt idx="110">
                  <c:v>20.942995064914243</c:v>
                </c:pt>
                <c:pt idx="111">
                  <c:v>26.03</c:v>
                </c:pt>
                <c:pt idx="115">
                  <c:v>33.700000000000003</c:v>
                </c:pt>
                <c:pt idx="116">
                  <c:v>28.639227874733329</c:v>
                </c:pt>
                <c:pt idx="117">
                  <c:v>26.45</c:v>
                </c:pt>
                <c:pt idx="120">
                  <c:v>15.98</c:v>
                </c:pt>
                <c:pt idx="121">
                  <c:v>21.282315616857172</c:v>
                </c:pt>
                <c:pt idx="122">
                  <c:v>24.91</c:v>
                </c:pt>
                <c:pt idx="125">
                  <c:v>29.14</c:v>
                </c:pt>
                <c:pt idx="126">
                  <c:v>28.612281586876932</c:v>
                </c:pt>
                <c:pt idx="127">
                  <c:v>29.44</c:v>
                </c:pt>
                <c:pt idx="130">
                  <c:v>19.260000000000002</c:v>
                </c:pt>
                <c:pt idx="131">
                  <c:v>19.468274083733409</c:v>
                </c:pt>
                <c:pt idx="135">
                  <c:v>20.329999999999998</c:v>
                </c:pt>
                <c:pt idx="136">
                  <c:v>18.148937553771482</c:v>
                </c:pt>
                <c:pt idx="137">
                  <c:v>21.058205451942847</c:v>
                </c:pt>
                <c:pt idx="138">
                  <c:v>23.05</c:v>
                </c:pt>
                <c:pt idx="141">
                  <c:v>17.260000000000002</c:v>
                </c:pt>
                <c:pt idx="142">
                  <c:v>16.47496217860008</c:v>
                </c:pt>
                <c:pt idx="143">
                  <c:v>13.6</c:v>
                </c:pt>
                <c:pt idx="146">
                  <c:v>14.16</c:v>
                </c:pt>
                <c:pt idx="147">
                  <c:v>11.014766387933356</c:v>
                </c:pt>
                <c:pt idx="148">
                  <c:v>13.18</c:v>
                </c:pt>
                <c:pt idx="151">
                  <c:v>16.11</c:v>
                </c:pt>
                <c:pt idx="152">
                  <c:v>14.635673905733334</c:v>
                </c:pt>
                <c:pt idx="153">
                  <c:v>12.59</c:v>
                </c:pt>
                <c:pt idx="156">
                  <c:v>4.67</c:v>
                </c:pt>
                <c:pt idx="157">
                  <c:v>4.1954391438572118</c:v>
                </c:pt>
                <c:pt idx="158">
                  <c:v>4.8759272763142869</c:v>
                </c:pt>
                <c:pt idx="159" formatCode="0.00">
                  <c:v>6.149</c:v>
                </c:pt>
                <c:pt idx="161">
                  <c:v>12.28</c:v>
                </c:pt>
                <c:pt idx="162">
                  <c:v>11.525405113876971</c:v>
                </c:pt>
                <c:pt idx="163">
                  <c:v>11.562654238733426</c:v>
                </c:pt>
                <c:pt idx="164">
                  <c:v>4.01</c:v>
                </c:pt>
                <c:pt idx="167">
                  <c:v>6.19</c:v>
                </c:pt>
                <c:pt idx="168">
                  <c:v>0.13238843526672683</c:v>
                </c:pt>
                <c:pt idx="169">
                  <c:v>-1.45</c:v>
                </c:pt>
                <c:pt idx="172">
                  <c:v>5.15</c:v>
                </c:pt>
                <c:pt idx="173">
                  <c:v>6.8666786811428349</c:v>
                </c:pt>
                <c:pt idx="174">
                  <c:v>9.5007213830769075</c:v>
                </c:pt>
                <c:pt idx="175">
                  <c:v>3.47</c:v>
                </c:pt>
                <c:pt idx="177">
                  <c:v>11.07</c:v>
                </c:pt>
                <c:pt idx="178">
                  <c:v>6.2389549036000043</c:v>
                </c:pt>
                <c:pt idx="179">
                  <c:v>5.59</c:v>
                </c:pt>
                <c:pt idx="182">
                  <c:v>3.55</c:v>
                </c:pt>
                <c:pt idx="183">
                  <c:v>4.6567194029333114</c:v>
                </c:pt>
                <c:pt idx="184">
                  <c:v>6.896710204371411</c:v>
                </c:pt>
                <c:pt idx="185">
                  <c:v>10.607423229142844</c:v>
                </c:pt>
                <c:pt idx="186">
                  <c:v>13.241465931076917</c:v>
                </c:pt>
                <c:pt idx="187">
                  <c:v>14.08016018253333</c:v>
                </c:pt>
                <c:pt idx="188">
                  <c:v>12.233146416533337</c:v>
                </c:pt>
                <c:pt idx="189">
                  <c:v>11.091117379971438</c:v>
                </c:pt>
                <c:pt idx="190">
                  <c:v>9.9796994516000126</c:v>
                </c:pt>
                <c:pt idx="191">
                  <c:v>8.0012717865333567</c:v>
                </c:pt>
                <c:pt idx="192">
                  <c:v>6.5693121910666363</c:v>
                </c:pt>
                <c:pt idx="193">
                  <c:v>5.6967250132571197</c:v>
                </c:pt>
                <c:pt idx="194">
                  <c:v>8.64</c:v>
                </c:pt>
                <c:pt idx="195">
                  <c:v>8.99</c:v>
                </c:pt>
                <c:pt idx="196">
                  <c:v>10.63745475237142</c:v>
                </c:pt>
                <c:pt idx="197">
                  <c:v>14.348167777142853</c:v>
                </c:pt>
                <c:pt idx="198">
                  <c:v>20.170000000000002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D7-524F-A976-06DDC2DC4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64960"/>
        <c:axId val="2090265360"/>
      </c:scatterChart>
      <c:valAx>
        <c:axId val="2090264960"/>
        <c:scaling>
          <c:orientation val="minMax"/>
          <c:max val="44500"/>
          <c:min val="3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265360"/>
        <c:crosses val="autoZero"/>
        <c:crossBetween val="midCat"/>
      </c:valAx>
      <c:valAx>
        <c:axId val="20902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26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051353800101118E-2"/>
          <c:y val="3.6258219891710936E-2"/>
          <c:w val="0.90463841098057274"/>
          <c:h val="0.949175534186209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'2009'!$B$1</c:f>
              <c:strCache>
                <c:ptCount val="1"/>
                <c:pt idx="0">
                  <c:v>Groundwater Storage (Calculated)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'2009'!$A$2:$A$16</c:f>
              <c:numCache>
                <c:formatCode>m/d/yy</c:formatCode>
                <c:ptCount val="15"/>
                <c:pt idx="0">
                  <c:v>39753</c:v>
                </c:pt>
                <c:pt idx="1">
                  <c:v>39783</c:v>
                </c:pt>
                <c:pt idx="2">
                  <c:v>39814</c:v>
                </c:pt>
                <c:pt idx="3">
                  <c:v>39845</c:v>
                </c:pt>
                <c:pt idx="4">
                  <c:v>39873</c:v>
                </c:pt>
                <c:pt idx="5">
                  <c:v>39904</c:v>
                </c:pt>
                <c:pt idx="6">
                  <c:v>39934</c:v>
                </c:pt>
                <c:pt idx="7">
                  <c:v>39965</c:v>
                </c:pt>
                <c:pt idx="8">
                  <c:v>39995</c:v>
                </c:pt>
                <c:pt idx="9">
                  <c:v>40026</c:v>
                </c:pt>
                <c:pt idx="10">
                  <c:v>40057</c:v>
                </c:pt>
                <c:pt idx="11">
                  <c:v>40087</c:v>
                </c:pt>
                <c:pt idx="12">
                  <c:v>40118</c:v>
                </c:pt>
                <c:pt idx="13">
                  <c:v>40148</c:v>
                </c:pt>
                <c:pt idx="14">
                  <c:v>40179</c:v>
                </c:pt>
              </c:numCache>
            </c:numRef>
          </c:xVal>
          <c:yVal>
            <c:numRef>
              <c:f>'2009'!$B$2:$B$16</c:f>
              <c:numCache>
                <c:formatCode>0.00</c:formatCode>
                <c:ptCount val="15"/>
                <c:pt idx="0">
                  <c:v>14.968</c:v>
                </c:pt>
                <c:pt idx="1">
                  <c:v>12.975</c:v>
                </c:pt>
                <c:pt idx="2">
                  <c:v>11.667999999999999</c:v>
                </c:pt>
                <c:pt idx="3">
                  <c:v>10.711</c:v>
                </c:pt>
                <c:pt idx="4">
                  <c:v>6.5890000000000004</c:v>
                </c:pt>
                <c:pt idx="5">
                  <c:v>10.345000000000001</c:v>
                </c:pt>
                <c:pt idx="6">
                  <c:v>5.6509999999999998</c:v>
                </c:pt>
                <c:pt idx="7">
                  <c:v>8.2080000000000002</c:v>
                </c:pt>
                <c:pt idx="8">
                  <c:v>3.476</c:v>
                </c:pt>
                <c:pt idx="9">
                  <c:v>11.063000000000001</c:v>
                </c:pt>
                <c:pt idx="10">
                  <c:v>16.826000000000001</c:v>
                </c:pt>
                <c:pt idx="11">
                  <c:v>15.574999999999999</c:v>
                </c:pt>
                <c:pt idx="12">
                  <c:v>21.428999999999998</c:v>
                </c:pt>
                <c:pt idx="13">
                  <c:v>17.148</c:v>
                </c:pt>
                <c:pt idx="14">
                  <c:v>16.297000000000001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A-1D43-B396-8C51F203D3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'2009'!$C$5:$C$17</c:f>
              <c:numCache>
                <c:formatCode>m/d/yy</c:formatCode>
                <c:ptCount val="13"/>
                <c:pt idx="0">
                  <c:v>39753</c:v>
                </c:pt>
                <c:pt idx="1">
                  <c:v>39783</c:v>
                </c:pt>
                <c:pt idx="2">
                  <c:v>39814</c:v>
                </c:pt>
                <c:pt idx="3">
                  <c:v>39845</c:v>
                </c:pt>
                <c:pt idx="4">
                  <c:v>39873</c:v>
                </c:pt>
                <c:pt idx="5">
                  <c:v>39904</c:v>
                </c:pt>
                <c:pt idx="6">
                  <c:v>39934</c:v>
                </c:pt>
                <c:pt idx="7">
                  <c:v>39965</c:v>
                </c:pt>
                <c:pt idx="8">
                  <c:v>39995</c:v>
                </c:pt>
                <c:pt idx="9">
                  <c:v>40026</c:v>
                </c:pt>
                <c:pt idx="10">
                  <c:v>40057</c:v>
                </c:pt>
                <c:pt idx="11">
                  <c:v>40087</c:v>
                </c:pt>
                <c:pt idx="12">
                  <c:v>40118</c:v>
                </c:pt>
              </c:numCache>
            </c:numRef>
          </c:xVal>
          <c:yVal>
            <c:numRef>
              <c:f>'2009'!$E$5:$E$17</c:f>
              <c:numCache>
                <c:formatCode>0.00</c:formatCode>
                <c:ptCount val="13"/>
                <c:pt idx="0">
                  <c:v>14.240695063700059</c:v>
                </c:pt>
                <c:pt idx="1">
                  <c:v>13.040275066700133</c:v>
                </c:pt>
                <c:pt idx="2">
                  <c:v>11.799841069800095</c:v>
                </c:pt>
                <c:pt idx="3">
                  <c:v>10.559407072900058</c:v>
                </c:pt>
                <c:pt idx="4">
                  <c:v>9.4390150757001265</c:v>
                </c:pt>
                <c:pt idx="5">
                  <c:v>8.198581078800089</c:v>
                </c:pt>
                <c:pt idx="6">
                  <c:v>6.9981610818001627</c:v>
                </c:pt>
                <c:pt idx="7">
                  <c:v>5.7577270849001252</c:v>
                </c:pt>
                <c:pt idx="8">
                  <c:v>4.5573070878999715</c:v>
                </c:pt>
                <c:pt idx="9">
                  <c:v>3.3168730910001614</c:v>
                </c:pt>
                <c:pt idx="10">
                  <c:v>2.0764390941001238</c:v>
                </c:pt>
                <c:pt idx="11">
                  <c:v>0.87601909709997017</c:v>
                </c:pt>
                <c:pt idx="12">
                  <c:v>-0.36441489979983999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1A-1D43-B396-8C51F203D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38448"/>
        <c:axId val="2094936240"/>
      </c:scatterChart>
      <c:valAx>
        <c:axId val="20949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6240"/>
        <c:crosses val="autoZero"/>
        <c:crossBetween val="midCat"/>
      </c:valAx>
      <c:valAx>
        <c:axId val="20949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051353800101118E-2"/>
          <c:y val="3.6258219891710936E-2"/>
          <c:w val="0.90463841098057274"/>
          <c:h val="0.949175534186209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'2010'!$B$1</c:f>
              <c:strCache>
                <c:ptCount val="1"/>
                <c:pt idx="0">
                  <c:v>Groundwater Storage (Calculated)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'2010'!$A$2:$A$17</c:f>
              <c:numCache>
                <c:formatCode>m/d/yy</c:formatCode>
                <c:ptCount val="16"/>
                <c:pt idx="0">
                  <c:v>40118</c:v>
                </c:pt>
                <c:pt idx="1">
                  <c:v>40148</c:v>
                </c:pt>
                <c:pt idx="2">
                  <c:v>40179</c:v>
                </c:pt>
                <c:pt idx="3">
                  <c:v>40210</c:v>
                </c:pt>
                <c:pt idx="4">
                  <c:v>40238</c:v>
                </c:pt>
                <c:pt idx="5">
                  <c:v>40269</c:v>
                </c:pt>
                <c:pt idx="6">
                  <c:v>40299</c:v>
                </c:pt>
                <c:pt idx="7">
                  <c:v>40330</c:v>
                </c:pt>
                <c:pt idx="8">
                  <c:v>40360</c:v>
                </c:pt>
                <c:pt idx="9">
                  <c:v>40391</c:v>
                </c:pt>
                <c:pt idx="10">
                  <c:v>40422</c:v>
                </c:pt>
                <c:pt idx="11">
                  <c:v>40452</c:v>
                </c:pt>
                <c:pt idx="12">
                  <c:v>40483</c:v>
                </c:pt>
                <c:pt idx="13">
                  <c:v>40513</c:v>
                </c:pt>
                <c:pt idx="14">
                  <c:v>40544</c:v>
                </c:pt>
                <c:pt idx="15">
                  <c:v>40575</c:v>
                </c:pt>
              </c:numCache>
            </c:numRef>
          </c:xVal>
          <c:yVal>
            <c:numRef>
              <c:f>'2010'!$B$2:$B$17</c:f>
              <c:numCache>
                <c:formatCode>0.00</c:formatCode>
                <c:ptCount val="16"/>
                <c:pt idx="0">
                  <c:v>21.428999999999998</c:v>
                </c:pt>
                <c:pt idx="1">
                  <c:v>17.148</c:v>
                </c:pt>
                <c:pt idx="2">
                  <c:v>16.297000000000001</c:v>
                </c:pt>
                <c:pt idx="3">
                  <c:v>17.277999999999999</c:v>
                </c:pt>
                <c:pt idx="4">
                  <c:v>10.598000000000001</c:v>
                </c:pt>
                <c:pt idx="5">
                  <c:v>9.4260000000000002</c:v>
                </c:pt>
                <c:pt idx="6">
                  <c:v>9.1750000000000007</c:v>
                </c:pt>
                <c:pt idx="7">
                  <c:v>8.4710000000000001</c:v>
                </c:pt>
                <c:pt idx="8">
                  <c:v>11.996</c:v>
                </c:pt>
                <c:pt idx="9">
                  <c:v>13.342000000000001</c:v>
                </c:pt>
                <c:pt idx="10">
                  <c:v>20.27</c:v>
                </c:pt>
                <c:pt idx="11">
                  <c:v>24.994</c:v>
                </c:pt>
                <c:pt idx="12">
                  <c:v>29.494</c:v>
                </c:pt>
                <c:pt idx="13">
                  <c:v>29.396000000000001</c:v>
                </c:pt>
                <c:pt idx="14" formatCode="General">
                  <c:v>23.566001224071343</c:v>
                </c:pt>
                <c:pt idx="15">
                  <c:v>23.187999999999999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F-BF47-A91E-4D370B30E6E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552177242943173"/>
                  <c:y val="-0.83960476198609668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'2010'!$C$5:$C$17</c:f>
              <c:numCache>
                <c:formatCode>m/d/yy</c:formatCode>
                <c:ptCount val="13"/>
                <c:pt idx="0">
                  <c:v>40118</c:v>
                </c:pt>
                <c:pt idx="1">
                  <c:v>40148</c:v>
                </c:pt>
                <c:pt idx="2">
                  <c:v>40179</c:v>
                </c:pt>
                <c:pt idx="3">
                  <c:v>40210</c:v>
                </c:pt>
                <c:pt idx="4">
                  <c:v>40238</c:v>
                </c:pt>
                <c:pt idx="5">
                  <c:v>40269</c:v>
                </c:pt>
                <c:pt idx="6">
                  <c:v>40299</c:v>
                </c:pt>
                <c:pt idx="7">
                  <c:v>40330</c:v>
                </c:pt>
                <c:pt idx="8">
                  <c:v>40360</c:v>
                </c:pt>
                <c:pt idx="9">
                  <c:v>40391</c:v>
                </c:pt>
                <c:pt idx="10">
                  <c:v>40422</c:v>
                </c:pt>
                <c:pt idx="11">
                  <c:v>40452</c:v>
                </c:pt>
                <c:pt idx="12">
                  <c:v>40483</c:v>
                </c:pt>
              </c:numCache>
            </c:numRef>
          </c:xVal>
          <c:yVal>
            <c:numRef>
              <c:f>'2010'!$E$5:$E$17</c:f>
              <c:numCache>
                <c:formatCode>0.00</c:formatCode>
                <c:ptCount val="13"/>
                <c:pt idx="0">
                  <c:v>20.2979017097</c:v>
                </c:pt>
                <c:pt idx="1">
                  <c:v>18.436229251699842</c:v>
                </c:pt>
                <c:pt idx="2">
                  <c:v>16.512501045099725</c:v>
                </c:pt>
                <c:pt idx="3">
                  <c:v>14.588772838500063</c:v>
                </c:pt>
                <c:pt idx="4">
                  <c:v>12.851211877699825</c:v>
                </c:pt>
                <c:pt idx="5">
                  <c:v>10.927483671099708</c:v>
                </c:pt>
                <c:pt idx="6">
                  <c:v>9.0658112131000053</c:v>
                </c:pt>
                <c:pt idx="7">
                  <c:v>7.1420830064998881</c:v>
                </c:pt>
                <c:pt idx="8">
                  <c:v>5.2804105484997308</c:v>
                </c:pt>
                <c:pt idx="9">
                  <c:v>3.3566823419000684</c:v>
                </c:pt>
                <c:pt idx="10">
                  <c:v>1.4329541352999513</c:v>
                </c:pt>
                <c:pt idx="11">
                  <c:v>-0.42871832270020604</c:v>
                </c:pt>
                <c:pt idx="12">
                  <c:v>-2.3524465293003232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BF-BF47-A91E-4D370B30E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38448"/>
        <c:axId val="2094936240"/>
      </c:scatterChart>
      <c:valAx>
        <c:axId val="20949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6240"/>
        <c:crosses val="autoZero"/>
        <c:crossBetween val="midCat"/>
      </c:valAx>
      <c:valAx>
        <c:axId val="20949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84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36986349370028E-2"/>
          <c:y val="1.4566245922079696E-2"/>
          <c:w val="0.90463841098057274"/>
          <c:h val="0.949175534186209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'2011'!$B$1</c:f>
              <c:strCache>
                <c:ptCount val="1"/>
                <c:pt idx="0">
                  <c:v>Groundwater Storage (Calculated)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'2011'!$A$2:$A$19</c:f>
              <c:numCache>
                <c:formatCode>m/d/yy</c:formatCode>
                <c:ptCount val="18"/>
                <c:pt idx="0">
                  <c:v>40483</c:v>
                </c:pt>
                <c:pt idx="1">
                  <c:v>40513</c:v>
                </c:pt>
                <c:pt idx="2">
                  <c:v>40544</c:v>
                </c:pt>
                <c:pt idx="3">
                  <c:v>40575</c:v>
                </c:pt>
                <c:pt idx="4">
                  <c:v>40603</c:v>
                </c:pt>
                <c:pt idx="5">
                  <c:v>40634</c:v>
                </c:pt>
                <c:pt idx="6">
                  <c:v>40664</c:v>
                </c:pt>
                <c:pt idx="7">
                  <c:v>40695</c:v>
                </c:pt>
                <c:pt idx="8">
                  <c:v>40725</c:v>
                </c:pt>
                <c:pt idx="9">
                  <c:v>40756</c:v>
                </c:pt>
                <c:pt idx="10">
                  <c:v>40787</c:v>
                </c:pt>
                <c:pt idx="11">
                  <c:v>40817</c:v>
                </c:pt>
                <c:pt idx="12">
                  <c:v>40848</c:v>
                </c:pt>
                <c:pt idx="13">
                  <c:v>40878</c:v>
                </c:pt>
                <c:pt idx="14">
                  <c:v>40909</c:v>
                </c:pt>
                <c:pt idx="15">
                  <c:v>40940</c:v>
                </c:pt>
                <c:pt idx="16">
                  <c:v>40969</c:v>
                </c:pt>
                <c:pt idx="17">
                  <c:v>41000</c:v>
                </c:pt>
              </c:numCache>
            </c:numRef>
          </c:xVal>
          <c:yVal>
            <c:numRef>
              <c:f>'2011'!$B$2:$B$19</c:f>
              <c:numCache>
                <c:formatCode>0.00</c:formatCode>
                <c:ptCount val="18"/>
                <c:pt idx="0">
                  <c:v>29.494</c:v>
                </c:pt>
                <c:pt idx="1">
                  <c:v>29.396000000000001</c:v>
                </c:pt>
                <c:pt idx="2" formatCode="General">
                  <c:v>23.566001224071343</c:v>
                </c:pt>
                <c:pt idx="3">
                  <c:v>23.187999999999999</c:v>
                </c:pt>
                <c:pt idx="4">
                  <c:v>20.004999999999999</c:v>
                </c:pt>
                <c:pt idx="5">
                  <c:v>21.4</c:v>
                </c:pt>
                <c:pt idx="6">
                  <c:v>16.274000000000001</c:v>
                </c:pt>
                <c:pt idx="7">
                  <c:v>20.942995064914243</c:v>
                </c:pt>
                <c:pt idx="8">
                  <c:v>26.030999999999999</c:v>
                </c:pt>
                <c:pt idx="9">
                  <c:v>25.082000000000001</c:v>
                </c:pt>
                <c:pt idx="10">
                  <c:v>28.512</c:v>
                </c:pt>
                <c:pt idx="11">
                  <c:v>33.267000000000003</c:v>
                </c:pt>
                <c:pt idx="12">
                  <c:v>33.698</c:v>
                </c:pt>
                <c:pt idx="13" formatCode="General">
                  <c:v>28.639227874733329</c:v>
                </c:pt>
                <c:pt idx="14">
                  <c:v>26.448</c:v>
                </c:pt>
                <c:pt idx="15">
                  <c:v>24.646000000000001</c:v>
                </c:pt>
                <c:pt idx="16">
                  <c:v>20.186</c:v>
                </c:pt>
                <c:pt idx="17">
                  <c:v>15.976000000000001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F-7F4E-9581-272091E212E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'2011'!$C$5:$C$15</c:f>
              <c:numCache>
                <c:formatCode>m/d/yy</c:formatCode>
                <c:ptCount val="11"/>
                <c:pt idx="0">
                  <c:v>40483</c:v>
                </c:pt>
                <c:pt idx="1">
                  <c:v>40513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</c:numCache>
            </c:numRef>
          </c:xVal>
          <c:yVal>
            <c:numRef>
              <c:f>'2011'!$E$5:$E$15</c:f>
              <c:numCache>
                <c:formatCode>0.00</c:formatCode>
                <c:ptCount val="11"/>
                <c:pt idx="0">
                  <c:v>30.257468786599929</c:v>
                </c:pt>
                <c:pt idx="1">
                  <c:v>28.073437247599941</c:v>
                </c:pt>
                <c:pt idx="2">
                  <c:v>23.559772066999813</c:v>
                </c:pt>
                <c:pt idx="3">
                  <c:v>21.521342630599975</c:v>
                </c:pt>
                <c:pt idx="4">
                  <c:v>19.264510040299683</c:v>
                </c:pt>
                <c:pt idx="5">
                  <c:v>17.080478501299694</c:v>
                </c:pt>
                <c:pt idx="6">
                  <c:v>12.639614371999869</c:v>
                </c:pt>
                <c:pt idx="7">
                  <c:v>10.382781781700032</c:v>
                </c:pt>
                <c:pt idx="8">
                  <c:v>8.1259491913997408</c:v>
                </c:pt>
                <c:pt idx="9">
                  <c:v>5.9419176523997521</c:v>
                </c:pt>
                <c:pt idx="10">
                  <c:v>3.6850850620999154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EF-7F4E-9581-272091E21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38448"/>
        <c:axId val="2094936240"/>
      </c:scatterChart>
      <c:valAx>
        <c:axId val="20949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6240"/>
        <c:crosses val="autoZero"/>
        <c:crossBetween val="midCat"/>
      </c:valAx>
      <c:valAx>
        <c:axId val="20949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84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36986349370028E-2"/>
          <c:y val="1.4566245922079696E-2"/>
          <c:w val="0.90463841098057274"/>
          <c:h val="0.949175534186209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'2012'!$B$1</c:f>
              <c:strCache>
                <c:ptCount val="1"/>
                <c:pt idx="0">
                  <c:v>Groundwater Storage (Calculated)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'2012'!$A$2:$A$18</c:f>
              <c:numCache>
                <c:formatCode>m/d/yy</c:formatCode>
                <c:ptCount val="17"/>
                <c:pt idx="0">
                  <c:v>40848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</c:numCache>
            </c:numRef>
          </c:xVal>
          <c:yVal>
            <c:numRef>
              <c:f>'2012'!$B$2:$B$18</c:f>
              <c:numCache>
                <c:formatCode>0.00</c:formatCode>
                <c:ptCount val="17"/>
                <c:pt idx="0">
                  <c:v>33.698</c:v>
                </c:pt>
                <c:pt idx="1">
                  <c:v>26.448</c:v>
                </c:pt>
                <c:pt idx="2">
                  <c:v>24.646000000000001</c:v>
                </c:pt>
                <c:pt idx="3">
                  <c:v>20.186</c:v>
                </c:pt>
                <c:pt idx="4">
                  <c:v>15.976000000000001</c:v>
                </c:pt>
                <c:pt idx="5" formatCode="General">
                  <c:v>21.282315616857172</c:v>
                </c:pt>
                <c:pt idx="6">
                  <c:v>24.908000000000001</c:v>
                </c:pt>
                <c:pt idx="7">
                  <c:v>27.148</c:v>
                </c:pt>
                <c:pt idx="8">
                  <c:v>27.239000000000001</c:v>
                </c:pt>
                <c:pt idx="9">
                  <c:v>29.143999999999998</c:v>
                </c:pt>
                <c:pt idx="10" formatCode="General">
                  <c:v>28.612281586876932</c:v>
                </c:pt>
                <c:pt idx="11">
                  <c:v>29.440999999999999</c:v>
                </c:pt>
                <c:pt idx="12">
                  <c:v>26.038</c:v>
                </c:pt>
                <c:pt idx="13">
                  <c:v>23.972999999999999</c:v>
                </c:pt>
                <c:pt idx="14">
                  <c:v>19.262</c:v>
                </c:pt>
                <c:pt idx="15" formatCode="General">
                  <c:v>19.468274083733409</c:v>
                </c:pt>
                <c:pt idx="16">
                  <c:v>19.257999999999999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E-9E40-8147-79106EC2F4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'2012'!$C$5:$C$14</c:f>
              <c:numCache>
                <c:formatCode>m/d/yy</c:formatCode>
                <c:ptCount val="10"/>
                <c:pt idx="0">
                  <c:v>40848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</c:numCache>
            </c:numRef>
          </c:xVal>
          <c:yVal>
            <c:numRef>
              <c:f>'2012'!$E$5:$E$14</c:f>
              <c:numCache>
                <c:formatCode>0.00</c:formatCode>
                <c:ptCount val="10"/>
                <c:pt idx="0">
                  <c:v>33.899197427799663</c:v>
                </c:pt>
                <c:pt idx="1">
                  <c:v>26.948348803700355</c:v>
                </c:pt>
                <c:pt idx="2">
                  <c:v>23.415950322600111</c:v>
                </c:pt>
                <c:pt idx="3">
                  <c:v>20.11144851770041</c:v>
                </c:pt>
                <c:pt idx="4">
                  <c:v>16.579050036600165</c:v>
                </c:pt>
                <c:pt idx="5">
                  <c:v>13.160599893600192</c:v>
                </c:pt>
                <c:pt idx="6">
                  <c:v>9.6282014124999478</c:v>
                </c:pt>
                <c:pt idx="7">
                  <c:v>6.209751269499975</c:v>
                </c:pt>
                <c:pt idx="8">
                  <c:v>2.6773527883997303</c:v>
                </c:pt>
                <c:pt idx="9">
                  <c:v>-0.85504569269960484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3E-9E40-8147-79106EC2F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38448"/>
        <c:axId val="2094936240"/>
      </c:scatterChart>
      <c:valAx>
        <c:axId val="20949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6240"/>
        <c:crosses val="autoZero"/>
        <c:crossBetween val="midCat"/>
      </c:valAx>
      <c:valAx>
        <c:axId val="20949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84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36986349370028E-2"/>
          <c:y val="1.4566245922079696E-2"/>
          <c:w val="0.90463841098057274"/>
          <c:h val="0.949175534186209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'2013'!$B$1</c:f>
              <c:strCache>
                <c:ptCount val="1"/>
                <c:pt idx="0">
                  <c:v>Groundwater Storage (Calculated)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'2013'!$A$2:$A$19</c:f>
              <c:numCache>
                <c:formatCode>m/d/yy</c:formatCode>
                <c:ptCount val="18"/>
                <c:pt idx="0">
                  <c:v>41214</c:v>
                </c:pt>
                <c:pt idx="1">
                  <c:v>41244</c:v>
                </c:pt>
                <c:pt idx="2">
                  <c:v>41275</c:v>
                </c:pt>
                <c:pt idx="3">
                  <c:v>41306</c:v>
                </c:pt>
                <c:pt idx="4">
                  <c:v>41334</c:v>
                </c:pt>
                <c:pt idx="5">
                  <c:v>41365</c:v>
                </c:pt>
                <c:pt idx="6">
                  <c:v>41395</c:v>
                </c:pt>
                <c:pt idx="7">
                  <c:v>41426</c:v>
                </c:pt>
                <c:pt idx="8">
                  <c:v>41456</c:v>
                </c:pt>
                <c:pt idx="9">
                  <c:v>41487</c:v>
                </c:pt>
                <c:pt idx="10">
                  <c:v>41518</c:v>
                </c:pt>
                <c:pt idx="11">
                  <c:v>41548</c:v>
                </c:pt>
                <c:pt idx="12">
                  <c:v>41579</c:v>
                </c:pt>
                <c:pt idx="13">
                  <c:v>41609</c:v>
                </c:pt>
                <c:pt idx="14">
                  <c:v>41640</c:v>
                </c:pt>
                <c:pt idx="15">
                  <c:v>41671</c:v>
                </c:pt>
                <c:pt idx="16">
                  <c:v>41699</c:v>
                </c:pt>
                <c:pt idx="17">
                  <c:v>41730</c:v>
                </c:pt>
              </c:numCache>
            </c:numRef>
          </c:xVal>
          <c:yVal>
            <c:numRef>
              <c:f>'2013'!$B$2:$B$19</c:f>
              <c:numCache>
                <c:formatCode>0.00</c:formatCode>
                <c:ptCount val="18"/>
                <c:pt idx="0">
                  <c:v>29.440999999999999</c:v>
                </c:pt>
                <c:pt idx="1">
                  <c:v>26.038</c:v>
                </c:pt>
                <c:pt idx="2">
                  <c:v>23.972999999999999</c:v>
                </c:pt>
                <c:pt idx="3">
                  <c:v>19.262</c:v>
                </c:pt>
                <c:pt idx="4" formatCode="General">
                  <c:v>19.468274083733409</c:v>
                </c:pt>
                <c:pt idx="5">
                  <c:v>19.257999999999999</c:v>
                </c:pt>
                <c:pt idx="6">
                  <c:v>16.995000000000001</c:v>
                </c:pt>
                <c:pt idx="7">
                  <c:v>14.807</c:v>
                </c:pt>
                <c:pt idx="8">
                  <c:v>20.327999999999999</c:v>
                </c:pt>
                <c:pt idx="9" formatCode="General">
                  <c:v>18.148937553771482</c:v>
                </c:pt>
                <c:pt idx="10" formatCode="General">
                  <c:v>21.058205451942847</c:v>
                </c:pt>
                <c:pt idx="11">
                  <c:v>23.047000000000001</c:v>
                </c:pt>
                <c:pt idx="12">
                  <c:v>21.533999999999999</c:v>
                </c:pt>
                <c:pt idx="13">
                  <c:v>16.61</c:v>
                </c:pt>
                <c:pt idx="14">
                  <c:v>17.257000000000001</c:v>
                </c:pt>
                <c:pt idx="15" formatCode="General">
                  <c:v>16.47496217860008</c:v>
                </c:pt>
                <c:pt idx="16">
                  <c:v>13.597</c:v>
                </c:pt>
                <c:pt idx="17">
                  <c:v>9.8490000000000002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4-404A-ACD4-BEE08454AB2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62582156569271"/>
                  <c:y val="-0.71412591593079067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'2013'!$C$5:$C$16</c:f>
              <c:numCache>
                <c:formatCode>m/d/yy</c:formatCode>
                <c:ptCount val="12"/>
                <c:pt idx="0">
                  <c:v>41214</c:v>
                </c:pt>
                <c:pt idx="1">
                  <c:v>41244</c:v>
                </c:pt>
                <c:pt idx="2">
                  <c:v>41275</c:v>
                </c:pt>
                <c:pt idx="3">
                  <c:v>41306</c:v>
                </c:pt>
                <c:pt idx="4">
                  <c:v>41334</c:v>
                </c:pt>
                <c:pt idx="5">
                  <c:v>41365</c:v>
                </c:pt>
                <c:pt idx="6">
                  <c:v>41395</c:v>
                </c:pt>
                <c:pt idx="7">
                  <c:v>41426</c:v>
                </c:pt>
                <c:pt idx="8">
                  <c:v>41456</c:v>
                </c:pt>
                <c:pt idx="9">
                  <c:v>41487</c:v>
                </c:pt>
                <c:pt idx="10">
                  <c:v>41518</c:v>
                </c:pt>
                <c:pt idx="11">
                  <c:v>41548</c:v>
                </c:pt>
              </c:numCache>
            </c:numRef>
          </c:xVal>
          <c:yVal>
            <c:numRef>
              <c:f>'2013'!$E$5:$E$16</c:f>
              <c:numCache>
                <c:formatCode>0.00</c:formatCode>
                <c:ptCount val="12"/>
                <c:pt idx="0">
                  <c:v>27.907649604199833</c:v>
                </c:pt>
                <c:pt idx="1">
                  <c:v>25.99434657619986</c:v>
                </c:pt>
                <c:pt idx="2">
                  <c:v>24.017266780599584</c:v>
                </c:pt>
                <c:pt idx="3">
                  <c:v>22.040186984999764</c:v>
                </c:pt>
                <c:pt idx="4">
                  <c:v>20.254437492199941</c:v>
                </c:pt>
                <c:pt idx="5">
                  <c:v>18.277357696599665</c:v>
                </c:pt>
                <c:pt idx="6">
                  <c:v>16.364054668599692</c:v>
                </c:pt>
                <c:pt idx="7">
                  <c:v>14.386974872999872</c:v>
                </c:pt>
                <c:pt idx="8">
                  <c:v>12.473671844999899</c:v>
                </c:pt>
                <c:pt idx="9">
                  <c:v>10.496592049399624</c:v>
                </c:pt>
                <c:pt idx="10">
                  <c:v>8.5195122537998031</c:v>
                </c:pt>
                <c:pt idx="11">
                  <c:v>6.6062092257998302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24-404A-ACD4-BEE08454A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38448"/>
        <c:axId val="2094936240"/>
      </c:scatterChart>
      <c:valAx>
        <c:axId val="20949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6240"/>
        <c:crosses val="autoZero"/>
        <c:crossBetween val="midCat"/>
      </c:valAx>
      <c:valAx>
        <c:axId val="20949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84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36986349370028E-2"/>
          <c:y val="1.4566245922079696E-2"/>
          <c:w val="0.90463841098057274"/>
          <c:h val="0.949175534186209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'2014'!$B$1</c:f>
              <c:strCache>
                <c:ptCount val="1"/>
                <c:pt idx="0">
                  <c:v>Groundwater Storage (Calculated)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'2014'!$A$2:$A$18</c:f>
              <c:numCache>
                <c:formatCode>m/d/yy</c:formatCode>
                <c:ptCount val="17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</c:numCache>
            </c:numRef>
          </c:xVal>
          <c:yVal>
            <c:numRef>
              <c:f>'2014'!$B$2:$B$18</c:f>
              <c:numCache>
                <c:formatCode>0.00</c:formatCode>
                <c:ptCount val="17"/>
                <c:pt idx="0">
                  <c:v>23.047000000000001</c:v>
                </c:pt>
                <c:pt idx="1">
                  <c:v>21.533999999999999</c:v>
                </c:pt>
                <c:pt idx="2">
                  <c:v>16.61</c:v>
                </c:pt>
                <c:pt idx="3">
                  <c:v>17.257000000000001</c:v>
                </c:pt>
                <c:pt idx="4" formatCode="General">
                  <c:v>16.47496217860008</c:v>
                </c:pt>
                <c:pt idx="5">
                  <c:v>13.597</c:v>
                </c:pt>
                <c:pt idx="6">
                  <c:v>9.8490000000000002</c:v>
                </c:pt>
                <c:pt idx="7">
                  <c:v>7.5330000000000004</c:v>
                </c:pt>
                <c:pt idx="8">
                  <c:v>14.156000000000001</c:v>
                </c:pt>
                <c:pt idx="9" formatCode="General">
                  <c:v>11.014766387933356</c:v>
                </c:pt>
                <c:pt idx="10">
                  <c:v>13.179</c:v>
                </c:pt>
                <c:pt idx="11">
                  <c:v>14.53</c:v>
                </c:pt>
                <c:pt idx="12">
                  <c:v>18.123000000000001</c:v>
                </c:pt>
                <c:pt idx="13">
                  <c:v>16.105</c:v>
                </c:pt>
                <c:pt idx="14" formatCode="General">
                  <c:v>14.635673905733334</c:v>
                </c:pt>
                <c:pt idx="15">
                  <c:v>12.585000000000001</c:v>
                </c:pt>
                <c:pt idx="16">
                  <c:v>8.7460000000000004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B-0749-A101-EFBAE524CB5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306035410545074E-2"/>
                  <c:y val="-0.77993048320153036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'2014'!$C$5:$C$17</c:f>
              <c:numCache>
                <c:formatCode>m/d/yy</c:formatCode>
                <c:ptCount val="13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</c:numCache>
            </c:numRef>
          </c:xVal>
          <c:yVal>
            <c:numRef>
              <c:f>'2014'!$E$5:$E$17</c:f>
              <c:numCache>
                <c:formatCode>0.00</c:formatCode>
                <c:ptCount val="13"/>
                <c:pt idx="0">
                  <c:v>23.144631811800082</c:v>
                </c:pt>
                <c:pt idx="1">
                  <c:v>20.988636436899924</c:v>
                </c:pt>
                <c:pt idx="2">
                  <c:v>18.902189299899874</c:v>
                </c:pt>
                <c:pt idx="3">
                  <c:v>16.746193925000171</c:v>
                </c:pt>
                <c:pt idx="4">
                  <c:v>14.590198550100013</c:v>
                </c:pt>
                <c:pt idx="5">
                  <c:v>12.642847888900178</c:v>
                </c:pt>
                <c:pt idx="6">
                  <c:v>10.48685251400002</c:v>
                </c:pt>
                <c:pt idx="7">
                  <c:v>8.40040537699997</c:v>
                </c:pt>
                <c:pt idx="8">
                  <c:v>6.2444100020998121</c:v>
                </c:pt>
                <c:pt idx="9">
                  <c:v>4.1579628651002167</c:v>
                </c:pt>
                <c:pt idx="10">
                  <c:v>2.0019674902000588</c:v>
                </c:pt>
                <c:pt idx="11">
                  <c:v>-0.15402788470009909</c:v>
                </c:pt>
                <c:pt idx="12">
                  <c:v>-2.2404750217001492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6B-0749-A101-EFBAE524C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38448"/>
        <c:axId val="2094936240"/>
      </c:scatterChart>
      <c:valAx>
        <c:axId val="20949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6240"/>
        <c:crosses val="autoZero"/>
        <c:crossBetween val="midCat"/>
      </c:valAx>
      <c:valAx>
        <c:axId val="20949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84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36986349370028E-2"/>
          <c:y val="1.4566245922079696E-2"/>
          <c:w val="0.90463841098057274"/>
          <c:h val="0.949175534186209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'2015'!$B$1</c:f>
              <c:strCache>
                <c:ptCount val="1"/>
                <c:pt idx="0">
                  <c:v>Groundwater Storage (Calculated)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'2015'!$A$2:$A$15</c:f>
              <c:numCache>
                <c:formatCode>m/d/yy</c:formatCode>
                <c:ptCount val="14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</c:numCache>
            </c:numRef>
          </c:xVal>
          <c:yVal>
            <c:numRef>
              <c:f>'2015'!$B$2:$B$15</c:f>
              <c:numCache>
                <c:formatCode>0.00</c:formatCode>
                <c:ptCount val="14"/>
                <c:pt idx="0">
                  <c:v>18.123000000000001</c:v>
                </c:pt>
                <c:pt idx="1">
                  <c:v>16.105</c:v>
                </c:pt>
                <c:pt idx="2" formatCode="General">
                  <c:v>14.635673905733334</c:v>
                </c:pt>
                <c:pt idx="3">
                  <c:v>12.585000000000001</c:v>
                </c:pt>
                <c:pt idx="4">
                  <c:v>8.7460000000000004</c:v>
                </c:pt>
                <c:pt idx="5">
                  <c:v>7.0949999999999998</c:v>
                </c:pt>
                <c:pt idx="6">
                  <c:v>4.67</c:v>
                </c:pt>
                <c:pt idx="7" formatCode="General">
                  <c:v>4.1954391438572118</c:v>
                </c:pt>
                <c:pt idx="8" formatCode="General">
                  <c:v>4.8759272763142869</c:v>
                </c:pt>
                <c:pt idx="9">
                  <c:v>6.149</c:v>
                </c:pt>
                <c:pt idx="10">
                  <c:v>11.154</c:v>
                </c:pt>
                <c:pt idx="11">
                  <c:v>12.284000000000001</c:v>
                </c:pt>
                <c:pt idx="12" formatCode="General">
                  <c:v>11.525405113876971</c:v>
                </c:pt>
                <c:pt idx="13" formatCode="General">
                  <c:v>11.562654238733426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8-0A4A-B433-D9C0F18CA0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'2015'!$C$5:$C$16</c:f>
              <c:numCache>
                <c:formatCode>m/d/yy</c:formatCode>
                <c:ptCount val="12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</c:numCache>
            </c:numRef>
          </c:xVal>
          <c:yVal>
            <c:numRef>
              <c:f>'2015'!$E$5:$E$16</c:f>
              <c:numCache>
                <c:formatCode>0.00</c:formatCode>
                <c:ptCount val="12"/>
                <c:pt idx="0">
                  <c:v>18.365181523400224</c:v>
                </c:pt>
                <c:pt idx="1">
                  <c:v>16.154199845800122</c:v>
                </c:pt>
                <c:pt idx="2">
                  <c:v>14.014540157800184</c:v>
                </c:pt>
                <c:pt idx="3">
                  <c:v>11.803558480200081</c:v>
                </c:pt>
                <c:pt idx="4">
                  <c:v>9.5925768025999787</c:v>
                </c:pt>
                <c:pt idx="5">
                  <c:v>7.5955610937999154</c:v>
                </c:pt>
                <c:pt idx="6">
                  <c:v>5.3845794162002676</c:v>
                </c:pt>
                <c:pt idx="7">
                  <c:v>3.244919728199875</c:v>
                </c:pt>
                <c:pt idx="8">
                  <c:v>1.0339380506002271</c:v>
                </c:pt>
                <c:pt idx="9">
                  <c:v>-1.1057216374001655</c:v>
                </c:pt>
                <c:pt idx="10">
                  <c:v>-3.3167033149998133</c:v>
                </c:pt>
                <c:pt idx="11">
                  <c:v>-5.5276849925999159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C8-0A4A-B433-D9C0F18CA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38448"/>
        <c:axId val="2094936240"/>
      </c:scatterChart>
      <c:valAx>
        <c:axId val="20949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6240"/>
        <c:crosses val="autoZero"/>
        <c:crossBetween val="midCat"/>
      </c:valAx>
      <c:valAx>
        <c:axId val="20949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84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36986349370028E-2"/>
          <c:y val="1.4566245922079696E-2"/>
          <c:w val="0.90463841098057274"/>
          <c:h val="0.949175534186209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'2016'!$B$1</c:f>
              <c:strCache>
                <c:ptCount val="1"/>
                <c:pt idx="0">
                  <c:v>Groundwater Storage (Calculated)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'2016'!$A$2:$A$16</c:f>
              <c:numCache>
                <c:formatCode>m/d/yy</c:formatCode>
                <c:ptCount val="15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</c:numCache>
            </c:numRef>
          </c:xVal>
          <c:yVal>
            <c:numRef>
              <c:f>'2016'!$B$2:$B$16</c:f>
              <c:numCache>
                <c:formatCode>General</c:formatCode>
                <c:ptCount val="15"/>
                <c:pt idx="0" formatCode="0.00">
                  <c:v>12.284000000000001</c:v>
                </c:pt>
                <c:pt idx="1">
                  <c:v>11.525405113876971</c:v>
                </c:pt>
                <c:pt idx="2">
                  <c:v>11.562654238733426</c:v>
                </c:pt>
                <c:pt idx="3" formatCode="0.00">
                  <c:v>4.0069999999999997</c:v>
                </c:pt>
                <c:pt idx="4" formatCode="0.00">
                  <c:v>2.8140000000000001</c:v>
                </c:pt>
                <c:pt idx="5" formatCode="0.00">
                  <c:v>0.69499999999999995</c:v>
                </c:pt>
                <c:pt idx="6" formatCode="0.00">
                  <c:v>6.194</c:v>
                </c:pt>
                <c:pt idx="7">
                  <c:v>0.13238843526672683</c:v>
                </c:pt>
                <c:pt idx="8" formatCode="0.00">
                  <c:v>-1.448</c:v>
                </c:pt>
                <c:pt idx="9" formatCode="0.00">
                  <c:v>0.38800000000000001</c:v>
                </c:pt>
                <c:pt idx="10" formatCode="0.00">
                  <c:v>2.3879999999999999</c:v>
                </c:pt>
                <c:pt idx="11" formatCode="0.00">
                  <c:v>5.1539999999999999</c:v>
                </c:pt>
                <c:pt idx="12">
                  <c:v>6.8666786811428349</c:v>
                </c:pt>
                <c:pt idx="13">
                  <c:v>9.5007213830769075</c:v>
                </c:pt>
                <c:pt idx="14" formatCode="0.00">
                  <c:v>3.4710000000000001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0-9C40-A64D-85497E598C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8676184230944426E-2"/>
                  <c:y val="-0.77769262302082087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'2016'!$C$5:$C$18</c:f>
              <c:numCache>
                <c:formatCode>m/d/yy</c:formatCode>
                <c:ptCount val="14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</c:numCache>
            </c:numRef>
          </c:xVal>
          <c:yVal>
            <c:numRef>
              <c:f>'2016'!$E$5:$E$18</c:f>
              <c:numCache>
                <c:formatCode>0.00</c:formatCode>
                <c:ptCount val="14"/>
                <c:pt idx="0">
                  <c:v>12.195029452799645</c:v>
                </c:pt>
                <c:pt idx="1">
                  <c:v>10.496706019799603</c:v>
                </c:pt>
                <c:pt idx="2">
                  <c:v>8.7417718056999547</c:v>
                </c:pt>
                <c:pt idx="3">
                  <c:v>7.0434483726999133</c:v>
                </c:pt>
                <c:pt idx="4">
                  <c:v>5.2885141585998099</c:v>
                </c:pt>
                <c:pt idx="5">
                  <c:v>3.5335799444997065</c:v>
                </c:pt>
                <c:pt idx="6">
                  <c:v>1.8918672925997271</c:v>
                </c:pt>
                <c:pt idx="7">
                  <c:v>0.13693307849962366</c:v>
                </c:pt>
                <c:pt idx="8">
                  <c:v>-1.5613903545004177</c:v>
                </c:pt>
                <c:pt idx="9">
                  <c:v>-3.3163245686000664</c:v>
                </c:pt>
                <c:pt idx="10">
                  <c:v>-5.0146480016001078</c:v>
                </c:pt>
                <c:pt idx="11">
                  <c:v>-6.7695822157002112</c:v>
                </c:pt>
                <c:pt idx="12">
                  <c:v>-8.5245164298003147</c:v>
                </c:pt>
                <c:pt idx="13">
                  <c:v>-10.222839862800356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50-9C40-A64D-85497E598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38448"/>
        <c:axId val="2094936240"/>
      </c:scatterChart>
      <c:valAx>
        <c:axId val="20949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6240"/>
        <c:crosses val="autoZero"/>
        <c:crossBetween val="midCat"/>
      </c:valAx>
      <c:valAx>
        <c:axId val="20949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84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36986349370028E-2"/>
          <c:y val="1.4566245922079696E-2"/>
          <c:w val="0.90463841098057274"/>
          <c:h val="0.949175534186209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'2017'!$B$1</c:f>
              <c:strCache>
                <c:ptCount val="1"/>
                <c:pt idx="0">
                  <c:v>Groundwater Storage (Calculated)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'2017'!$A$2:$A$16</c:f>
              <c:numCache>
                <c:formatCode>m/d/yy</c:formatCode>
                <c:ptCount val="15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</c:numCache>
            </c:numRef>
          </c:xVal>
          <c:yVal>
            <c:numRef>
              <c:f>'2017'!$B$2:$B$16</c:f>
              <c:numCache>
                <c:formatCode>General</c:formatCode>
                <c:ptCount val="15"/>
                <c:pt idx="0">
                  <c:v>9.5007213830769075</c:v>
                </c:pt>
                <c:pt idx="1">
                  <c:v>3.47</c:v>
                </c:pt>
                <c:pt idx="2">
                  <c:v>9.5</c:v>
                </c:pt>
                <c:pt idx="3">
                  <c:v>11.07</c:v>
                </c:pt>
                <c:pt idx="4">
                  <c:v>6.2389549036000043</c:v>
                </c:pt>
                <c:pt idx="5">
                  <c:v>5.59</c:v>
                </c:pt>
                <c:pt idx="6">
                  <c:v>5.07</c:v>
                </c:pt>
                <c:pt idx="7">
                  <c:v>1</c:v>
                </c:pt>
                <c:pt idx="8">
                  <c:v>3.55</c:v>
                </c:pt>
                <c:pt idx="9">
                  <c:v>4.6567194029333114</c:v>
                </c:pt>
                <c:pt idx="10">
                  <c:v>6.896710204371411</c:v>
                </c:pt>
                <c:pt idx="11">
                  <c:v>10.607423229142844</c:v>
                </c:pt>
                <c:pt idx="12">
                  <c:v>13.241465931076917</c:v>
                </c:pt>
                <c:pt idx="13">
                  <c:v>14.08016018253333</c:v>
                </c:pt>
                <c:pt idx="14">
                  <c:v>12.233146416533337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E-9D4B-9695-DE7FDFE0996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537225122765567"/>
                  <c:y val="-0.73082224537551033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'2017'!$C$5:$C$18</c:f>
              <c:numCache>
                <c:formatCode>m/d/yy</c:formatCode>
                <c:ptCount val="14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</c:numCache>
            </c:numRef>
          </c:xVal>
          <c:yVal>
            <c:numRef>
              <c:f>'2017'!$E$5:$E$18</c:f>
              <c:numCache>
                <c:formatCode>0.00</c:formatCode>
                <c:ptCount val="14"/>
                <c:pt idx="0">
                  <c:v>9.2767109184999299</c:v>
                </c:pt>
                <c:pt idx="1">
                  <c:v>8.4480795544998273</c:v>
                </c:pt>
                <c:pt idx="2">
                  <c:v>7.6461782344999847</c:v>
                </c:pt>
                <c:pt idx="3">
                  <c:v>6.8175468704998821</c:v>
                </c:pt>
                <c:pt idx="4">
                  <c:v>5.9889155065000068</c:v>
                </c:pt>
                <c:pt idx="5">
                  <c:v>5.2404742745000021</c:v>
                </c:pt>
                <c:pt idx="6">
                  <c:v>4.4118429104998995</c:v>
                </c:pt>
                <c:pt idx="7">
                  <c:v>3.6099415904998295</c:v>
                </c:pt>
                <c:pt idx="8">
                  <c:v>2.7813102264999543</c:v>
                </c:pt>
                <c:pt idx="9">
                  <c:v>1.9794089064998843</c:v>
                </c:pt>
                <c:pt idx="10">
                  <c:v>1.1507775425000091</c:v>
                </c:pt>
                <c:pt idx="11">
                  <c:v>0.32214617849990645</c:v>
                </c:pt>
                <c:pt idx="12">
                  <c:v>-0.47975514150016352</c:v>
                </c:pt>
                <c:pt idx="13">
                  <c:v>-1.3083865055000388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6E-9D4B-9695-DE7FDFE09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38448"/>
        <c:axId val="2094936240"/>
      </c:scatterChart>
      <c:valAx>
        <c:axId val="20949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6240"/>
        <c:crosses val="autoZero"/>
        <c:crossBetween val="midCat"/>
      </c:valAx>
      <c:valAx>
        <c:axId val="20949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84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36986349370028E-2"/>
          <c:y val="1.4566245922079696E-2"/>
          <c:w val="0.90463841098057274"/>
          <c:h val="0.949175534186209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'2018'!$B$1</c:f>
              <c:strCache>
                <c:ptCount val="1"/>
                <c:pt idx="0">
                  <c:v>Groundwater Storage (Calculated)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'2018'!$A$2:$A$18</c:f>
              <c:numCache>
                <c:formatCode>m/d/yy</c:formatCode>
                <c:ptCount val="17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</c:numCache>
            </c:numRef>
          </c:xVal>
          <c:yVal>
            <c:numRef>
              <c:f>'2018'!$B$2:$B$18</c:f>
              <c:numCache>
                <c:formatCode>General</c:formatCode>
                <c:ptCount val="17"/>
                <c:pt idx="0">
                  <c:v>13.241465931076917</c:v>
                </c:pt>
                <c:pt idx="1">
                  <c:v>14.08016018253333</c:v>
                </c:pt>
                <c:pt idx="2">
                  <c:v>12.233146416533337</c:v>
                </c:pt>
                <c:pt idx="3">
                  <c:v>11.091117379971438</c:v>
                </c:pt>
                <c:pt idx="4">
                  <c:v>9.9796994516000126</c:v>
                </c:pt>
                <c:pt idx="5">
                  <c:v>8.0012717865333567</c:v>
                </c:pt>
                <c:pt idx="6">
                  <c:v>6.5693121910666363</c:v>
                </c:pt>
                <c:pt idx="7">
                  <c:v>5.6967250132571197</c:v>
                </c:pt>
                <c:pt idx="8">
                  <c:v>8.64</c:v>
                </c:pt>
                <c:pt idx="9">
                  <c:v>8.99</c:v>
                </c:pt>
                <c:pt idx="10">
                  <c:v>10.63745475237142</c:v>
                </c:pt>
                <c:pt idx="11">
                  <c:v>14.348167777142853</c:v>
                </c:pt>
                <c:pt idx="12">
                  <c:v>20.170000000000002</c:v>
                </c:pt>
                <c:pt idx="13">
                  <c:v>18.29</c:v>
                </c:pt>
                <c:pt idx="14">
                  <c:v>21.73</c:v>
                </c:pt>
                <c:pt idx="15">
                  <c:v>13.72</c:v>
                </c:pt>
                <c:pt idx="16">
                  <c:v>14.24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D-C342-ACA5-836EB2C5638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'2018'!$C$5:$C$17</c:f>
              <c:numCache>
                <c:formatCode>m/d/yy</c:formatCode>
                <c:ptCount val="13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</c:numCache>
            </c:numRef>
          </c:xVal>
          <c:yVal>
            <c:numRef>
              <c:f>'2018'!$E$5:$E$17</c:f>
              <c:numCache>
                <c:formatCode>0.00</c:formatCode>
                <c:ptCount val="13"/>
                <c:pt idx="0">
                  <c:v>14.473514720699995</c:v>
                </c:pt>
                <c:pt idx="1">
                  <c:v>13.203852690000076</c:v>
                </c:pt>
                <c:pt idx="2">
                  <c:v>11.975147499000059</c:v>
                </c:pt>
                <c:pt idx="3">
                  <c:v>10.705485468300139</c:v>
                </c:pt>
                <c:pt idx="4">
                  <c:v>9.4358234375999928</c:v>
                </c:pt>
                <c:pt idx="5">
                  <c:v>8.2890319260000069</c:v>
                </c:pt>
                <c:pt idx="6">
                  <c:v>7.0193698953000876</c:v>
                </c:pt>
                <c:pt idx="7">
                  <c:v>5.7906647043000703</c:v>
                </c:pt>
                <c:pt idx="8">
                  <c:v>4.521002673600151</c:v>
                </c:pt>
                <c:pt idx="9">
                  <c:v>3.2922974826001337</c:v>
                </c:pt>
                <c:pt idx="10">
                  <c:v>2.0226354518999869</c:v>
                </c:pt>
                <c:pt idx="11">
                  <c:v>0.75297342120006761</c:v>
                </c:pt>
                <c:pt idx="12">
                  <c:v>-0.47573176979994969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CD-C342-ACA5-836EB2C56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38448"/>
        <c:axId val="2094936240"/>
      </c:scatterChart>
      <c:valAx>
        <c:axId val="20949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6240"/>
        <c:crosses val="autoZero"/>
        <c:crossBetween val="midCat"/>
      </c:valAx>
      <c:valAx>
        <c:axId val="20949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84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Total!$G$1</c:f>
              <c:strCache>
                <c:ptCount val="1"/>
                <c:pt idx="0">
                  <c:v>Orignal TWSA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Total!$F$2:$F$227</c:f>
              <c:numCache>
                <c:formatCode>m/d/yy</c:formatCode>
                <c:ptCount val="226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4">
                  <c:v>37773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37987</c:v>
                </c:pt>
                <c:pt idx="22">
                  <c:v>38018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5">
                  <c:v>40544</c:v>
                </c:pt>
                <c:pt idx="106">
                  <c:v>40575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0">
                  <c:v>40695</c:v>
                </c:pt>
                <c:pt idx="111">
                  <c:v>40725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40848</c:v>
                </c:pt>
                <c:pt idx="116">
                  <c:v>40878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41000</c:v>
                </c:pt>
                <c:pt idx="121">
                  <c:v>41030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6">
                  <c:v>41183</c:v>
                </c:pt>
                <c:pt idx="127">
                  <c:v>41214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1">
                  <c:v>41334</c:v>
                </c:pt>
                <c:pt idx="132">
                  <c:v>41365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6">
                  <c:v>41487</c:v>
                </c:pt>
                <c:pt idx="137">
                  <c:v>41518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2">
                  <c:v>41671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7">
                  <c:v>41821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2">
                  <c:v>41974</c:v>
                </c:pt>
                <c:pt idx="153">
                  <c:v>42005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42125</c:v>
                </c:pt>
                <c:pt idx="158">
                  <c:v>42156</c:v>
                </c:pt>
                <c:pt idx="159">
                  <c:v>42186</c:v>
                </c:pt>
                <c:pt idx="160">
                  <c:v>42217</c:v>
                </c:pt>
                <c:pt idx="161">
                  <c:v>42248</c:v>
                </c:pt>
                <c:pt idx="162">
                  <c:v>42278</c:v>
                </c:pt>
                <c:pt idx="163">
                  <c:v>42309</c:v>
                </c:pt>
                <c:pt idx="164">
                  <c:v>42339</c:v>
                </c:pt>
                <c:pt idx="165">
                  <c:v>42370</c:v>
                </c:pt>
                <c:pt idx="166">
                  <c:v>42401</c:v>
                </c:pt>
                <c:pt idx="167">
                  <c:v>42430</c:v>
                </c:pt>
                <c:pt idx="168">
                  <c:v>42461</c:v>
                </c:pt>
                <c:pt idx="169">
                  <c:v>42491</c:v>
                </c:pt>
                <c:pt idx="170">
                  <c:v>42522</c:v>
                </c:pt>
                <c:pt idx="171">
                  <c:v>42552</c:v>
                </c:pt>
                <c:pt idx="172">
                  <c:v>42583</c:v>
                </c:pt>
                <c:pt idx="173">
                  <c:v>42614</c:v>
                </c:pt>
                <c:pt idx="174">
                  <c:v>42644</c:v>
                </c:pt>
                <c:pt idx="175">
                  <c:v>42675</c:v>
                </c:pt>
                <c:pt idx="176">
                  <c:v>42705</c:v>
                </c:pt>
                <c:pt idx="177">
                  <c:v>42736</c:v>
                </c:pt>
                <c:pt idx="178">
                  <c:v>42767</c:v>
                </c:pt>
                <c:pt idx="179">
                  <c:v>42795</c:v>
                </c:pt>
                <c:pt idx="180">
                  <c:v>42826</c:v>
                </c:pt>
                <c:pt idx="181">
                  <c:v>42856</c:v>
                </c:pt>
                <c:pt idx="182">
                  <c:v>42887</c:v>
                </c:pt>
                <c:pt idx="183">
                  <c:v>42917</c:v>
                </c:pt>
                <c:pt idx="184">
                  <c:v>42948</c:v>
                </c:pt>
                <c:pt idx="185">
                  <c:v>42979</c:v>
                </c:pt>
                <c:pt idx="186">
                  <c:v>43009</c:v>
                </c:pt>
                <c:pt idx="187">
                  <c:v>43040</c:v>
                </c:pt>
                <c:pt idx="188">
                  <c:v>43070</c:v>
                </c:pt>
                <c:pt idx="189">
                  <c:v>43101</c:v>
                </c:pt>
                <c:pt idx="190">
                  <c:v>43132</c:v>
                </c:pt>
                <c:pt idx="191">
                  <c:v>43160</c:v>
                </c:pt>
                <c:pt idx="192">
                  <c:v>43191</c:v>
                </c:pt>
                <c:pt idx="193">
                  <c:v>43221</c:v>
                </c:pt>
                <c:pt idx="194">
                  <c:v>43252</c:v>
                </c:pt>
                <c:pt idx="195">
                  <c:v>43282</c:v>
                </c:pt>
                <c:pt idx="196">
                  <c:v>43313</c:v>
                </c:pt>
                <c:pt idx="197">
                  <c:v>43344</c:v>
                </c:pt>
                <c:pt idx="198">
                  <c:v>43374</c:v>
                </c:pt>
                <c:pt idx="199">
                  <c:v>43405</c:v>
                </c:pt>
                <c:pt idx="200">
                  <c:v>43435</c:v>
                </c:pt>
                <c:pt idx="201">
                  <c:v>43466</c:v>
                </c:pt>
                <c:pt idx="202">
                  <c:v>43497</c:v>
                </c:pt>
                <c:pt idx="203">
                  <c:v>43525</c:v>
                </c:pt>
                <c:pt idx="204">
                  <c:v>43556</c:v>
                </c:pt>
                <c:pt idx="205">
                  <c:v>43586</c:v>
                </c:pt>
                <c:pt idx="206">
                  <c:v>43617</c:v>
                </c:pt>
                <c:pt idx="207">
                  <c:v>43647</c:v>
                </c:pt>
                <c:pt idx="208">
                  <c:v>43678</c:v>
                </c:pt>
                <c:pt idx="209">
                  <c:v>43709</c:v>
                </c:pt>
                <c:pt idx="210">
                  <c:v>43739</c:v>
                </c:pt>
                <c:pt idx="211">
                  <c:v>43770</c:v>
                </c:pt>
                <c:pt idx="212">
                  <c:v>43800</c:v>
                </c:pt>
                <c:pt idx="213">
                  <c:v>43831</c:v>
                </c:pt>
                <c:pt idx="214">
                  <c:v>43862</c:v>
                </c:pt>
                <c:pt idx="215">
                  <c:v>43891</c:v>
                </c:pt>
                <c:pt idx="216">
                  <c:v>43922</c:v>
                </c:pt>
                <c:pt idx="217">
                  <c:v>43952</c:v>
                </c:pt>
                <c:pt idx="218">
                  <c:v>43983</c:v>
                </c:pt>
                <c:pt idx="219">
                  <c:v>44013</c:v>
                </c:pt>
                <c:pt idx="220">
                  <c:v>44044</c:v>
                </c:pt>
                <c:pt idx="221">
                  <c:v>44075</c:v>
                </c:pt>
                <c:pt idx="222">
                  <c:v>44105</c:v>
                </c:pt>
                <c:pt idx="223">
                  <c:v>44136</c:v>
                </c:pt>
                <c:pt idx="224">
                  <c:v>44166</c:v>
                </c:pt>
                <c:pt idx="225">
                  <c:v>44197</c:v>
                </c:pt>
              </c:numCache>
            </c:numRef>
          </c:xVal>
          <c:yVal>
            <c:numRef>
              <c:f>Total!$G$2:$G$227</c:f>
              <c:numCache>
                <c:formatCode>General</c:formatCode>
                <c:ptCount val="226"/>
                <c:pt idx="0">
                  <c:v>-10.5</c:v>
                </c:pt>
                <c:pt idx="1">
                  <c:v>-10.32</c:v>
                </c:pt>
                <c:pt idx="4">
                  <c:v>-17.149999999999999</c:v>
                </c:pt>
                <c:pt idx="5">
                  <c:v>-9.5500000000000007</c:v>
                </c:pt>
                <c:pt idx="6">
                  <c:v>-6.49</c:v>
                </c:pt>
                <c:pt idx="7">
                  <c:v>-7.9</c:v>
                </c:pt>
                <c:pt idx="8">
                  <c:v>-11.43</c:v>
                </c:pt>
                <c:pt idx="9">
                  <c:v>-4.74</c:v>
                </c:pt>
                <c:pt idx="10">
                  <c:v>-6.9</c:v>
                </c:pt>
                <c:pt idx="11">
                  <c:v>-10.7</c:v>
                </c:pt>
                <c:pt idx="12">
                  <c:v>-11.94</c:v>
                </c:pt>
                <c:pt idx="13">
                  <c:v>-12.93</c:v>
                </c:pt>
                <c:pt idx="15">
                  <c:v>-10.95</c:v>
                </c:pt>
                <c:pt idx="16">
                  <c:v>-12</c:v>
                </c:pt>
                <c:pt idx="17">
                  <c:v>-4.54</c:v>
                </c:pt>
                <c:pt idx="18">
                  <c:v>-5.39</c:v>
                </c:pt>
                <c:pt idx="19">
                  <c:v>-4.9000000000000004</c:v>
                </c:pt>
                <c:pt idx="20">
                  <c:v>-2.94</c:v>
                </c:pt>
                <c:pt idx="21">
                  <c:v>-2.02</c:v>
                </c:pt>
                <c:pt idx="22">
                  <c:v>-3.39</c:v>
                </c:pt>
                <c:pt idx="23">
                  <c:v>-2.67</c:v>
                </c:pt>
                <c:pt idx="24">
                  <c:v>-4.58</c:v>
                </c:pt>
                <c:pt idx="25">
                  <c:v>-7.47</c:v>
                </c:pt>
                <c:pt idx="26">
                  <c:v>-6.01</c:v>
                </c:pt>
                <c:pt idx="27">
                  <c:v>-4.74</c:v>
                </c:pt>
                <c:pt idx="28">
                  <c:v>-6.4</c:v>
                </c:pt>
                <c:pt idx="29">
                  <c:v>-4.42</c:v>
                </c:pt>
                <c:pt idx="30">
                  <c:v>1.43</c:v>
                </c:pt>
                <c:pt idx="31">
                  <c:v>-0.66</c:v>
                </c:pt>
                <c:pt idx="32">
                  <c:v>0.89</c:v>
                </c:pt>
                <c:pt idx="33">
                  <c:v>-2.5499999999999998</c:v>
                </c:pt>
                <c:pt idx="34">
                  <c:v>-1.9</c:v>
                </c:pt>
                <c:pt idx="35">
                  <c:v>-4.3899999999999997</c:v>
                </c:pt>
                <c:pt idx="36">
                  <c:v>-7.23</c:v>
                </c:pt>
                <c:pt idx="37">
                  <c:v>-8.9700000000000006</c:v>
                </c:pt>
                <c:pt idx="38">
                  <c:v>-10.02</c:v>
                </c:pt>
                <c:pt idx="39">
                  <c:v>-5.05</c:v>
                </c:pt>
                <c:pt idx="40">
                  <c:v>-5.35</c:v>
                </c:pt>
                <c:pt idx="41">
                  <c:v>-3.23</c:v>
                </c:pt>
                <c:pt idx="42">
                  <c:v>-0.09</c:v>
                </c:pt>
                <c:pt idx="43">
                  <c:v>-0.78</c:v>
                </c:pt>
                <c:pt idx="44">
                  <c:v>-0.1</c:v>
                </c:pt>
                <c:pt idx="45">
                  <c:v>-3.6</c:v>
                </c:pt>
                <c:pt idx="46">
                  <c:v>-3.22</c:v>
                </c:pt>
                <c:pt idx="47">
                  <c:v>-4.71</c:v>
                </c:pt>
                <c:pt idx="48">
                  <c:v>-6.25</c:v>
                </c:pt>
                <c:pt idx="49">
                  <c:v>-8.92</c:v>
                </c:pt>
                <c:pt idx="50">
                  <c:v>-9.4499999999999993</c:v>
                </c:pt>
                <c:pt idx="51">
                  <c:v>-8.9600000000000009</c:v>
                </c:pt>
                <c:pt idx="52">
                  <c:v>-11.87</c:v>
                </c:pt>
                <c:pt idx="53">
                  <c:v>-8.0500000000000007</c:v>
                </c:pt>
                <c:pt idx="54">
                  <c:v>-4.3099999999999996</c:v>
                </c:pt>
                <c:pt idx="55">
                  <c:v>-5.13</c:v>
                </c:pt>
                <c:pt idx="56">
                  <c:v>-5.27</c:v>
                </c:pt>
                <c:pt idx="57">
                  <c:v>-6.34</c:v>
                </c:pt>
                <c:pt idx="58">
                  <c:v>-6.4</c:v>
                </c:pt>
                <c:pt idx="59">
                  <c:v>-8.33</c:v>
                </c:pt>
                <c:pt idx="60">
                  <c:v>-9.5299999999999994</c:v>
                </c:pt>
                <c:pt idx="61">
                  <c:v>-6.76</c:v>
                </c:pt>
                <c:pt idx="62">
                  <c:v>-5.39</c:v>
                </c:pt>
                <c:pt idx="63">
                  <c:v>-7.56</c:v>
                </c:pt>
                <c:pt idx="64">
                  <c:v>-3.55</c:v>
                </c:pt>
                <c:pt idx="65">
                  <c:v>-0.96</c:v>
                </c:pt>
                <c:pt idx="66">
                  <c:v>4.2300000000000004</c:v>
                </c:pt>
                <c:pt idx="67">
                  <c:v>5.49</c:v>
                </c:pt>
                <c:pt idx="68">
                  <c:v>6.71</c:v>
                </c:pt>
                <c:pt idx="69">
                  <c:v>4.8600000000000003</c:v>
                </c:pt>
                <c:pt idx="70">
                  <c:v>4.34</c:v>
                </c:pt>
                <c:pt idx="71">
                  <c:v>0.99</c:v>
                </c:pt>
                <c:pt idx="72">
                  <c:v>-0.28000000000000003</c:v>
                </c:pt>
                <c:pt idx="73">
                  <c:v>1.1200000000000001</c:v>
                </c:pt>
                <c:pt idx="74">
                  <c:v>-1.34</c:v>
                </c:pt>
                <c:pt idx="75">
                  <c:v>3</c:v>
                </c:pt>
                <c:pt idx="76">
                  <c:v>6.36</c:v>
                </c:pt>
                <c:pt idx="77">
                  <c:v>9.82</c:v>
                </c:pt>
                <c:pt idx="78">
                  <c:v>12.3</c:v>
                </c:pt>
                <c:pt idx="79">
                  <c:v>14.97</c:v>
                </c:pt>
                <c:pt idx="80">
                  <c:v>12.98</c:v>
                </c:pt>
                <c:pt idx="81">
                  <c:v>11.67</c:v>
                </c:pt>
                <c:pt idx="82">
                  <c:v>10.71</c:v>
                </c:pt>
                <c:pt idx="83">
                  <c:v>6.59</c:v>
                </c:pt>
                <c:pt idx="84">
                  <c:v>10.35</c:v>
                </c:pt>
                <c:pt idx="85">
                  <c:v>5.65</c:v>
                </c:pt>
                <c:pt idx="86">
                  <c:v>8.2100000000000009</c:v>
                </c:pt>
                <c:pt idx="87">
                  <c:v>3.48</c:v>
                </c:pt>
                <c:pt idx="88">
                  <c:v>11.06</c:v>
                </c:pt>
                <c:pt idx="89">
                  <c:v>16.829999999999998</c:v>
                </c:pt>
                <c:pt idx="90">
                  <c:v>15.58</c:v>
                </c:pt>
                <c:pt idx="91">
                  <c:v>21.43</c:v>
                </c:pt>
                <c:pt idx="92">
                  <c:v>17.149999999999999</c:v>
                </c:pt>
                <c:pt idx="93">
                  <c:v>16.3</c:v>
                </c:pt>
                <c:pt idx="94">
                  <c:v>17.28</c:v>
                </c:pt>
                <c:pt idx="95">
                  <c:v>10.6</c:v>
                </c:pt>
                <c:pt idx="96">
                  <c:v>9.43</c:v>
                </c:pt>
                <c:pt idx="97">
                  <c:v>9.18</c:v>
                </c:pt>
                <c:pt idx="98">
                  <c:v>8.4700000000000006</c:v>
                </c:pt>
                <c:pt idx="99">
                  <c:v>12</c:v>
                </c:pt>
                <c:pt idx="100">
                  <c:v>13.34</c:v>
                </c:pt>
                <c:pt idx="101">
                  <c:v>20.27</c:v>
                </c:pt>
                <c:pt idx="102">
                  <c:v>24.99</c:v>
                </c:pt>
                <c:pt idx="103">
                  <c:v>29.49</c:v>
                </c:pt>
                <c:pt idx="104">
                  <c:v>29.4</c:v>
                </c:pt>
                <c:pt idx="106">
                  <c:v>23.19</c:v>
                </c:pt>
                <c:pt idx="107">
                  <c:v>20.010000000000002</c:v>
                </c:pt>
                <c:pt idx="108">
                  <c:v>21.4</c:v>
                </c:pt>
                <c:pt idx="109">
                  <c:v>16.27</c:v>
                </c:pt>
                <c:pt idx="111">
                  <c:v>26.03</c:v>
                </c:pt>
                <c:pt idx="112">
                  <c:v>25.08</c:v>
                </c:pt>
                <c:pt idx="113">
                  <c:v>28.51</c:v>
                </c:pt>
                <c:pt idx="114">
                  <c:v>33.270000000000003</c:v>
                </c:pt>
                <c:pt idx="115">
                  <c:v>33.700000000000003</c:v>
                </c:pt>
                <c:pt idx="117">
                  <c:v>26.45</c:v>
                </c:pt>
                <c:pt idx="118">
                  <c:v>24.65</c:v>
                </c:pt>
                <c:pt idx="119">
                  <c:v>20.190000000000001</c:v>
                </c:pt>
                <c:pt idx="120">
                  <c:v>15.98</c:v>
                </c:pt>
                <c:pt idx="122">
                  <c:v>24.91</c:v>
                </c:pt>
                <c:pt idx="123">
                  <c:v>27.15</c:v>
                </c:pt>
                <c:pt idx="124">
                  <c:v>27.24</c:v>
                </c:pt>
                <c:pt idx="125">
                  <c:v>29.14</c:v>
                </c:pt>
                <c:pt idx="127">
                  <c:v>29.44</c:v>
                </c:pt>
                <c:pt idx="128">
                  <c:v>26.04</c:v>
                </c:pt>
                <c:pt idx="129">
                  <c:v>23.97</c:v>
                </c:pt>
                <c:pt idx="130">
                  <c:v>19.260000000000002</c:v>
                </c:pt>
                <c:pt idx="132">
                  <c:v>19.260000000000002</c:v>
                </c:pt>
                <c:pt idx="133">
                  <c:v>17</c:v>
                </c:pt>
                <c:pt idx="134">
                  <c:v>14.81</c:v>
                </c:pt>
                <c:pt idx="135">
                  <c:v>20.329999999999998</c:v>
                </c:pt>
                <c:pt idx="138">
                  <c:v>23.05</c:v>
                </c:pt>
                <c:pt idx="139">
                  <c:v>21.53</c:v>
                </c:pt>
                <c:pt idx="140">
                  <c:v>16.61</c:v>
                </c:pt>
                <c:pt idx="141">
                  <c:v>17.260000000000002</c:v>
                </c:pt>
                <c:pt idx="143">
                  <c:v>13.6</c:v>
                </c:pt>
                <c:pt idx="144">
                  <c:v>9.85</c:v>
                </c:pt>
                <c:pt idx="145">
                  <c:v>7.53</c:v>
                </c:pt>
                <c:pt idx="146">
                  <c:v>14.16</c:v>
                </c:pt>
                <c:pt idx="148">
                  <c:v>13.18</c:v>
                </c:pt>
                <c:pt idx="149">
                  <c:v>14.53</c:v>
                </c:pt>
                <c:pt idx="150">
                  <c:v>18.12</c:v>
                </c:pt>
                <c:pt idx="151">
                  <c:v>16.11</c:v>
                </c:pt>
                <c:pt idx="153">
                  <c:v>12.59</c:v>
                </c:pt>
                <c:pt idx="154">
                  <c:v>8.75</c:v>
                </c:pt>
                <c:pt idx="155">
                  <c:v>7.1</c:v>
                </c:pt>
                <c:pt idx="156">
                  <c:v>4.67</c:v>
                </c:pt>
                <c:pt idx="159">
                  <c:v>6.15</c:v>
                </c:pt>
                <c:pt idx="160">
                  <c:v>11.15</c:v>
                </c:pt>
                <c:pt idx="161">
                  <c:v>12.28</c:v>
                </c:pt>
                <c:pt idx="164">
                  <c:v>4.01</c:v>
                </c:pt>
                <c:pt idx="165">
                  <c:v>2.81</c:v>
                </c:pt>
                <c:pt idx="166">
                  <c:v>0.7</c:v>
                </c:pt>
                <c:pt idx="167">
                  <c:v>6.19</c:v>
                </c:pt>
                <c:pt idx="169">
                  <c:v>-1.45</c:v>
                </c:pt>
                <c:pt idx="170">
                  <c:v>0.39</c:v>
                </c:pt>
                <c:pt idx="171">
                  <c:v>2.39</c:v>
                </c:pt>
                <c:pt idx="172">
                  <c:v>5.15</c:v>
                </c:pt>
                <c:pt idx="175">
                  <c:v>3.47</c:v>
                </c:pt>
                <c:pt idx="176">
                  <c:v>9.5</c:v>
                </c:pt>
                <c:pt idx="177">
                  <c:v>11.07</c:v>
                </c:pt>
                <c:pt idx="179">
                  <c:v>5.59</c:v>
                </c:pt>
                <c:pt idx="180">
                  <c:v>5.07</c:v>
                </c:pt>
                <c:pt idx="181">
                  <c:v>1</c:v>
                </c:pt>
                <c:pt idx="182">
                  <c:v>3.55</c:v>
                </c:pt>
                <c:pt idx="194">
                  <c:v>8.64</c:v>
                </c:pt>
                <c:pt idx="195">
                  <c:v>8.99</c:v>
                </c:pt>
                <c:pt idx="198">
                  <c:v>20.170000000000002</c:v>
                </c:pt>
                <c:pt idx="199">
                  <c:v>18.29</c:v>
                </c:pt>
                <c:pt idx="200">
                  <c:v>21.73</c:v>
                </c:pt>
                <c:pt idx="201">
                  <c:v>13.72</c:v>
                </c:pt>
                <c:pt idx="202">
                  <c:v>14.24</c:v>
                </c:pt>
                <c:pt idx="203">
                  <c:v>11.76</c:v>
                </c:pt>
                <c:pt idx="204">
                  <c:v>12.85</c:v>
                </c:pt>
                <c:pt idx="205">
                  <c:v>8.4499999999999993</c:v>
                </c:pt>
                <c:pt idx="206">
                  <c:v>9.89</c:v>
                </c:pt>
                <c:pt idx="207">
                  <c:v>5.49</c:v>
                </c:pt>
                <c:pt idx="208">
                  <c:v>12.74</c:v>
                </c:pt>
                <c:pt idx="209">
                  <c:v>16.579999999999998</c:v>
                </c:pt>
                <c:pt idx="210">
                  <c:v>21.25</c:v>
                </c:pt>
                <c:pt idx="211">
                  <c:v>24.59</c:v>
                </c:pt>
                <c:pt idx="212">
                  <c:v>22.12</c:v>
                </c:pt>
                <c:pt idx="213">
                  <c:v>19.690000000000001</c:v>
                </c:pt>
                <c:pt idx="214">
                  <c:v>18.18</c:v>
                </c:pt>
                <c:pt idx="215">
                  <c:v>16.61</c:v>
                </c:pt>
                <c:pt idx="216">
                  <c:v>13.43</c:v>
                </c:pt>
                <c:pt idx="217">
                  <c:v>16.5</c:v>
                </c:pt>
                <c:pt idx="218">
                  <c:v>11.29</c:v>
                </c:pt>
                <c:pt idx="219">
                  <c:v>13.53</c:v>
                </c:pt>
                <c:pt idx="220">
                  <c:v>16.53</c:v>
                </c:pt>
                <c:pt idx="221">
                  <c:v>16.149999999999999</c:v>
                </c:pt>
                <c:pt idx="222">
                  <c:v>19.809999999999999</c:v>
                </c:pt>
                <c:pt idx="223">
                  <c:v>14.93</c:v>
                </c:pt>
                <c:pt idx="224">
                  <c:v>15.59</c:v>
                </c:pt>
                <c:pt idx="225">
                  <c:v>15.69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9-FA45-B020-48723CCE6A5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Total!$F$2:$F$227</c:f>
              <c:numCache>
                <c:formatCode>m/d/yy</c:formatCode>
                <c:ptCount val="226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4">
                  <c:v>37773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37987</c:v>
                </c:pt>
                <c:pt idx="22">
                  <c:v>38018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5">
                  <c:v>40544</c:v>
                </c:pt>
                <c:pt idx="106">
                  <c:v>40575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0">
                  <c:v>40695</c:v>
                </c:pt>
                <c:pt idx="111">
                  <c:v>40725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40848</c:v>
                </c:pt>
                <c:pt idx="116">
                  <c:v>40878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41000</c:v>
                </c:pt>
                <c:pt idx="121">
                  <c:v>41030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6">
                  <c:v>41183</c:v>
                </c:pt>
                <c:pt idx="127">
                  <c:v>41214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1">
                  <c:v>41334</c:v>
                </c:pt>
                <c:pt idx="132">
                  <c:v>41365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6">
                  <c:v>41487</c:v>
                </c:pt>
                <c:pt idx="137">
                  <c:v>41518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2">
                  <c:v>41671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7">
                  <c:v>41821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2">
                  <c:v>41974</c:v>
                </c:pt>
                <c:pt idx="153">
                  <c:v>42005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42125</c:v>
                </c:pt>
                <c:pt idx="158">
                  <c:v>42156</c:v>
                </c:pt>
                <c:pt idx="159">
                  <c:v>42186</c:v>
                </c:pt>
                <c:pt idx="160">
                  <c:v>42217</c:v>
                </c:pt>
                <c:pt idx="161">
                  <c:v>42248</c:v>
                </c:pt>
                <c:pt idx="162">
                  <c:v>42278</c:v>
                </c:pt>
                <c:pt idx="163">
                  <c:v>42309</c:v>
                </c:pt>
                <c:pt idx="164">
                  <c:v>42339</c:v>
                </c:pt>
                <c:pt idx="165">
                  <c:v>42370</c:v>
                </c:pt>
                <c:pt idx="166">
                  <c:v>42401</c:v>
                </c:pt>
                <c:pt idx="167">
                  <c:v>42430</c:v>
                </c:pt>
                <c:pt idx="168">
                  <c:v>42461</c:v>
                </c:pt>
                <c:pt idx="169">
                  <c:v>42491</c:v>
                </c:pt>
                <c:pt idx="170">
                  <c:v>42522</c:v>
                </c:pt>
                <c:pt idx="171">
                  <c:v>42552</c:v>
                </c:pt>
                <c:pt idx="172">
                  <c:v>42583</c:v>
                </c:pt>
                <c:pt idx="173">
                  <c:v>42614</c:v>
                </c:pt>
                <c:pt idx="174">
                  <c:v>42644</c:v>
                </c:pt>
                <c:pt idx="175">
                  <c:v>42675</c:v>
                </c:pt>
                <c:pt idx="176">
                  <c:v>42705</c:v>
                </c:pt>
                <c:pt idx="177">
                  <c:v>42736</c:v>
                </c:pt>
                <c:pt idx="178">
                  <c:v>42767</c:v>
                </c:pt>
                <c:pt idx="179">
                  <c:v>42795</c:v>
                </c:pt>
                <c:pt idx="180">
                  <c:v>42826</c:v>
                </c:pt>
                <c:pt idx="181">
                  <c:v>42856</c:v>
                </c:pt>
                <c:pt idx="182">
                  <c:v>42887</c:v>
                </c:pt>
                <c:pt idx="183">
                  <c:v>42917</c:v>
                </c:pt>
                <c:pt idx="184">
                  <c:v>42948</c:v>
                </c:pt>
                <c:pt idx="185">
                  <c:v>42979</c:v>
                </c:pt>
                <c:pt idx="186">
                  <c:v>43009</c:v>
                </c:pt>
                <c:pt idx="187">
                  <c:v>43040</c:v>
                </c:pt>
                <c:pt idx="188">
                  <c:v>43070</c:v>
                </c:pt>
                <c:pt idx="189">
                  <c:v>43101</c:v>
                </c:pt>
                <c:pt idx="190">
                  <c:v>43132</c:v>
                </c:pt>
                <c:pt idx="191">
                  <c:v>43160</c:v>
                </c:pt>
                <c:pt idx="192">
                  <c:v>43191</c:v>
                </c:pt>
                <c:pt idx="193">
                  <c:v>43221</c:v>
                </c:pt>
                <c:pt idx="194">
                  <c:v>43252</c:v>
                </c:pt>
                <c:pt idx="195">
                  <c:v>43282</c:v>
                </c:pt>
                <c:pt idx="196">
                  <c:v>43313</c:v>
                </c:pt>
                <c:pt idx="197">
                  <c:v>43344</c:v>
                </c:pt>
                <c:pt idx="198">
                  <c:v>43374</c:v>
                </c:pt>
                <c:pt idx="199">
                  <c:v>43405</c:v>
                </c:pt>
                <c:pt idx="200">
                  <c:v>43435</c:v>
                </c:pt>
                <c:pt idx="201">
                  <c:v>43466</c:v>
                </c:pt>
                <c:pt idx="202">
                  <c:v>43497</c:v>
                </c:pt>
                <c:pt idx="203">
                  <c:v>43525</c:v>
                </c:pt>
                <c:pt idx="204">
                  <c:v>43556</c:v>
                </c:pt>
                <c:pt idx="205">
                  <c:v>43586</c:v>
                </c:pt>
                <c:pt idx="206">
                  <c:v>43617</c:v>
                </c:pt>
                <c:pt idx="207">
                  <c:v>43647</c:v>
                </c:pt>
                <c:pt idx="208">
                  <c:v>43678</c:v>
                </c:pt>
                <c:pt idx="209">
                  <c:v>43709</c:v>
                </c:pt>
                <c:pt idx="210">
                  <c:v>43739</c:v>
                </c:pt>
                <c:pt idx="211">
                  <c:v>43770</c:v>
                </c:pt>
                <c:pt idx="212">
                  <c:v>43800</c:v>
                </c:pt>
                <c:pt idx="213">
                  <c:v>43831</c:v>
                </c:pt>
                <c:pt idx="214">
                  <c:v>43862</c:v>
                </c:pt>
                <c:pt idx="215">
                  <c:v>43891</c:v>
                </c:pt>
                <c:pt idx="216">
                  <c:v>43922</c:v>
                </c:pt>
                <c:pt idx="217">
                  <c:v>43952</c:v>
                </c:pt>
                <c:pt idx="218">
                  <c:v>43983</c:v>
                </c:pt>
                <c:pt idx="219">
                  <c:v>44013</c:v>
                </c:pt>
                <c:pt idx="220">
                  <c:v>44044</c:v>
                </c:pt>
                <c:pt idx="221">
                  <c:v>44075</c:v>
                </c:pt>
                <c:pt idx="222">
                  <c:v>44105</c:v>
                </c:pt>
                <c:pt idx="223">
                  <c:v>44136</c:v>
                </c:pt>
                <c:pt idx="224">
                  <c:v>44166</c:v>
                </c:pt>
                <c:pt idx="225">
                  <c:v>44197</c:v>
                </c:pt>
              </c:numCache>
            </c:numRef>
          </c:xVal>
          <c:yVal>
            <c:numRef>
              <c:f>Total!$H$2:$H$200</c:f>
              <c:numCache>
                <c:formatCode>General</c:formatCode>
                <c:ptCount val="199"/>
                <c:pt idx="1">
                  <c:v>-10.32</c:v>
                </c:pt>
                <c:pt idx="2">
                  <c:v>-8.9780396180864201</c:v>
                </c:pt>
                <c:pt idx="3">
                  <c:v>-7.6236090213607204</c:v>
                </c:pt>
                <c:pt idx="4">
                  <c:v>-17.149999999999999</c:v>
                </c:pt>
                <c:pt idx="13">
                  <c:v>-12.93</c:v>
                </c:pt>
                <c:pt idx="14">
                  <c:v>-7.4274260473824301</c:v>
                </c:pt>
                <c:pt idx="15">
                  <c:v>-10.95</c:v>
                </c:pt>
                <c:pt idx="104">
                  <c:v>29.4</c:v>
                </c:pt>
                <c:pt idx="105">
                  <c:v>10.0958224490987</c:v>
                </c:pt>
                <c:pt idx="106">
                  <c:v>23.19</c:v>
                </c:pt>
                <c:pt idx="109">
                  <c:v>16.27</c:v>
                </c:pt>
                <c:pt idx="110">
                  <c:v>4.9859790309656598</c:v>
                </c:pt>
                <c:pt idx="111">
                  <c:v>26.03</c:v>
                </c:pt>
                <c:pt idx="115">
                  <c:v>33.700000000000003</c:v>
                </c:pt>
                <c:pt idx="116">
                  <c:v>12.9856535342402</c:v>
                </c:pt>
                <c:pt idx="117">
                  <c:v>26.45</c:v>
                </c:pt>
                <c:pt idx="120">
                  <c:v>15.98</c:v>
                </c:pt>
                <c:pt idx="121">
                  <c:v>5.5362488486557897</c:v>
                </c:pt>
                <c:pt idx="122">
                  <c:v>24.91</c:v>
                </c:pt>
                <c:pt idx="125">
                  <c:v>29.14</c:v>
                </c:pt>
                <c:pt idx="126">
                  <c:v>15.855527706364599</c:v>
                </c:pt>
                <c:pt idx="127">
                  <c:v>29.44</c:v>
                </c:pt>
                <c:pt idx="130">
                  <c:v>19.260000000000002</c:v>
                </c:pt>
                <c:pt idx="131">
                  <c:v>9.7574310831034001</c:v>
                </c:pt>
                <c:pt idx="132">
                  <c:v>19.260000000000002</c:v>
                </c:pt>
                <c:pt idx="135">
                  <c:v>20.329999999999998</c:v>
                </c:pt>
                <c:pt idx="136">
                  <c:v>11.181690099542401</c:v>
                </c:pt>
                <c:pt idx="137">
                  <c:v>14.744056834189101</c:v>
                </c:pt>
                <c:pt idx="138">
                  <c:v>23.05</c:v>
                </c:pt>
                <c:pt idx="141">
                  <c:v>17.260000000000002</c:v>
                </c:pt>
                <c:pt idx="142">
                  <c:v>13.4544823646696</c:v>
                </c:pt>
                <c:pt idx="143">
                  <c:v>13.6</c:v>
                </c:pt>
                <c:pt idx="146">
                  <c:v>14.16</c:v>
                </c:pt>
                <c:pt idx="147">
                  <c:v>10.9964985961614</c:v>
                </c:pt>
                <c:pt idx="148">
                  <c:v>13.18</c:v>
                </c:pt>
                <c:pt idx="151">
                  <c:v>16.11</c:v>
                </c:pt>
                <c:pt idx="152">
                  <c:v>17.641742502710301</c:v>
                </c:pt>
                <c:pt idx="153">
                  <c:v>12.59</c:v>
                </c:pt>
                <c:pt idx="156">
                  <c:v>4.67</c:v>
                </c:pt>
                <c:pt idx="157">
                  <c:v>10.1880895607677</c:v>
                </c:pt>
                <c:pt idx="158">
                  <c:v>11.192681570139699</c:v>
                </c:pt>
                <c:pt idx="159">
                  <c:v>6.15</c:v>
                </c:pt>
                <c:pt idx="161">
                  <c:v>12.28</c:v>
                </c:pt>
                <c:pt idx="162">
                  <c:v>20.507368418476599</c:v>
                </c:pt>
                <c:pt idx="163">
                  <c:v>20.9902746830378</c:v>
                </c:pt>
                <c:pt idx="164">
                  <c:v>4.01</c:v>
                </c:pt>
                <c:pt idx="167">
                  <c:v>6.19</c:v>
                </c:pt>
                <c:pt idx="168">
                  <c:v>12.795549332007599</c:v>
                </c:pt>
                <c:pt idx="169">
                  <c:v>-1.45</c:v>
                </c:pt>
                <c:pt idx="172">
                  <c:v>5.15</c:v>
                </c:pt>
                <c:pt idx="173">
                  <c:v>19.4001458026591</c:v>
                </c:pt>
                <c:pt idx="174">
                  <c:v>22.0622302455387</c:v>
                </c:pt>
                <c:pt idx="175">
                  <c:v>3.47</c:v>
                </c:pt>
                <c:pt idx="177">
                  <c:v>11.07</c:v>
                </c:pt>
                <c:pt idx="178">
                  <c:v>18.110571333139699</c:v>
                </c:pt>
                <c:pt idx="179">
                  <c:v>5.59</c:v>
                </c:pt>
                <c:pt idx="182">
                  <c:v>3.55</c:v>
                </c:pt>
                <c:pt idx="183">
                  <c:v>15.6525875646314</c:v>
                </c:pt>
                <c:pt idx="184">
                  <c:v>17.3883926387164</c:v>
                </c:pt>
                <c:pt idx="185">
                  <c:v>20.950759373363098</c:v>
                </c:pt>
                <c:pt idx="186">
                  <c:v>23.612843816242702</c:v>
                </c:pt>
                <c:pt idx="187">
                  <c:v>24.095750080803899</c:v>
                </c:pt>
                <c:pt idx="188">
                  <c:v>22.297831471180402</c:v>
                </c:pt>
                <c:pt idx="189">
                  <c:v>20.958613956742798</c:v>
                </c:pt>
                <c:pt idx="190">
                  <c:v>19.661184903843701</c:v>
                </c:pt>
                <c:pt idx="191">
                  <c:v>17.5147471929814</c:v>
                </c:pt>
                <c:pt idx="192">
                  <c:v>15.896776473415599</c:v>
                </c:pt>
                <c:pt idx="193">
                  <c:v>14.8441785292378</c:v>
                </c:pt>
                <c:pt idx="194">
                  <c:v>8.64</c:v>
                </c:pt>
                <c:pt idx="195">
                  <c:v>8.99</c:v>
                </c:pt>
                <c:pt idx="196">
                  <c:v>18.939006209420398</c:v>
                </c:pt>
                <c:pt idx="197">
                  <c:v>22.5013729440671</c:v>
                </c:pt>
                <c:pt idx="198">
                  <c:v>20.170000000000002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A9-FA45-B020-48723CCE6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64960"/>
        <c:axId val="2090265360"/>
      </c:scatterChart>
      <c:valAx>
        <c:axId val="2090264960"/>
        <c:scaling>
          <c:orientation val="minMax"/>
          <c:max val="44500"/>
          <c:min val="3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265360"/>
        <c:crosses val="autoZero"/>
        <c:crossBetween val="midCat"/>
      </c:valAx>
      <c:valAx>
        <c:axId val="20902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26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36986349370028E-2"/>
          <c:y val="1.4566245922079696E-2"/>
          <c:w val="0.90463841098057274"/>
          <c:h val="0.949175534186209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'2019'!$B$1</c:f>
              <c:strCache>
                <c:ptCount val="1"/>
                <c:pt idx="0">
                  <c:v>Groundwater Storage (Calculated)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'2019'!$A$2:$A$16</c:f>
              <c:numCache>
                <c:formatCode>m/d/yy</c:formatCode>
                <c:ptCount val="15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  <c:pt idx="12">
                  <c:v>43739</c:v>
                </c:pt>
                <c:pt idx="13">
                  <c:v>43770</c:v>
                </c:pt>
                <c:pt idx="14">
                  <c:v>43800</c:v>
                </c:pt>
              </c:numCache>
            </c:numRef>
          </c:xVal>
          <c:yVal>
            <c:numRef>
              <c:f>'2019'!$B$2:$B$16</c:f>
              <c:numCache>
                <c:formatCode>0.00</c:formatCode>
                <c:ptCount val="15"/>
                <c:pt idx="0">
                  <c:v>20.170000000000002</c:v>
                </c:pt>
                <c:pt idx="1">
                  <c:v>18.29</c:v>
                </c:pt>
                <c:pt idx="2">
                  <c:v>21.73</c:v>
                </c:pt>
                <c:pt idx="3">
                  <c:v>13.72</c:v>
                </c:pt>
                <c:pt idx="4">
                  <c:v>14.24</c:v>
                </c:pt>
                <c:pt idx="5">
                  <c:v>11.76</c:v>
                </c:pt>
                <c:pt idx="6">
                  <c:v>12.85</c:v>
                </c:pt>
                <c:pt idx="7">
                  <c:v>8.4499999999999993</c:v>
                </c:pt>
                <c:pt idx="8">
                  <c:v>9.89</c:v>
                </c:pt>
                <c:pt idx="9">
                  <c:v>5.49</c:v>
                </c:pt>
                <c:pt idx="10">
                  <c:v>12.74</c:v>
                </c:pt>
                <c:pt idx="11">
                  <c:v>16.579999999999998</c:v>
                </c:pt>
                <c:pt idx="12">
                  <c:v>21.245999999999999</c:v>
                </c:pt>
                <c:pt idx="13">
                  <c:v>24.587</c:v>
                </c:pt>
                <c:pt idx="14">
                  <c:v>22.117999999999999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E-4440-8FF7-BB63602F3DF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'2019'!$C$5:$C$18</c:f>
              <c:numCache>
                <c:formatCode>m/d/yy</c:formatCode>
                <c:ptCount val="14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  <c:pt idx="12">
                  <c:v>43739</c:v>
                </c:pt>
                <c:pt idx="13">
                  <c:v>43770</c:v>
                </c:pt>
              </c:numCache>
            </c:numRef>
          </c:xVal>
          <c:yVal>
            <c:numRef>
              <c:f>'2019'!$E$5:$E$18</c:f>
              <c:numCache>
                <c:formatCode>0.00</c:formatCode>
                <c:ptCount val="14"/>
                <c:pt idx="0">
                  <c:v>20.84715848399992</c:v>
                </c:pt>
                <c:pt idx="1">
                  <c:v>19.21826269660005</c:v>
                </c:pt>
                <c:pt idx="2">
                  <c:v>17.641911934600103</c:v>
                </c:pt>
                <c:pt idx="3">
                  <c:v>16.013016147200233</c:v>
                </c:pt>
                <c:pt idx="4">
                  <c:v>14.384120359799908</c:v>
                </c:pt>
                <c:pt idx="5">
                  <c:v>12.912859648600261</c:v>
                </c:pt>
                <c:pt idx="6">
                  <c:v>11.283963861199936</c:v>
                </c:pt>
                <c:pt idx="7">
                  <c:v>9.7076130991999889</c:v>
                </c:pt>
                <c:pt idx="8">
                  <c:v>8.0787173118001192</c:v>
                </c:pt>
                <c:pt idx="9">
                  <c:v>6.5023665498001719</c:v>
                </c:pt>
                <c:pt idx="10">
                  <c:v>4.8734707623998474</c:v>
                </c:pt>
                <c:pt idx="11">
                  <c:v>3.2445749749999777</c:v>
                </c:pt>
                <c:pt idx="12">
                  <c:v>1.6682242130000304</c:v>
                </c:pt>
                <c:pt idx="13">
                  <c:v>3.9328425600160699E-2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1E-4440-8FF7-BB63602F3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38448"/>
        <c:axId val="2094936240"/>
      </c:scatterChart>
      <c:valAx>
        <c:axId val="20949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6240"/>
        <c:crosses val="autoZero"/>
        <c:crossBetween val="midCat"/>
      </c:valAx>
      <c:valAx>
        <c:axId val="20949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84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36986349370028E-2"/>
          <c:y val="1.4566245922079696E-2"/>
          <c:w val="0.90463841098057274"/>
          <c:h val="0.949175534186209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'2020'!$B$1</c:f>
              <c:strCache>
                <c:ptCount val="1"/>
                <c:pt idx="0">
                  <c:v>Groundwater Storage (Calculated)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'2020'!$A$2:$A$16</c:f>
              <c:numCache>
                <c:formatCode>m/d/yy</c:formatCode>
                <c:ptCount val="15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  <c:pt idx="11">
                  <c:v>44105</c:v>
                </c:pt>
                <c:pt idx="12">
                  <c:v>44136</c:v>
                </c:pt>
                <c:pt idx="13">
                  <c:v>44166</c:v>
                </c:pt>
                <c:pt idx="14">
                  <c:v>44197</c:v>
                </c:pt>
              </c:numCache>
            </c:numRef>
          </c:xVal>
          <c:yVal>
            <c:numRef>
              <c:f>'2020'!$B$2:$B$16</c:f>
              <c:numCache>
                <c:formatCode>0.00</c:formatCode>
                <c:ptCount val="15"/>
                <c:pt idx="0">
                  <c:v>24.587</c:v>
                </c:pt>
                <c:pt idx="1">
                  <c:v>22.117999999999999</c:v>
                </c:pt>
                <c:pt idx="2">
                  <c:v>19.692</c:v>
                </c:pt>
                <c:pt idx="3">
                  <c:v>18.18</c:v>
                </c:pt>
                <c:pt idx="4">
                  <c:v>16.606000000000002</c:v>
                </c:pt>
                <c:pt idx="5">
                  <c:v>13.433</c:v>
                </c:pt>
                <c:pt idx="6">
                  <c:v>16.501000000000001</c:v>
                </c:pt>
                <c:pt idx="7">
                  <c:v>11.289</c:v>
                </c:pt>
                <c:pt idx="8">
                  <c:v>13.532</c:v>
                </c:pt>
                <c:pt idx="9">
                  <c:v>16.533999999999999</c:v>
                </c:pt>
                <c:pt idx="10">
                  <c:v>16.149000000000001</c:v>
                </c:pt>
                <c:pt idx="11">
                  <c:v>19.805</c:v>
                </c:pt>
                <c:pt idx="12">
                  <c:v>14.93</c:v>
                </c:pt>
                <c:pt idx="13">
                  <c:v>15.593999999999999</c:v>
                </c:pt>
                <c:pt idx="14">
                  <c:v>15.691000000000001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B-C147-9920-D9BBCE6B8B5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'2020'!$C$5:$C$16</c:f>
              <c:numCache>
                <c:formatCode>m/d/yy</c:formatCode>
                <c:ptCount val="12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  <c:pt idx="11">
                  <c:v>44105</c:v>
                </c:pt>
              </c:numCache>
            </c:numRef>
          </c:xVal>
          <c:yVal>
            <c:numRef>
              <c:f>'2020'!$E$5:$E$16</c:f>
              <c:numCache>
                <c:formatCode>0.00</c:formatCode>
                <c:ptCount val="12"/>
                <c:pt idx="0">
                  <c:v>23.701718250599697</c:v>
                </c:pt>
                <c:pt idx="1">
                  <c:v>22.037519952599723</c:v>
                </c:pt>
                <c:pt idx="2">
                  <c:v>20.31784837799978</c:v>
                </c:pt>
                <c:pt idx="3">
                  <c:v>18.598176803399838</c:v>
                </c:pt>
                <c:pt idx="4">
                  <c:v>16.989451781999833</c:v>
                </c:pt>
                <c:pt idx="5">
                  <c:v>15.269780207399435</c:v>
                </c:pt>
                <c:pt idx="6">
                  <c:v>13.605581909399461</c:v>
                </c:pt>
                <c:pt idx="7">
                  <c:v>11.885910334799519</c:v>
                </c:pt>
                <c:pt idx="8">
                  <c:v>10.221712036799545</c:v>
                </c:pt>
                <c:pt idx="9">
                  <c:v>8.5020404621996022</c:v>
                </c:pt>
                <c:pt idx="10">
                  <c:v>6.7823688875996595</c:v>
                </c:pt>
                <c:pt idx="11">
                  <c:v>5.1181705895996856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AB-C147-9920-D9BBCE6B8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38448"/>
        <c:axId val="2094936240"/>
      </c:scatterChart>
      <c:valAx>
        <c:axId val="20949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6240"/>
        <c:crosses val="autoZero"/>
        <c:crossBetween val="midCat"/>
      </c:valAx>
      <c:valAx>
        <c:axId val="20949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84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'2002'!$B$1</c:f>
              <c:strCache>
                <c:ptCount val="1"/>
                <c:pt idx="0">
                  <c:v>Groundwater Storage (Calculated)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'2002'!$A$2:$A$14</c:f>
              <c:numCache>
                <c:formatCode>m/d/yy</c:formatCode>
                <c:ptCount val="13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</c:numCache>
            </c:numRef>
          </c:xVal>
          <c:yVal>
            <c:numRef>
              <c:f>'2002'!$B$2:$B$14</c:f>
              <c:numCache>
                <c:formatCode>General</c:formatCode>
                <c:ptCount val="13"/>
                <c:pt idx="0">
                  <c:v>-10.5</c:v>
                </c:pt>
                <c:pt idx="1">
                  <c:v>-10.32</c:v>
                </c:pt>
                <c:pt idx="2">
                  <c:v>-16.041184442585717</c:v>
                </c:pt>
                <c:pt idx="3">
                  <c:v>-14.773995705966648</c:v>
                </c:pt>
                <c:pt idx="4">
                  <c:v>-17.149999999999999</c:v>
                </c:pt>
                <c:pt idx="5">
                  <c:v>-9.5500000000000007</c:v>
                </c:pt>
                <c:pt idx="6">
                  <c:v>-6.49</c:v>
                </c:pt>
                <c:pt idx="7">
                  <c:v>-7.9</c:v>
                </c:pt>
                <c:pt idx="8">
                  <c:v>-11.43</c:v>
                </c:pt>
                <c:pt idx="9">
                  <c:v>-4.74</c:v>
                </c:pt>
                <c:pt idx="10">
                  <c:v>-6.9</c:v>
                </c:pt>
                <c:pt idx="11">
                  <c:v>-10.7</c:v>
                </c:pt>
                <c:pt idx="12">
                  <c:v>-11.94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C-EA44-A51D-9D367B2F935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'2002'!$C$9:$C$15</c:f>
              <c:numCache>
                <c:formatCode>m/d/yy</c:formatCode>
                <c:ptCount val="7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</c:numCache>
            </c:numRef>
          </c:xVal>
          <c:yVal>
            <c:numRef>
              <c:f>'2002'!$E$9:$E$15</c:f>
              <c:numCache>
                <c:formatCode>0.00</c:formatCode>
                <c:ptCount val="7"/>
                <c:pt idx="0">
                  <c:v>-10.210085100400192</c:v>
                </c:pt>
                <c:pt idx="1">
                  <c:v>-11.960225619400262</c:v>
                </c:pt>
                <c:pt idx="2">
                  <c:v>-13.768704155700107</c:v>
                </c:pt>
                <c:pt idx="3">
                  <c:v>-15.518844674700176</c:v>
                </c:pt>
                <c:pt idx="4">
                  <c:v>-17.327323211000476</c:v>
                </c:pt>
                <c:pt idx="5">
                  <c:v>-19.13580174730032</c:v>
                </c:pt>
                <c:pt idx="6">
                  <c:v>-20.88594226630039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DC-EA44-A51D-9D367B2F9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38448"/>
        <c:axId val="2094936240"/>
      </c:scatterChart>
      <c:valAx>
        <c:axId val="20949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6240"/>
        <c:crosses val="autoZero"/>
        <c:crossBetween val="midCat"/>
      </c:valAx>
      <c:valAx>
        <c:axId val="20949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'2003'!$B$1</c:f>
              <c:strCache>
                <c:ptCount val="1"/>
                <c:pt idx="0">
                  <c:v>Groundwater Storage (Calculated)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'2003'!$A$10:$A$24</c:f>
              <c:numCache>
                <c:formatCode>m/d/yy</c:formatCode>
                <c:ptCount val="15"/>
                <c:pt idx="0">
                  <c:v>37591</c:v>
                </c:pt>
                <c:pt idx="1">
                  <c:v>37622</c:v>
                </c:pt>
                <c:pt idx="2">
                  <c:v>37653</c:v>
                </c:pt>
                <c:pt idx="3">
                  <c:v>37681</c:v>
                </c:pt>
                <c:pt idx="4">
                  <c:v>37712</c:v>
                </c:pt>
                <c:pt idx="5">
                  <c:v>37742</c:v>
                </c:pt>
                <c:pt idx="6">
                  <c:v>37773</c:v>
                </c:pt>
                <c:pt idx="7">
                  <c:v>37803</c:v>
                </c:pt>
                <c:pt idx="8">
                  <c:v>37834</c:v>
                </c:pt>
                <c:pt idx="9">
                  <c:v>37865</c:v>
                </c:pt>
                <c:pt idx="10">
                  <c:v>37895</c:v>
                </c:pt>
                <c:pt idx="11">
                  <c:v>37926</c:v>
                </c:pt>
                <c:pt idx="12">
                  <c:v>37956</c:v>
                </c:pt>
                <c:pt idx="13">
                  <c:v>37987</c:v>
                </c:pt>
                <c:pt idx="14">
                  <c:v>38018</c:v>
                </c:pt>
              </c:numCache>
            </c:numRef>
          </c:xVal>
          <c:yVal>
            <c:numRef>
              <c:f>'2003'!$B$10:$B$24</c:f>
              <c:numCache>
                <c:formatCode>0.00</c:formatCode>
                <c:ptCount val="15"/>
                <c:pt idx="0">
                  <c:v>-11.428000000000001</c:v>
                </c:pt>
                <c:pt idx="1">
                  <c:v>-4.7370000000000001</c:v>
                </c:pt>
                <c:pt idx="2">
                  <c:v>-6.9020000000000001</c:v>
                </c:pt>
                <c:pt idx="3">
                  <c:v>-10.695</c:v>
                </c:pt>
                <c:pt idx="4">
                  <c:v>-11.939</c:v>
                </c:pt>
                <c:pt idx="5">
                  <c:v>-12.926</c:v>
                </c:pt>
                <c:pt idx="6" formatCode="General">
                  <c:v>-11.711779355585719</c:v>
                </c:pt>
                <c:pt idx="7">
                  <c:v>-10.945</c:v>
                </c:pt>
                <c:pt idx="8">
                  <c:v>-12.004</c:v>
                </c:pt>
                <c:pt idx="9">
                  <c:v>-4.5419999999999998</c:v>
                </c:pt>
                <c:pt idx="10">
                  <c:v>-5.3860000000000001</c:v>
                </c:pt>
                <c:pt idx="11">
                  <c:v>-4.8979999999999997</c:v>
                </c:pt>
                <c:pt idx="12">
                  <c:v>-2.944</c:v>
                </c:pt>
                <c:pt idx="13">
                  <c:v>-2.0190000000000001</c:v>
                </c:pt>
                <c:pt idx="14">
                  <c:v>-3.3919999999999999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F-3642-B2FC-E6FB300D767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'2003'!$C$9:$C$17</c:f>
              <c:numCache>
                <c:formatCode>m/d/yy</c:formatCode>
                <c:ptCount val="9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</c:numCache>
            </c:numRef>
          </c:xVal>
          <c:yVal>
            <c:numRef>
              <c:f>'2003'!$E$9:$E$17</c:f>
              <c:numCache>
                <c:formatCode>General</c:formatCode>
                <c:ptCount val="9"/>
                <c:pt idx="0">
                  <c:v>-5.15447146050019</c:v>
                </c:pt>
                <c:pt idx="1">
                  <c:v>-7.3685585786001866</c:v>
                </c:pt>
                <c:pt idx="2">
                  <c:v>-9.3683792014003302</c:v>
                </c:pt>
                <c:pt idx="3">
                  <c:v>-11.582466319500327</c:v>
                </c:pt>
                <c:pt idx="4">
                  <c:v>-13.725131272500221</c:v>
                </c:pt>
                <c:pt idx="5">
                  <c:v>-15.939218390600217</c:v>
                </c:pt>
                <c:pt idx="6">
                  <c:v>-18.081883343600111</c:v>
                </c:pt>
                <c:pt idx="7">
                  <c:v>-20.295970461700108</c:v>
                </c:pt>
                <c:pt idx="8">
                  <c:v>-22.510057579800105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CF-3642-B2FC-E6FB300D7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38448"/>
        <c:axId val="2094936240"/>
      </c:scatterChart>
      <c:valAx>
        <c:axId val="20949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6240"/>
        <c:crosses val="autoZero"/>
        <c:crossBetween val="midCat"/>
      </c:valAx>
      <c:valAx>
        <c:axId val="20949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'2004'!$B$1</c:f>
              <c:strCache>
                <c:ptCount val="1"/>
                <c:pt idx="0">
                  <c:v>Groundwater Storage (Calculated)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'2004'!$A$2:$A$18</c:f>
              <c:numCache>
                <c:formatCode>m/d/yy</c:formatCode>
                <c:ptCount val="17"/>
                <c:pt idx="0">
                  <c:v>37834</c:v>
                </c:pt>
                <c:pt idx="1">
                  <c:v>37865</c:v>
                </c:pt>
                <c:pt idx="2">
                  <c:v>37895</c:v>
                </c:pt>
                <c:pt idx="3">
                  <c:v>37926</c:v>
                </c:pt>
                <c:pt idx="4">
                  <c:v>37956</c:v>
                </c:pt>
                <c:pt idx="5">
                  <c:v>37987</c:v>
                </c:pt>
                <c:pt idx="6">
                  <c:v>38018</c:v>
                </c:pt>
                <c:pt idx="7">
                  <c:v>38047</c:v>
                </c:pt>
                <c:pt idx="8">
                  <c:v>38078</c:v>
                </c:pt>
                <c:pt idx="9">
                  <c:v>38108</c:v>
                </c:pt>
                <c:pt idx="10">
                  <c:v>38139</c:v>
                </c:pt>
                <c:pt idx="11">
                  <c:v>38169</c:v>
                </c:pt>
                <c:pt idx="12">
                  <c:v>38200</c:v>
                </c:pt>
                <c:pt idx="13">
                  <c:v>38231</c:v>
                </c:pt>
                <c:pt idx="14">
                  <c:v>38261</c:v>
                </c:pt>
                <c:pt idx="15">
                  <c:v>38292</c:v>
                </c:pt>
                <c:pt idx="16">
                  <c:v>38322</c:v>
                </c:pt>
              </c:numCache>
            </c:numRef>
          </c:xVal>
          <c:yVal>
            <c:numRef>
              <c:f>'2004'!$B$2:$B$18</c:f>
              <c:numCache>
                <c:formatCode>0.00</c:formatCode>
                <c:ptCount val="17"/>
                <c:pt idx="0">
                  <c:v>-12.004</c:v>
                </c:pt>
                <c:pt idx="1">
                  <c:v>-4.5419999999999998</c:v>
                </c:pt>
                <c:pt idx="2">
                  <c:v>-5.3860000000000001</c:v>
                </c:pt>
                <c:pt idx="3">
                  <c:v>-4.8979999999999997</c:v>
                </c:pt>
                <c:pt idx="4">
                  <c:v>-2.944</c:v>
                </c:pt>
                <c:pt idx="5">
                  <c:v>-2.0190000000000001</c:v>
                </c:pt>
                <c:pt idx="6">
                  <c:v>-3.3919999999999999</c:v>
                </c:pt>
                <c:pt idx="7">
                  <c:v>-2.6720000000000002</c:v>
                </c:pt>
                <c:pt idx="8">
                  <c:v>-4.5750000000000002</c:v>
                </c:pt>
                <c:pt idx="9">
                  <c:v>-7.47</c:v>
                </c:pt>
                <c:pt idx="10">
                  <c:v>-6.0060000000000002</c:v>
                </c:pt>
                <c:pt idx="11">
                  <c:v>-4.74</c:v>
                </c:pt>
                <c:pt idx="12">
                  <c:v>-6.4029999999999996</c:v>
                </c:pt>
                <c:pt idx="13">
                  <c:v>-4.4169999999999998</c:v>
                </c:pt>
                <c:pt idx="14">
                  <c:v>1.4279999999999999</c:v>
                </c:pt>
                <c:pt idx="15">
                  <c:v>-0.66</c:v>
                </c:pt>
                <c:pt idx="16">
                  <c:v>0.88600000000000001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9-5C42-BEAC-3F93F86CAF5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'2004'!$C$5:$C$14</c:f>
              <c:numCache>
                <c:formatCode>m/d/yy</c:formatCode>
                <c:ptCount val="10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</c:numCache>
            </c:numRef>
          </c:xVal>
          <c:yVal>
            <c:numRef>
              <c:f>'2004'!$E$5:$E$14</c:f>
              <c:numCache>
                <c:formatCode>0.00</c:formatCode>
                <c:ptCount val="10"/>
                <c:pt idx="0">
                  <c:v>-1.5945438250000734</c:v>
                </c:pt>
                <c:pt idx="1">
                  <c:v>-2.83815389900019</c:v>
                </c:pt>
                <c:pt idx="2">
                  <c:v>-4.0015310650001084</c:v>
                </c:pt>
                <c:pt idx="3">
                  <c:v>-5.2451411389999976</c:v>
                </c:pt>
                <c:pt idx="4">
                  <c:v>-6.448634759000015</c:v>
                </c:pt>
                <c:pt idx="5">
                  <c:v>-7.6922448330001316</c:v>
                </c:pt>
                <c:pt idx="6">
                  <c:v>-8.8957384530001491</c:v>
                </c:pt>
                <c:pt idx="7">
                  <c:v>-10.139348527000038</c:v>
                </c:pt>
                <c:pt idx="8">
                  <c:v>-11.382958601000155</c:v>
                </c:pt>
                <c:pt idx="9">
                  <c:v>-12.586452221000172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69-5C42-BEAC-3F93F86CA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38448"/>
        <c:axId val="2094936240"/>
      </c:scatterChart>
      <c:valAx>
        <c:axId val="20949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6240"/>
        <c:crosses val="autoZero"/>
        <c:crossBetween val="midCat"/>
      </c:valAx>
      <c:valAx>
        <c:axId val="20949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'2005'!$B$1</c:f>
              <c:strCache>
                <c:ptCount val="1"/>
                <c:pt idx="0">
                  <c:v>Groundwater Storage (Calculated)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'2005'!$A$2:$A$18</c:f>
              <c:numCache>
                <c:formatCode>m/d/yy</c:formatCode>
                <c:ptCount val="17"/>
                <c:pt idx="0">
                  <c:v>38322</c:v>
                </c:pt>
                <c:pt idx="1">
                  <c:v>38353</c:v>
                </c:pt>
                <c:pt idx="2">
                  <c:v>38384</c:v>
                </c:pt>
                <c:pt idx="3">
                  <c:v>38412</c:v>
                </c:pt>
                <c:pt idx="4">
                  <c:v>38443</c:v>
                </c:pt>
                <c:pt idx="5">
                  <c:v>38473</c:v>
                </c:pt>
                <c:pt idx="6">
                  <c:v>38504</c:v>
                </c:pt>
                <c:pt idx="7">
                  <c:v>38534</c:v>
                </c:pt>
                <c:pt idx="8">
                  <c:v>38565</c:v>
                </c:pt>
                <c:pt idx="9">
                  <c:v>38596</c:v>
                </c:pt>
                <c:pt idx="10">
                  <c:v>38626</c:v>
                </c:pt>
                <c:pt idx="11">
                  <c:v>38657</c:v>
                </c:pt>
                <c:pt idx="12">
                  <c:v>38687</c:v>
                </c:pt>
                <c:pt idx="13">
                  <c:v>38718</c:v>
                </c:pt>
                <c:pt idx="14">
                  <c:v>38749</c:v>
                </c:pt>
                <c:pt idx="15">
                  <c:v>38777</c:v>
                </c:pt>
                <c:pt idx="16">
                  <c:v>38808</c:v>
                </c:pt>
              </c:numCache>
            </c:numRef>
          </c:xVal>
          <c:yVal>
            <c:numRef>
              <c:f>'2005'!$B$2:$B$18</c:f>
              <c:numCache>
                <c:formatCode>0.00</c:formatCode>
                <c:ptCount val="17"/>
                <c:pt idx="0">
                  <c:v>0.88600000000000001</c:v>
                </c:pt>
                <c:pt idx="1">
                  <c:v>-2.548</c:v>
                </c:pt>
                <c:pt idx="2">
                  <c:v>-1.899</c:v>
                </c:pt>
                <c:pt idx="3">
                  <c:v>-4.3890000000000002</c:v>
                </c:pt>
                <c:pt idx="4">
                  <c:v>-7.2309999999999999</c:v>
                </c:pt>
                <c:pt idx="5">
                  <c:v>-8.9689999999999994</c:v>
                </c:pt>
                <c:pt idx="6">
                  <c:v>-10.02</c:v>
                </c:pt>
                <c:pt idx="7">
                  <c:v>-5.0469999999999997</c:v>
                </c:pt>
                <c:pt idx="8">
                  <c:v>-5.3479999999999999</c:v>
                </c:pt>
                <c:pt idx="9">
                  <c:v>-3.2320000000000002</c:v>
                </c:pt>
                <c:pt idx="10">
                  <c:v>-8.8999999999999996E-2</c:v>
                </c:pt>
                <c:pt idx="11">
                  <c:v>-0.77500000000000002</c:v>
                </c:pt>
                <c:pt idx="12">
                  <c:v>-0.10299999999999999</c:v>
                </c:pt>
                <c:pt idx="13">
                  <c:v>-3.597</c:v>
                </c:pt>
                <c:pt idx="14">
                  <c:v>-3.2189999999999999</c:v>
                </c:pt>
                <c:pt idx="15">
                  <c:v>-4.7080000000000002</c:v>
                </c:pt>
                <c:pt idx="16">
                  <c:v>-6.2469999999999999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1-984D-9BBD-F5352FC0992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'2005'!$C$5:$C$15</c:f>
              <c:numCache>
                <c:formatCode>m/d/yy</c:formatCode>
                <c:ptCount val="11"/>
                <c:pt idx="0">
                  <c:v>38322</c:v>
                </c:pt>
                <c:pt idx="1">
                  <c:v>38353</c:v>
                </c:pt>
                <c:pt idx="2">
                  <c:v>38384</c:v>
                </c:pt>
                <c:pt idx="3">
                  <c:v>38412</c:v>
                </c:pt>
                <c:pt idx="4">
                  <c:v>38443</c:v>
                </c:pt>
                <c:pt idx="5">
                  <c:v>38473</c:v>
                </c:pt>
                <c:pt idx="6">
                  <c:v>38504</c:v>
                </c:pt>
                <c:pt idx="7">
                  <c:v>38534</c:v>
                </c:pt>
                <c:pt idx="8">
                  <c:v>38565</c:v>
                </c:pt>
                <c:pt idx="9">
                  <c:v>38596</c:v>
                </c:pt>
                <c:pt idx="10">
                  <c:v>38626</c:v>
                </c:pt>
              </c:numCache>
            </c:numRef>
          </c:xVal>
          <c:yVal>
            <c:numRef>
              <c:f>'2005'!$E$5:$E$15</c:f>
              <c:numCache>
                <c:formatCode>0.00</c:formatCode>
                <c:ptCount val="11"/>
                <c:pt idx="0">
                  <c:v>0.59618220369975461</c:v>
                </c:pt>
                <c:pt idx="1">
                  <c:v>-1.2698174836000362</c:v>
                </c:pt>
                <c:pt idx="2">
                  <c:v>-3.1358171709002818</c:v>
                </c:pt>
                <c:pt idx="3">
                  <c:v>-4.8212362433000635</c:v>
                </c:pt>
                <c:pt idx="4">
                  <c:v>-6.6872359306003091</c:v>
                </c:pt>
                <c:pt idx="5">
                  <c:v>-8.4930420795999453</c:v>
                </c:pt>
                <c:pt idx="6">
                  <c:v>-10.359041766900191</c:v>
                </c:pt>
                <c:pt idx="7">
                  <c:v>-12.164847915900282</c:v>
                </c:pt>
                <c:pt idx="8">
                  <c:v>-14.030847603200073</c:v>
                </c:pt>
                <c:pt idx="9">
                  <c:v>-15.896847290500318</c:v>
                </c:pt>
                <c:pt idx="10">
                  <c:v>-17.702653439499954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F1-984D-9BBD-F5352FC09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38448"/>
        <c:axId val="2094936240"/>
      </c:scatterChart>
      <c:valAx>
        <c:axId val="20949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6240"/>
        <c:crosses val="autoZero"/>
        <c:crossBetween val="midCat"/>
      </c:valAx>
      <c:valAx>
        <c:axId val="20949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'2006'!$B$1</c:f>
              <c:strCache>
                <c:ptCount val="1"/>
                <c:pt idx="0">
                  <c:v>Groundwater Storage (Calculated)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'2006'!$A$2:$A$17</c:f>
              <c:numCache>
                <c:formatCode>m/d/yy</c:formatCode>
                <c:ptCount val="16"/>
                <c:pt idx="0">
                  <c:v>38626</c:v>
                </c:pt>
                <c:pt idx="1">
                  <c:v>38657</c:v>
                </c:pt>
                <c:pt idx="2">
                  <c:v>38687</c:v>
                </c:pt>
                <c:pt idx="3">
                  <c:v>38718</c:v>
                </c:pt>
                <c:pt idx="4">
                  <c:v>38749</c:v>
                </c:pt>
                <c:pt idx="5">
                  <c:v>38777</c:v>
                </c:pt>
                <c:pt idx="6">
                  <c:v>38808</c:v>
                </c:pt>
                <c:pt idx="7">
                  <c:v>38838</c:v>
                </c:pt>
                <c:pt idx="8">
                  <c:v>38869</c:v>
                </c:pt>
                <c:pt idx="9">
                  <c:v>38899</c:v>
                </c:pt>
                <c:pt idx="10">
                  <c:v>38930</c:v>
                </c:pt>
                <c:pt idx="11">
                  <c:v>38961</c:v>
                </c:pt>
                <c:pt idx="12">
                  <c:v>38991</c:v>
                </c:pt>
                <c:pt idx="13">
                  <c:v>39022</c:v>
                </c:pt>
                <c:pt idx="14">
                  <c:v>39052</c:v>
                </c:pt>
                <c:pt idx="15">
                  <c:v>39083</c:v>
                </c:pt>
              </c:numCache>
            </c:numRef>
          </c:xVal>
          <c:yVal>
            <c:numRef>
              <c:f>'2006'!$B$2:$B$17</c:f>
              <c:numCache>
                <c:formatCode>0.00</c:formatCode>
                <c:ptCount val="16"/>
                <c:pt idx="0">
                  <c:v>-8.8999999999999996E-2</c:v>
                </c:pt>
                <c:pt idx="1">
                  <c:v>-0.77500000000000002</c:v>
                </c:pt>
                <c:pt idx="2">
                  <c:v>-0.10299999999999999</c:v>
                </c:pt>
                <c:pt idx="3">
                  <c:v>-3.597</c:v>
                </c:pt>
                <c:pt idx="4">
                  <c:v>-3.2189999999999999</c:v>
                </c:pt>
                <c:pt idx="5">
                  <c:v>-4.7080000000000002</c:v>
                </c:pt>
                <c:pt idx="6">
                  <c:v>-6.2469999999999999</c:v>
                </c:pt>
                <c:pt idx="7">
                  <c:v>-8.9239999999999995</c:v>
                </c:pt>
                <c:pt idx="8">
                  <c:v>-9.4480000000000004</c:v>
                </c:pt>
                <c:pt idx="9">
                  <c:v>-8.9550000000000001</c:v>
                </c:pt>
                <c:pt idx="10">
                  <c:v>-11.866</c:v>
                </c:pt>
                <c:pt idx="11">
                  <c:v>-8.0510000000000002</c:v>
                </c:pt>
                <c:pt idx="12">
                  <c:v>-4.306</c:v>
                </c:pt>
                <c:pt idx="13">
                  <c:v>-5.125</c:v>
                </c:pt>
                <c:pt idx="14">
                  <c:v>-5.2709999999999999</c:v>
                </c:pt>
                <c:pt idx="15">
                  <c:v>-6.34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4-E44F-B1E0-AA3A40AC191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212433236055284"/>
                  <c:y val="-3.2444702546671908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'2006'!$C$5:$C$15</c:f>
              <c:numCache>
                <c:formatCode>m/d/yy</c:formatCode>
                <c:ptCount val="11"/>
                <c:pt idx="0">
                  <c:v>38687</c:v>
                </c:pt>
                <c:pt idx="1">
                  <c:v>38718</c:v>
                </c:pt>
                <c:pt idx="2">
                  <c:v>38749</c:v>
                </c:pt>
                <c:pt idx="3">
                  <c:v>38777</c:v>
                </c:pt>
                <c:pt idx="4">
                  <c:v>38808</c:v>
                </c:pt>
                <c:pt idx="5">
                  <c:v>38838</c:v>
                </c:pt>
                <c:pt idx="6">
                  <c:v>38869</c:v>
                </c:pt>
                <c:pt idx="7">
                  <c:v>38899</c:v>
                </c:pt>
                <c:pt idx="8">
                  <c:v>38930</c:v>
                </c:pt>
                <c:pt idx="9">
                  <c:v>38961</c:v>
                </c:pt>
                <c:pt idx="10">
                  <c:v>38991</c:v>
                </c:pt>
              </c:numCache>
            </c:numRef>
          </c:xVal>
          <c:yVal>
            <c:numRef>
              <c:f>'2006'!$E$5:$E$15</c:f>
              <c:numCache>
                <c:formatCode>0.00</c:formatCode>
                <c:ptCount val="11"/>
                <c:pt idx="0">
                  <c:v>-1.0088918910000757</c:v>
                </c:pt>
                <c:pt idx="1">
                  <c:v>-2.3711597691001316</c:v>
                </c:pt>
                <c:pt idx="2">
                  <c:v>-3.7334276471999601</c:v>
                </c:pt>
                <c:pt idx="3">
                  <c:v>-4.9638631499999519</c:v>
                </c:pt>
                <c:pt idx="4">
                  <c:v>-6.3261310281000078</c:v>
                </c:pt>
                <c:pt idx="5">
                  <c:v>-7.6444547810999666</c:v>
                </c:pt>
                <c:pt idx="6">
                  <c:v>-9.0067226592000225</c:v>
                </c:pt>
                <c:pt idx="7">
                  <c:v>-10.325046412199981</c:v>
                </c:pt>
                <c:pt idx="8">
                  <c:v>-11.687314290300037</c:v>
                </c:pt>
                <c:pt idx="9">
                  <c:v>-13.049582168400093</c:v>
                </c:pt>
                <c:pt idx="10">
                  <c:v>-14.367905921400052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54-E44F-B1E0-AA3A40AC1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38448"/>
        <c:axId val="2094936240"/>
      </c:scatterChart>
      <c:valAx>
        <c:axId val="20949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6240"/>
        <c:crosses val="autoZero"/>
        <c:crossBetween val="midCat"/>
      </c:valAx>
      <c:valAx>
        <c:axId val="20949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051353800101118E-2"/>
          <c:y val="3.6258219891710936E-2"/>
          <c:w val="0.90463841098057274"/>
          <c:h val="0.949175534186209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'2007'!$B$1</c:f>
              <c:strCache>
                <c:ptCount val="1"/>
                <c:pt idx="0">
                  <c:v>Groundwater Storage (Calculated)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'2007'!$A$2:$A$20</c:f>
              <c:numCache>
                <c:formatCode>m/d/yy</c:formatCode>
                <c:ptCount val="19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</c:numCache>
            </c:numRef>
          </c:xVal>
          <c:yVal>
            <c:numRef>
              <c:f>'2007'!$B$2:$B$20</c:f>
              <c:numCache>
                <c:formatCode>0.00</c:formatCode>
                <c:ptCount val="19"/>
                <c:pt idx="0">
                  <c:v>-4.306</c:v>
                </c:pt>
                <c:pt idx="1">
                  <c:v>-5.125</c:v>
                </c:pt>
                <c:pt idx="2">
                  <c:v>-5.2709999999999999</c:v>
                </c:pt>
                <c:pt idx="3">
                  <c:v>-6.34</c:v>
                </c:pt>
                <c:pt idx="4">
                  <c:v>-6.399</c:v>
                </c:pt>
                <c:pt idx="5">
                  <c:v>-8.3279999999999994</c:v>
                </c:pt>
                <c:pt idx="6">
                  <c:v>-9.532</c:v>
                </c:pt>
                <c:pt idx="7">
                  <c:v>-6.7629999999999999</c:v>
                </c:pt>
                <c:pt idx="8">
                  <c:v>-5.3869999999999996</c:v>
                </c:pt>
                <c:pt idx="9">
                  <c:v>-7.5609999999999999</c:v>
                </c:pt>
                <c:pt idx="10">
                  <c:v>-3.5489999999999999</c:v>
                </c:pt>
                <c:pt idx="11">
                  <c:v>-0.96199999999999997</c:v>
                </c:pt>
                <c:pt idx="12">
                  <c:v>4.2270000000000003</c:v>
                </c:pt>
                <c:pt idx="13">
                  <c:v>5.4850000000000003</c:v>
                </c:pt>
                <c:pt idx="14">
                  <c:v>6.7110000000000003</c:v>
                </c:pt>
                <c:pt idx="15">
                  <c:v>4.8570000000000002</c:v>
                </c:pt>
                <c:pt idx="16">
                  <c:v>4.3419999999999996</c:v>
                </c:pt>
                <c:pt idx="17">
                  <c:v>0.99299999999999999</c:v>
                </c:pt>
                <c:pt idx="18">
                  <c:v>-0.28100000000000003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8-7141-8CC3-07CC2159067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'2007'!$C$5:$C$19</c:f>
              <c:numCache>
                <c:formatCode>m/d/yy</c:formatCode>
                <c:ptCount val="1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</c:numCache>
            </c:numRef>
          </c:xVal>
          <c:yVal>
            <c:numRef>
              <c:f>'2007'!$E$5:$E$19</c:f>
              <c:numCache>
                <c:formatCode>0.00</c:formatCode>
                <c:ptCount val="15"/>
                <c:pt idx="0">
                  <c:v>-3.9752542180999626</c:v>
                </c:pt>
                <c:pt idx="1">
                  <c:v>-4.8216619771999376</c:v>
                </c:pt>
                <c:pt idx="2">
                  <c:v>-5.6407662602000528</c:v>
                </c:pt>
                <c:pt idx="3">
                  <c:v>-6.4871740193000278</c:v>
                </c:pt>
                <c:pt idx="4">
                  <c:v>-7.3335817784000028</c:v>
                </c:pt>
                <c:pt idx="5">
                  <c:v>-8.0980791091999436</c:v>
                </c:pt>
                <c:pt idx="6">
                  <c:v>-8.9444868682999186</c:v>
                </c:pt>
                <c:pt idx="7">
                  <c:v>-9.7635911513000337</c:v>
                </c:pt>
                <c:pt idx="8">
                  <c:v>-10.609998910400009</c:v>
                </c:pt>
                <c:pt idx="9">
                  <c:v>-11.429103193399897</c:v>
                </c:pt>
                <c:pt idx="10">
                  <c:v>-12.275510952500099</c:v>
                </c:pt>
                <c:pt idx="11">
                  <c:v>-13.121918711600074</c:v>
                </c:pt>
                <c:pt idx="12">
                  <c:v>-13.941022994599962</c:v>
                </c:pt>
                <c:pt idx="13">
                  <c:v>-14.787430753699937</c:v>
                </c:pt>
                <c:pt idx="14">
                  <c:v>-15.606535036700052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78-7141-8CC3-07CC21590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38448"/>
        <c:axId val="2094936240"/>
      </c:scatterChart>
      <c:valAx>
        <c:axId val="20949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6240"/>
        <c:crosses val="autoZero"/>
        <c:crossBetween val="midCat"/>
      </c:valAx>
      <c:valAx>
        <c:axId val="20949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051353800101118E-2"/>
          <c:y val="3.6258219891710936E-2"/>
          <c:w val="0.90463841098057274"/>
          <c:h val="0.949175534186209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'2008'!$B$1</c:f>
              <c:strCache>
                <c:ptCount val="1"/>
                <c:pt idx="0">
                  <c:v>Groundwater Storage (Calculated)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'2008'!$A$2:$A$18</c:f>
              <c:numCache>
                <c:formatCode>m/d/yy</c:formatCode>
                <c:ptCount val="17"/>
                <c:pt idx="0">
                  <c:v>39417</c:v>
                </c:pt>
                <c:pt idx="1">
                  <c:v>39448</c:v>
                </c:pt>
                <c:pt idx="2">
                  <c:v>39479</c:v>
                </c:pt>
                <c:pt idx="3">
                  <c:v>39508</c:v>
                </c:pt>
                <c:pt idx="4">
                  <c:v>39539</c:v>
                </c:pt>
                <c:pt idx="5">
                  <c:v>39569</c:v>
                </c:pt>
                <c:pt idx="6">
                  <c:v>39600</c:v>
                </c:pt>
                <c:pt idx="7">
                  <c:v>39630</c:v>
                </c:pt>
                <c:pt idx="8">
                  <c:v>39661</c:v>
                </c:pt>
                <c:pt idx="9">
                  <c:v>39692</c:v>
                </c:pt>
                <c:pt idx="10">
                  <c:v>39722</c:v>
                </c:pt>
                <c:pt idx="11">
                  <c:v>39753</c:v>
                </c:pt>
                <c:pt idx="12">
                  <c:v>39783</c:v>
                </c:pt>
                <c:pt idx="13">
                  <c:v>39814</c:v>
                </c:pt>
                <c:pt idx="14">
                  <c:v>39845</c:v>
                </c:pt>
                <c:pt idx="15">
                  <c:v>39873</c:v>
                </c:pt>
                <c:pt idx="16">
                  <c:v>39904</c:v>
                </c:pt>
              </c:numCache>
            </c:numRef>
          </c:xVal>
          <c:yVal>
            <c:numRef>
              <c:f>'2008'!$B$2:$B$18</c:f>
              <c:numCache>
                <c:formatCode>0.00</c:formatCode>
                <c:ptCount val="17"/>
                <c:pt idx="0">
                  <c:v>6.7110000000000003</c:v>
                </c:pt>
                <c:pt idx="1">
                  <c:v>4.8570000000000002</c:v>
                </c:pt>
                <c:pt idx="2">
                  <c:v>4.3419999999999996</c:v>
                </c:pt>
                <c:pt idx="3">
                  <c:v>0.99299999999999999</c:v>
                </c:pt>
                <c:pt idx="4">
                  <c:v>-0.28100000000000003</c:v>
                </c:pt>
                <c:pt idx="5">
                  <c:v>1.119</c:v>
                </c:pt>
                <c:pt idx="6">
                  <c:v>-1.341</c:v>
                </c:pt>
                <c:pt idx="7">
                  <c:v>3.004</c:v>
                </c:pt>
                <c:pt idx="8">
                  <c:v>6.3559999999999999</c:v>
                </c:pt>
                <c:pt idx="9">
                  <c:v>9.8190000000000008</c:v>
                </c:pt>
                <c:pt idx="10">
                  <c:v>12.302</c:v>
                </c:pt>
                <c:pt idx="11">
                  <c:v>14.968</c:v>
                </c:pt>
                <c:pt idx="12">
                  <c:v>12.975</c:v>
                </c:pt>
                <c:pt idx="13">
                  <c:v>11.667999999999999</c:v>
                </c:pt>
                <c:pt idx="14">
                  <c:v>10.711</c:v>
                </c:pt>
                <c:pt idx="15">
                  <c:v>6.5890000000000004</c:v>
                </c:pt>
                <c:pt idx="16">
                  <c:v>10.345000000000001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A-9041-8843-E4210A0F5B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'2008'!$C$5:$C$16</c:f>
              <c:numCache>
                <c:formatCode>m/d/yy</c:formatCode>
                <c:ptCount val="12"/>
                <c:pt idx="0">
                  <c:v>39417</c:v>
                </c:pt>
                <c:pt idx="1">
                  <c:v>39448</c:v>
                </c:pt>
                <c:pt idx="2">
                  <c:v>39479</c:v>
                </c:pt>
                <c:pt idx="3">
                  <c:v>39508</c:v>
                </c:pt>
                <c:pt idx="4">
                  <c:v>39539</c:v>
                </c:pt>
                <c:pt idx="5">
                  <c:v>39569</c:v>
                </c:pt>
                <c:pt idx="6">
                  <c:v>39600</c:v>
                </c:pt>
                <c:pt idx="7">
                  <c:v>39630</c:v>
                </c:pt>
                <c:pt idx="8">
                  <c:v>39661</c:v>
                </c:pt>
                <c:pt idx="9">
                  <c:v>39692</c:v>
                </c:pt>
                <c:pt idx="10">
                  <c:v>39722</c:v>
                </c:pt>
                <c:pt idx="11">
                  <c:v>39753</c:v>
                </c:pt>
              </c:numCache>
            </c:numRef>
          </c:xVal>
          <c:yVal>
            <c:numRef>
              <c:f>'2008'!$E$5:$E$16</c:f>
              <c:numCache>
                <c:formatCode>0.00</c:formatCode>
                <c:ptCount val="12"/>
                <c:pt idx="0">
                  <c:v>6.2415171159000238</c:v>
                </c:pt>
                <c:pt idx="1">
                  <c:v>4.921690147399886</c:v>
                </c:pt>
                <c:pt idx="2">
                  <c:v>3.6018631788999755</c:v>
                </c:pt>
                <c:pt idx="3">
                  <c:v>2.3671863373999713</c:v>
                </c:pt>
                <c:pt idx="4">
                  <c:v>1.0473593688998335</c:v>
                </c:pt>
                <c:pt idx="5">
                  <c:v>-0.22989253610012383</c:v>
                </c:pt>
                <c:pt idx="6">
                  <c:v>-1.5497195046000343</c:v>
                </c:pt>
                <c:pt idx="7">
                  <c:v>-2.8269714095999916</c:v>
                </c:pt>
                <c:pt idx="8">
                  <c:v>-4.1467983781001294</c:v>
                </c:pt>
                <c:pt idx="9">
                  <c:v>-5.4666253466000398</c:v>
                </c:pt>
                <c:pt idx="10">
                  <c:v>-6.7438772515999972</c:v>
                </c:pt>
                <c:pt idx="11">
                  <c:v>-8.063704220100135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4A-9041-8843-E4210A0F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38448"/>
        <c:axId val="2094936240"/>
      </c:scatterChart>
      <c:valAx>
        <c:axId val="20949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6240"/>
        <c:crosses val="autoZero"/>
        <c:crossBetween val="midCat"/>
      </c:valAx>
      <c:valAx>
        <c:axId val="20949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119400</xdr:colOff>
      <xdr:row>3</xdr:row>
      <xdr:rowOff>130256</xdr:rowOff>
    </xdr:from>
    <xdr:to>
      <xdr:col>24</xdr:col>
      <xdr:colOff>189250</xdr:colOff>
      <xdr:row>26</xdr:row>
      <xdr:rowOff>142956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39CDF-928B-F640-87CA-182E3D727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151966</xdr:colOff>
      <xdr:row>27</xdr:row>
      <xdr:rowOff>184530</xdr:rowOff>
    </xdr:from>
    <xdr:to>
      <xdr:col>24</xdr:col>
      <xdr:colOff>221816</xdr:colOff>
      <xdr:row>50</xdr:row>
      <xdr:rowOff>197231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B12107-1BE6-B34B-8703-96AB0267F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2</xdr:row>
      <xdr:rowOff>38100</xdr:rowOff>
    </xdr:from>
    <xdr:to>
      <xdr:col>19</xdr:col>
      <xdr:colOff>165100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59AC4-469C-3741-B1CD-C3823AA0F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2</xdr:row>
      <xdr:rowOff>38100</xdr:rowOff>
    </xdr:from>
    <xdr:to>
      <xdr:col>19</xdr:col>
      <xdr:colOff>165100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82D8E-D481-E04F-AF24-F0D0AD70B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3</xdr:row>
      <xdr:rowOff>114300</xdr:rowOff>
    </xdr:from>
    <xdr:to>
      <xdr:col>18</xdr:col>
      <xdr:colOff>190500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AAEA6-8133-314F-8FEA-BC4066BD6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2</xdr:row>
      <xdr:rowOff>38100</xdr:rowOff>
    </xdr:from>
    <xdr:to>
      <xdr:col>19</xdr:col>
      <xdr:colOff>165100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3E8CC-F615-DF40-BDC8-A3A76FFA8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2</xdr:row>
      <xdr:rowOff>38100</xdr:rowOff>
    </xdr:from>
    <xdr:to>
      <xdr:col>19</xdr:col>
      <xdr:colOff>165100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B25529-7FE5-3441-A007-D402ED6D6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2</xdr:row>
      <xdr:rowOff>38100</xdr:rowOff>
    </xdr:from>
    <xdr:to>
      <xdr:col>19</xdr:col>
      <xdr:colOff>165100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1A364-EF32-7F4F-B720-CF020E720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2</xdr:row>
      <xdr:rowOff>38100</xdr:rowOff>
    </xdr:from>
    <xdr:to>
      <xdr:col>19</xdr:col>
      <xdr:colOff>165100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3F353-9F1D-BB40-85D0-A2F32731B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2</xdr:row>
      <xdr:rowOff>38100</xdr:rowOff>
    </xdr:from>
    <xdr:to>
      <xdr:col>19</xdr:col>
      <xdr:colOff>165100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164B6-CA23-6343-8E04-C5BED7FF2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2</xdr:row>
      <xdr:rowOff>38100</xdr:rowOff>
    </xdr:from>
    <xdr:to>
      <xdr:col>19</xdr:col>
      <xdr:colOff>165100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7A9E9-F91C-9841-AFA4-423C23CE2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2</xdr:row>
      <xdr:rowOff>38100</xdr:rowOff>
    </xdr:from>
    <xdr:to>
      <xdr:col>19</xdr:col>
      <xdr:colOff>165100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9E869-192F-1C4E-8472-2E773EA05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2</xdr:row>
      <xdr:rowOff>38100</xdr:rowOff>
    </xdr:from>
    <xdr:to>
      <xdr:col>19</xdr:col>
      <xdr:colOff>165100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EB9A1-0B58-4540-97BD-13DE740E8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2</xdr:row>
      <xdr:rowOff>38100</xdr:rowOff>
    </xdr:from>
    <xdr:to>
      <xdr:col>19</xdr:col>
      <xdr:colOff>165100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DA6E29-3887-5246-9691-C18870730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2</xdr:row>
      <xdr:rowOff>38100</xdr:rowOff>
    </xdr:from>
    <xdr:to>
      <xdr:col>19</xdr:col>
      <xdr:colOff>165100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820DB-996E-5D4F-ABB5-FCC42B04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2</xdr:row>
      <xdr:rowOff>38100</xdr:rowOff>
    </xdr:from>
    <xdr:to>
      <xdr:col>19</xdr:col>
      <xdr:colOff>165100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BEA55-17AF-3944-A466-F1390FCB6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2</xdr:row>
      <xdr:rowOff>38100</xdr:rowOff>
    </xdr:from>
    <xdr:to>
      <xdr:col>19</xdr:col>
      <xdr:colOff>165100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A7CFE-3F4B-D842-BFEE-4B4F661E8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2</xdr:row>
      <xdr:rowOff>38100</xdr:rowOff>
    </xdr:from>
    <xdr:to>
      <xdr:col>19</xdr:col>
      <xdr:colOff>165100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34047-FBDE-9349-9C5A-F0AA9D976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2</xdr:row>
      <xdr:rowOff>38100</xdr:rowOff>
    </xdr:from>
    <xdr:to>
      <xdr:col>19</xdr:col>
      <xdr:colOff>165100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1F38A-843C-6348-B44E-D2FEC462E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2</xdr:row>
      <xdr:rowOff>38100</xdr:rowOff>
    </xdr:from>
    <xdr:to>
      <xdr:col>19</xdr:col>
      <xdr:colOff>165100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0AF5A-6A9E-1947-A674-581ECFFD3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2</xdr:row>
      <xdr:rowOff>38100</xdr:rowOff>
    </xdr:from>
    <xdr:to>
      <xdr:col>19</xdr:col>
      <xdr:colOff>165100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0AE9E-6F12-FF43-91C1-C18357A16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7"/>
  <sheetViews>
    <sheetView topLeftCell="M7" zoomScale="117" zoomScaleNormal="117" workbookViewId="0">
      <selection activeCell="Y21" sqref="Y21"/>
    </sheetView>
  </sheetViews>
  <sheetFormatPr baseColWidth="10" defaultColWidth="8.83203125" defaultRowHeight="16" x14ac:dyDescent="0.2"/>
  <cols>
    <col min="1" max="1" width="17.83203125" bestFit="1" customWidth="1"/>
    <col min="2" max="2" width="16.83203125" customWidth="1"/>
    <col min="3" max="3" width="29.6640625" bestFit="1" customWidth="1"/>
    <col min="4" max="4" width="12.83203125" bestFit="1" customWidth="1"/>
    <col min="6" max="6" width="7.83203125" bestFit="1" customWidth="1"/>
    <col min="7" max="7" width="12.83203125" bestFit="1" customWidth="1"/>
  </cols>
  <sheetData>
    <row r="1" spans="1:8" ht="18" customHeight="1" x14ac:dyDescent="0.2">
      <c r="A1" s="1" t="s">
        <v>0</v>
      </c>
      <c r="B1" s="1" t="s">
        <v>0</v>
      </c>
      <c r="C1" s="1" t="s">
        <v>1</v>
      </c>
      <c r="D1" s="1" t="s">
        <v>4</v>
      </c>
      <c r="F1" t="s">
        <v>0</v>
      </c>
      <c r="G1" t="s">
        <v>27</v>
      </c>
    </row>
    <row r="2" spans="1:8" x14ac:dyDescent="0.2">
      <c r="A2" s="2">
        <v>1017619200000</v>
      </c>
      <c r="B2" s="12">
        <v>37347</v>
      </c>
      <c r="C2">
        <v>-10.5</v>
      </c>
      <c r="F2" s="12">
        <v>37347</v>
      </c>
      <c r="G2">
        <v>-10.5</v>
      </c>
    </row>
    <row r="3" spans="1:8" x14ac:dyDescent="0.2">
      <c r="A3" s="2">
        <v>1020211200000</v>
      </c>
      <c r="B3" s="12">
        <v>37377</v>
      </c>
      <c r="C3">
        <v>-10.32</v>
      </c>
      <c r="D3">
        <v>-10.32</v>
      </c>
      <c r="F3" s="12">
        <v>37377</v>
      </c>
      <c r="G3">
        <v>-10.32</v>
      </c>
      <c r="H3">
        <v>-10.32</v>
      </c>
    </row>
    <row r="4" spans="1:8" x14ac:dyDescent="0.2">
      <c r="A4" s="2">
        <v>1028160000000</v>
      </c>
      <c r="B4" s="12">
        <v>37408</v>
      </c>
      <c r="D4">
        <v>-16.041184442585717</v>
      </c>
      <c r="F4" s="12">
        <v>37408</v>
      </c>
      <c r="H4">
        <v>-8.9780396180864201</v>
      </c>
    </row>
    <row r="5" spans="1:8" x14ac:dyDescent="0.2">
      <c r="A5" s="2">
        <v>1030838400000</v>
      </c>
      <c r="B5" s="12">
        <v>37438</v>
      </c>
      <c r="D5">
        <v>-14.773995705966648</v>
      </c>
      <c r="F5" s="12">
        <v>37438</v>
      </c>
      <c r="H5">
        <v>-7.6236090213607204</v>
      </c>
    </row>
    <row r="6" spans="1:8" x14ac:dyDescent="0.2">
      <c r="A6" s="2">
        <v>1033430400000</v>
      </c>
      <c r="B6" s="12">
        <v>37469</v>
      </c>
      <c r="C6">
        <v>-17.149999999999999</v>
      </c>
      <c r="D6">
        <v>-17.149999999999999</v>
      </c>
      <c r="F6" s="12">
        <v>37469</v>
      </c>
      <c r="G6">
        <v>-17.149999999999999</v>
      </c>
      <c r="H6">
        <v>-17.149999999999999</v>
      </c>
    </row>
    <row r="7" spans="1:8" x14ac:dyDescent="0.2">
      <c r="A7" s="2">
        <v>1036108800000</v>
      </c>
      <c r="B7" s="12">
        <v>37500</v>
      </c>
      <c r="C7">
        <v>-9.5500000000000007</v>
      </c>
      <c r="F7" s="12">
        <v>37500</v>
      </c>
      <c r="G7">
        <v>-9.5500000000000007</v>
      </c>
    </row>
    <row r="8" spans="1:8" x14ac:dyDescent="0.2">
      <c r="A8" s="2">
        <v>1038700800000</v>
      </c>
      <c r="B8" s="12">
        <v>37530</v>
      </c>
      <c r="C8">
        <v>-6.49</v>
      </c>
      <c r="F8" s="12">
        <v>37530</v>
      </c>
      <c r="G8">
        <v>-6.49</v>
      </c>
    </row>
    <row r="9" spans="1:8" x14ac:dyDescent="0.2">
      <c r="A9" s="2">
        <v>1041379200000</v>
      </c>
      <c r="B9" s="12">
        <v>37561</v>
      </c>
      <c r="C9">
        <v>-7.9</v>
      </c>
      <c r="F9" s="12">
        <v>37561</v>
      </c>
      <c r="G9">
        <v>-7.9</v>
      </c>
    </row>
    <row r="10" spans="1:8" x14ac:dyDescent="0.2">
      <c r="A10" s="2">
        <v>1044057600000</v>
      </c>
      <c r="B10" s="12">
        <v>37591</v>
      </c>
      <c r="C10">
        <v>-11.43</v>
      </c>
      <c r="F10" s="12">
        <v>37591</v>
      </c>
      <c r="G10">
        <v>-11.43</v>
      </c>
    </row>
    <row r="11" spans="1:8" x14ac:dyDescent="0.2">
      <c r="A11" s="2">
        <v>1046476800000</v>
      </c>
      <c r="B11" s="12">
        <v>37622</v>
      </c>
      <c r="C11">
        <v>-4.74</v>
      </c>
      <c r="F11" s="12">
        <v>37622</v>
      </c>
      <c r="G11">
        <v>-4.74</v>
      </c>
    </row>
    <row r="12" spans="1:8" x14ac:dyDescent="0.2">
      <c r="A12" s="2">
        <v>1049155200000</v>
      </c>
      <c r="B12" s="12">
        <v>37653</v>
      </c>
      <c r="C12">
        <v>-6.9</v>
      </c>
      <c r="F12" s="12">
        <v>37653</v>
      </c>
      <c r="G12">
        <v>-6.9</v>
      </c>
    </row>
    <row r="13" spans="1:8" x14ac:dyDescent="0.2">
      <c r="A13" s="2">
        <v>1051747200000</v>
      </c>
      <c r="B13" s="12">
        <v>37681</v>
      </c>
      <c r="C13">
        <v>-10.7</v>
      </c>
      <c r="F13" s="12">
        <v>37681</v>
      </c>
      <c r="G13">
        <v>-10.7</v>
      </c>
    </row>
    <row r="14" spans="1:8" x14ac:dyDescent="0.2">
      <c r="A14" s="2">
        <v>1057017600000</v>
      </c>
      <c r="B14" s="12">
        <v>37712</v>
      </c>
      <c r="C14">
        <v>-11.94</v>
      </c>
      <c r="F14" s="12">
        <v>37712</v>
      </c>
      <c r="G14">
        <v>-11.94</v>
      </c>
    </row>
    <row r="15" spans="1:8" x14ac:dyDescent="0.2">
      <c r="A15" s="2">
        <v>1059696000000</v>
      </c>
      <c r="B15" s="12">
        <v>37742</v>
      </c>
      <c r="C15">
        <v>-12.93</v>
      </c>
      <c r="D15">
        <v>-12.93</v>
      </c>
      <c r="F15" s="12">
        <v>37742</v>
      </c>
      <c r="G15">
        <v>-12.93</v>
      </c>
      <c r="H15">
        <v>-12.93</v>
      </c>
    </row>
    <row r="16" spans="1:8" x14ac:dyDescent="0.2">
      <c r="A16" s="2">
        <v>1062374400000</v>
      </c>
      <c r="B16" s="12">
        <v>37773</v>
      </c>
      <c r="D16">
        <v>-11.711779355585719</v>
      </c>
      <c r="F16" s="12">
        <v>37773</v>
      </c>
      <c r="H16">
        <v>-7.4274260473824301</v>
      </c>
    </row>
    <row r="17" spans="1:8" x14ac:dyDescent="0.2">
      <c r="A17" s="2">
        <v>1064966400000</v>
      </c>
      <c r="B17" s="12">
        <v>37803</v>
      </c>
      <c r="C17">
        <v>-10.95</v>
      </c>
      <c r="D17">
        <v>-10.95</v>
      </c>
      <c r="F17" s="12">
        <v>37803</v>
      </c>
      <c r="G17">
        <v>-10.95</v>
      </c>
      <c r="H17">
        <v>-10.95</v>
      </c>
    </row>
    <row r="18" spans="1:8" x14ac:dyDescent="0.2">
      <c r="A18" s="2">
        <v>1067644800000</v>
      </c>
      <c r="B18" s="12">
        <v>37834</v>
      </c>
      <c r="C18">
        <v>-12</v>
      </c>
      <c r="F18" s="12">
        <v>37834</v>
      </c>
      <c r="G18">
        <v>-12</v>
      </c>
    </row>
    <row r="19" spans="1:8" x14ac:dyDescent="0.2">
      <c r="A19" s="2">
        <v>1070236800000</v>
      </c>
      <c r="B19" s="12">
        <v>37865</v>
      </c>
      <c r="C19">
        <v>-4.54</v>
      </c>
      <c r="F19" s="12">
        <v>37865</v>
      </c>
      <c r="G19">
        <v>-4.54</v>
      </c>
    </row>
    <row r="20" spans="1:8" x14ac:dyDescent="0.2">
      <c r="A20" s="2">
        <v>1072915200000</v>
      </c>
      <c r="B20" s="12">
        <v>37895</v>
      </c>
      <c r="C20">
        <v>-5.39</v>
      </c>
      <c r="F20" s="12">
        <v>37895</v>
      </c>
      <c r="G20">
        <v>-5.39</v>
      </c>
    </row>
    <row r="21" spans="1:8" x14ac:dyDescent="0.2">
      <c r="A21" s="2">
        <v>1075593600000</v>
      </c>
      <c r="B21" s="12">
        <v>37926</v>
      </c>
      <c r="C21">
        <v>-4.9000000000000004</v>
      </c>
      <c r="F21" s="12">
        <v>37926</v>
      </c>
      <c r="G21">
        <v>-4.9000000000000004</v>
      </c>
    </row>
    <row r="22" spans="1:8" x14ac:dyDescent="0.2">
      <c r="A22" s="2">
        <v>1078099200000</v>
      </c>
      <c r="B22" s="12">
        <v>37956</v>
      </c>
      <c r="C22">
        <v>-2.94</v>
      </c>
      <c r="F22" s="12">
        <v>37956</v>
      </c>
      <c r="G22">
        <v>-2.94</v>
      </c>
    </row>
    <row r="23" spans="1:8" x14ac:dyDescent="0.2">
      <c r="A23" s="2">
        <v>1080777600000</v>
      </c>
      <c r="B23" s="12">
        <v>37987</v>
      </c>
      <c r="C23">
        <v>-2.02</v>
      </c>
      <c r="F23" s="12">
        <v>37987</v>
      </c>
      <c r="G23">
        <v>-2.02</v>
      </c>
    </row>
    <row r="24" spans="1:8" x14ac:dyDescent="0.2">
      <c r="A24" s="2">
        <v>1083369600000</v>
      </c>
      <c r="B24" s="12">
        <v>38018</v>
      </c>
      <c r="C24">
        <v>-3.39</v>
      </c>
      <c r="F24" s="12">
        <v>38018</v>
      </c>
      <c r="G24">
        <v>-3.39</v>
      </c>
    </row>
    <row r="25" spans="1:8" x14ac:dyDescent="0.2">
      <c r="A25" s="2">
        <v>1086048000000</v>
      </c>
      <c r="B25" s="12">
        <v>38047</v>
      </c>
      <c r="C25">
        <v>-2.67</v>
      </c>
      <c r="F25" s="12">
        <v>38047</v>
      </c>
      <c r="G25">
        <v>-2.67</v>
      </c>
    </row>
    <row r="26" spans="1:8" x14ac:dyDescent="0.2">
      <c r="A26" s="2">
        <v>1088640000000</v>
      </c>
      <c r="B26" s="12">
        <v>38078</v>
      </c>
      <c r="C26">
        <v>-4.58</v>
      </c>
      <c r="F26" s="12">
        <v>38078</v>
      </c>
      <c r="G26">
        <v>-4.58</v>
      </c>
    </row>
    <row r="27" spans="1:8" x14ac:dyDescent="0.2">
      <c r="A27" s="2">
        <v>1091318400000</v>
      </c>
      <c r="B27" s="12">
        <v>38108</v>
      </c>
      <c r="C27">
        <v>-7.47</v>
      </c>
      <c r="F27" s="12">
        <v>38108</v>
      </c>
      <c r="G27">
        <v>-7.47</v>
      </c>
    </row>
    <row r="28" spans="1:8" x14ac:dyDescent="0.2">
      <c r="A28" s="2">
        <v>1093996800000</v>
      </c>
      <c r="B28" s="12">
        <v>38139</v>
      </c>
      <c r="C28">
        <v>-6.01</v>
      </c>
      <c r="F28" s="12">
        <v>38139</v>
      </c>
      <c r="G28">
        <v>-6.01</v>
      </c>
    </row>
    <row r="29" spans="1:8" x14ac:dyDescent="0.2">
      <c r="A29" s="2">
        <v>1096588800000</v>
      </c>
      <c r="B29" s="12">
        <v>38169</v>
      </c>
      <c r="C29">
        <v>-4.74</v>
      </c>
      <c r="F29" s="12">
        <v>38169</v>
      </c>
      <c r="G29">
        <v>-4.74</v>
      </c>
    </row>
    <row r="30" spans="1:8" x14ac:dyDescent="0.2">
      <c r="A30" s="2">
        <v>1099267200000</v>
      </c>
      <c r="B30" s="12">
        <v>38200</v>
      </c>
      <c r="C30">
        <v>-6.4</v>
      </c>
      <c r="F30" s="12">
        <v>38200</v>
      </c>
      <c r="G30">
        <v>-6.4</v>
      </c>
    </row>
    <row r="31" spans="1:8" x14ac:dyDescent="0.2">
      <c r="A31" s="2">
        <v>1101859200000</v>
      </c>
      <c r="B31" s="13">
        <v>38231</v>
      </c>
      <c r="C31">
        <v>-4.42</v>
      </c>
      <c r="F31" s="12">
        <v>38231</v>
      </c>
      <c r="G31">
        <v>-4.42</v>
      </c>
    </row>
    <row r="32" spans="1:8" x14ac:dyDescent="0.2">
      <c r="A32" s="2">
        <v>1104537600000</v>
      </c>
      <c r="B32" s="12">
        <v>38261</v>
      </c>
      <c r="C32">
        <v>1.43</v>
      </c>
      <c r="F32" s="12">
        <v>38261</v>
      </c>
      <c r="G32">
        <v>1.43</v>
      </c>
    </row>
    <row r="33" spans="1:7" x14ac:dyDescent="0.2">
      <c r="A33" s="2">
        <v>1107216000000</v>
      </c>
      <c r="B33" s="12">
        <v>38292</v>
      </c>
      <c r="C33">
        <v>-0.66</v>
      </c>
      <c r="F33" s="12">
        <v>38292</v>
      </c>
      <c r="G33">
        <v>-0.66</v>
      </c>
    </row>
    <row r="34" spans="1:7" x14ac:dyDescent="0.2">
      <c r="A34" s="2">
        <v>1109635200000</v>
      </c>
      <c r="B34" s="12">
        <v>38322</v>
      </c>
      <c r="C34">
        <v>0.89</v>
      </c>
      <c r="F34" s="12">
        <v>38322</v>
      </c>
      <c r="G34">
        <v>0.89</v>
      </c>
    </row>
    <row r="35" spans="1:7" x14ac:dyDescent="0.2">
      <c r="A35" s="2">
        <v>1112313600000</v>
      </c>
      <c r="B35" s="12">
        <v>38353</v>
      </c>
      <c r="C35">
        <v>-2.5499999999999998</v>
      </c>
      <c r="F35" s="12">
        <v>38353</v>
      </c>
      <c r="G35">
        <v>-2.5499999999999998</v>
      </c>
    </row>
    <row r="36" spans="1:7" x14ac:dyDescent="0.2">
      <c r="A36" s="2">
        <v>1114905600000</v>
      </c>
      <c r="B36" s="12">
        <v>38384</v>
      </c>
      <c r="C36">
        <v>-1.9</v>
      </c>
      <c r="F36" s="12">
        <v>38384</v>
      </c>
      <c r="G36">
        <v>-1.9</v>
      </c>
    </row>
    <row r="37" spans="1:7" x14ac:dyDescent="0.2">
      <c r="A37" s="2">
        <v>1117584000000</v>
      </c>
      <c r="B37" s="12">
        <v>38412</v>
      </c>
      <c r="C37">
        <v>-4.3899999999999997</v>
      </c>
      <c r="F37" s="12">
        <v>38412</v>
      </c>
      <c r="G37">
        <v>-4.3899999999999997</v>
      </c>
    </row>
    <row r="38" spans="1:7" x14ac:dyDescent="0.2">
      <c r="A38" s="2">
        <v>1120176000000</v>
      </c>
      <c r="B38" s="12">
        <v>38443</v>
      </c>
      <c r="C38">
        <v>-7.23</v>
      </c>
      <c r="F38" s="12">
        <v>38443</v>
      </c>
      <c r="G38">
        <v>-7.23</v>
      </c>
    </row>
    <row r="39" spans="1:7" x14ac:dyDescent="0.2">
      <c r="A39" s="2">
        <v>1122854400000</v>
      </c>
      <c r="B39" s="12">
        <v>38473</v>
      </c>
      <c r="C39">
        <v>-8.9700000000000006</v>
      </c>
      <c r="F39" s="12">
        <v>38473</v>
      </c>
      <c r="G39">
        <v>-8.9700000000000006</v>
      </c>
    </row>
    <row r="40" spans="1:7" x14ac:dyDescent="0.2">
      <c r="A40" s="2">
        <v>1125532800000</v>
      </c>
      <c r="B40" s="12">
        <v>38504</v>
      </c>
      <c r="C40">
        <v>-10.02</v>
      </c>
      <c r="F40" s="12">
        <v>38504</v>
      </c>
      <c r="G40">
        <v>-10.02</v>
      </c>
    </row>
    <row r="41" spans="1:7" x14ac:dyDescent="0.2">
      <c r="A41" s="2">
        <v>1128124800000</v>
      </c>
      <c r="B41" s="12">
        <v>38534</v>
      </c>
      <c r="C41">
        <v>-5.05</v>
      </c>
      <c r="F41" s="12">
        <v>38534</v>
      </c>
      <c r="G41">
        <v>-5.05</v>
      </c>
    </row>
    <row r="42" spans="1:7" x14ac:dyDescent="0.2">
      <c r="A42" s="2">
        <v>1130803200000</v>
      </c>
      <c r="B42" s="12">
        <v>38565</v>
      </c>
      <c r="C42">
        <v>-5.35</v>
      </c>
      <c r="F42" s="12">
        <v>38565</v>
      </c>
      <c r="G42">
        <v>-5.35</v>
      </c>
    </row>
    <row r="43" spans="1:7" x14ac:dyDescent="0.2">
      <c r="A43" s="2">
        <v>1133395200000</v>
      </c>
      <c r="B43" s="12">
        <v>38596</v>
      </c>
      <c r="C43">
        <v>-3.23</v>
      </c>
      <c r="F43" s="12">
        <v>38596</v>
      </c>
      <c r="G43">
        <v>-3.23</v>
      </c>
    </row>
    <row r="44" spans="1:7" x14ac:dyDescent="0.2">
      <c r="A44" s="2">
        <v>1136073600000</v>
      </c>
      <c r="B44" s="12">
        <v>38626</v>
      </c>
      <c r="C44">
        <v>-0.09</v>
      </c>
      <c r="F44" s="12">
        <v>38626</v>
      </c>
      <c r="G44">
        <v>-0.09</v>
      </c>
    </row>
    <row r="45" spans="1:7" x14ac:dyDescent="0.2">
      <c r="A45" s="2">
        <v>1138752000000</v>
      </c>
      <c r="B45" s="12">
        <v>38657</v>
      </c>
      <c r="C45">
        <v>-0.78</v>
      </c>
      <c r="F45" s="12">
        <v>38657</v>
      </c>
      <c r="G45">
        <v>-0.78</v>
      </c>
    </row>
    <row r="46" spans="1:7" x14ac:dyDescent="0.2">
      <c r="A46" s="2">
        <v>1141171200000</v>
      </c>
      <c r="B46" s="12">
        <v>38687</v>
      </c>
      <c r="C46">
        <v>-0.1</v>
      </c>
      <c r="F46" s="12">
        <v>38687</v>
      </c>
      <c r="G46">
        <v>-0.1</v>
      </c>
    </row>
    <row r="47" spans="1:7" x14ac:dyDescent="0.2">
      <c r="A47" s="2">
        <v>1143849600000</v>
      </c>
      <c r="B47" s="12">
        <v>38718</v>
      </c>
      <c r="C47">
        <v>-3.6</v>
      </c>
      <c r="F47" s="12">
        <v>38718</v>
      </c>
      <c r="G47">
        <v>-3.6</v>
      </c>
    </row>
    <row r="48" spans="1:7" x14ac:dyDescent="0.2">
      <c r="A48" s="2">
        <v>1146441600000</v>
      </c>
      <c r="B48" s="12">
        <v>38749</v>
      </c>
      <c r="C48">
        <v>-3.22</v>
      </c>
      <c r="F48" s="12">
        <v>38749</v>
      </c>
      <c r="G48">
        <v>-3.22</v>
      </c>
    </row>
    <row r="49" spans="1:7" x14ac:dyDescent="0.2">
      <c r="A49" s="2">
        <v>1149120000000</v>
      </c>
      <c r="B49" s="12">
        <v>38777</v>
      </c>
      <c r="C49">
        <v>-4.71</v>
      </c>
      <c r="F49" s="12">
        <v>38777</v>
      </c>
      <c r="G49">
        <v>-4.71</v>
      </c>
    </row>
    <row r="50" spans="1:7" x14ac:dyDescent="0.2">
      <c r="A50" s="2">
        <v>1151712000000</v>
      </c>
      <c r="B50" s="12">
        <v>38808</v>
      </c>
      <c r="C50">
        <v>-6.25</v>
      </c>
      <c r="F50" s="12">
        <v>38808</v>
      </c>
      <c r="G50">
        <v>-6.25</v>
      </c>
    </row>
    <row r="51" spans="1:7" x14ac:dyDescent="0.2">
      <c r="A51" s="2">
        <v>1154390400000</v>
      </c>
      <c r="B51" s="12">
        <v>38838</v>
      </c>
      <c r="C51">
        <v>-8.92</v>
      </c>
      <c r="F51" s="12">
        <v>38838</v>
      </c>
      <c r="G51">
        <v>-8.92</v>
      </c>
    </row>
    <row r="52" spans="1:7" x14ac:dyDescent="0.2">
      <c r="A52" s="2">
        <v>1157068800000</v>
      </c>
      <c r="B52" s="12">
        <v>38869</v>
      </c>
      <c r="C52">
        <v>-9.4499999999999993</v>
      </c>
      <c r="F52" s="12">
        <v>38869</v>
      </c>
      <c r="G52">
        <v>-9.4499999999999993</v>
      </c>
    </row>
    <row r="53" spans="1:7" x14ac:dyDescent="0.2">
      <c r="A53" s="2">
        <v>1159660800000</v>
      </c>
      <c r="B53" s="12">
        <v>38899</v>
      </c>
      <c r="C53">
        <v>-8.9600000000000009</v>
      </c>
      <c r="F53" s="12">
        <v>38899</v>
      </c>
      <c r="G53">
        <v>-8.9600000000000009</v>
      </c>
    </row>
    <row r="54" spans="1:7" x14ac:dyDescent="0.2">
      <c r="A54" s="2">
        <v>1162339200000</v>
      </c>
      <c r="B54" s="12">
        <v>38930</v>
      </c>
      <c r="C54">
        <v>-11.87</v>
      </c>
      <c r="F54" s="12">
        <v>38930</v>
      </c>
      <c r="G54">
        <v>-11.87</v>
      </c>
    </row>
    <row r="55" spans="1:7" x14ac:dyDescent="0.2">
      <c r="A55" s="2">
        <v>1164931200000</v>
      </c>
      <c r="B55" s="12">
        <v>38961</v>
      </c>
      <c r="C55">
        <v>-8.0500000000000007</v>
      </c>
      <c r="F55" s="12">
        <v>38961</v>
      </c>
      <c r="G55">
        <v>-8.0500000000000007</v>
      </c>
    </row>
    <row r="56" spans="1:7" x14ac:dyDescent="0.2">
      <c r="A56" s="2">
        <v>1167609600000</v>
      </c>
      <c r="B56" s="12">
        <v>38991</v>
      </c>
      <c r="C56">
        <v>-4.3099999999999996</v>
      </c>
      <c r="F56" s="12">
        <v>38991</v>
      </c>
      <c r="G56">
        <v>-4.3099999999999996</v>
      </c>
    </row>
    <row r="57" spans="1:7" x14ac:dyDescent="0.2">
      <c r="A57" s="2">
        <v>1170288000000</v>
      </c>
      <c r="B57" s="13">
        <v>39022</v>
      </c>
      <c r="C57">
        <v>-5.13</v>
      </c>
      <c r="F57" s="12">
        <v>39022</v>
      </c>
      <c r="G57">
        <v>-5.13</v>
      </c>
    </row>
    <row r="58" spans="1:7" x14ac:dyDescent="0.2">
      <c r="A58" s="2">
        <v>1172707200000</v>
      </c>
      <c r="B58" s="12">
        <v>39052</v>
      </c>
      <c r="C58">
        <v>-5.27</v>
      </c>
      <c r="F58" s="12">
        <v>39052</v>
      </c>
      <c r="G58">
        <v>-5.27</v>
      </c>
    </row>
    <row r="59" spans="1:7" x14ac:dyDescent="0.2">
      <c r="A59" s="2">
        <v>1175385600000</v>
      </c>
      <c r="B59" s="12">
        <v>39083</v>
      </c>
      <c r="C59">
        <v>-6.34</v>
      </c>
      <c r="F59" s="12">
        <v>39083</v>
      </c>
      <c r="G59">
        <v>-6.34</v>
      </c>
    </row>
    <row r="60" spans="1:7" x14ac:dyDescent="0.2">
      <c r="A60" s="2">
        <v>1177977600000</v>
      </c>
      <c r="B60" s="12">
        <v>39114</v>
      </c>
      <c r="C60">
        <v>-6.4</v>
      </c>
      <c r="F60" s="12">
        <v>39114</v>
      </c>
      <c r="G60">
        <v>-6.4</v>
      </c>
    </row>
    <row r="61" spans="1:7" x14ac:dyDescent="0.2">
      <c r="A61" s="2">
        <v>1180656000000</v>
      </c>
      <c r="B61" s="12">
        <v>39142</v>
      </c>
      <c r="C61">
        <v>-8.33</v>
      </c>
      <c r="F61" s="12">
        <v>39142</v>
      </c>
      <c r="G61">
        <v>-8.33</v>
      </c>
    </row>
    <row r="62" spans="1:7" x14ac:dyDescent="0.2">
      <c r="A62" s="2">
        <v>1183248000000</v>
      </c>
      <c r="B62" s="12">
        <v>39173</v>
      </c>
      <c r="C62">
        <v>-9.5299999999999994</v>
      </c>
      <c r="F62" s="12">
        <v>39173</v>
      </c>
      <c r="G62">
        <v>-9.5299999999999994</v>
      </c>
    </row>
    <row r="63" spans="1:7" x14ac:dyDescent="0.2">
      <c r="A63" s="2">
        <v>1185926400000</v>
      </c>
      <c r="B63" s="12">
        <v>39203</v>
      </c>
      <c r="C63">
        <v>-6.76</v>
      </c>
      <c r="F63" s="12">
        <v>39203</v>
      </c>
      <c r="G63">
        <v>-6.76</v>
      </c>
    </row>
    <row r="64" spans="1:7" x14ac:dyDescent="0.2">
      <c r="A64" s="2">
        <v>1188604800000</v>
      </c>
      <c r="B64" s="12">
        <v>39234</v>
      </c>
      <c r="C64">
        <v>-5.39</v>
      </c>
      <c r="F64" s="12">
        <v>39234</v>
      </c>
      <c r="G64">
        <v>-5.39</v>
      </c>
    </row>
    <row r="65" spans="1:7" x14ac:dyDescent="0.2">
      <c r="A65" s="2">
        <v>1191196800000</v>
      </c>
      <c r="B65" s="12">
        <v>39264</v>
      </c>
      <c r="C65">
        <v>-7.56</v>
      </c>
      <c r="F65" s="12">
        <v>39264</v>
      </c>
      <c r="G65">
        <v>-7.56</v>
      </c>
    </row>
    <row r="66" spans="1:7" x14ac:dyDescent="0.2">
      <c r="A66" s="2">
        <v>1193875200000</v>
      </c>
      <c r="B66" s="12">
        <v>39295</v>
      </c>
      <c r="C66">
        <v>-3.55</v>
      </c>
      <c r="F66" s="12">
        <v>39295</v>
      </c>
      <c r="G66">
        <v>-3.55</v>
      </c>
    </row>
    <row r="67" spans="1:7" x14ac:dyDescent="0.2">
      <c r="A67" s="2">
        <v>1196467200000</v>
      </c>
      <c r="B67" s="12">
        <v>39326</v>
      </c>
      <c r="C67">
        <v>-0.96</v>
      </c>
      <c r="F67" s="12">
        <v>39326</v>
      </c>
      <c r="G67">
        <v>-0.96</v>
      </c>
    </row>
    <row r="68" spans="1:7" x14ac:dyDescent="0.2">
      <c r="A68" s="2">
        <v>1199145600000</v>
      </c>
      <c r="B68" s="12">
        <v>39356</v>
      </c>
      <c r="C68">
        <v>4.2300000000000004</v>
      </c>
      <c r="F68" s="12">
        <v>39356</v>
      </c>
      <c r="G68">
        <v>4.2300000000000004</v>
      </c>
    </row>
    <row r="69" spans="1:7" x14ac:dyDescent="0.2">
      <c r="A69" s="2">
        <v>1201824000000</v>
      </c>
      <c r="B69" s="12">
        <v>39387</v>
      </c>
      <c r="C69">
        <v>5.49</v>
      </c>
      <c r="F69" s="12">
        <v>39387</v>
      </c>
      <c r="G69">
        <v>5.49</v>
      </c>
    </row>
    <row r="70" spans="1:7" x14ac:dyDescent="0.2">
      <c r="A70" s="2">
        <v>1204329600000</v>
      </c>
      <c r="B70" s="12">
        <v>39417</v>
      </c>
      <c r="C70">
        <v>6.71</v>
      </c>
      <c r="F70" s="12">
        <v>39417</v>
      </c>
      <c r="G70">
        <v>6.71</v>
      </c>
    </row>
    <row r="71" spans="1:7" x14ac:dyDescent="0.2">
      <c r="A71" s="2">
        <v>1207008000000</v>
      </c>
      <c r="B71" s="12">
        <v>39448</v>
      </c>
      <c r="C71">
        <v>4.8600000000000003</v>
      </c>
      <c r="F71" s="12">
        <v>39448</v>
      </c>
      <c r="G71">
        <v>4.8600000000000003</v>
      </c>
    </row>
    <row r="72" spans="1:7" x14ac:dyDescent="0.2">
      <c r="A72" s="2">
        <v>1209600000000</v>
      </c>
      <c r="B72" s="12">
        <v>39479</v>
      </c>
      <c r="C72">
        <v>4.34</v>
      </c>
      <c r="F72" s="12">
        <v>39479</v>
      </c>
      <c r="G72">
        <v>4.34</v>
      </c>
    </row>
    <row r="73" spans="1:7" x14ac:dyDescent="0.2">
      <c r="A73" s="2">
        <v>1212278400000</v>
      </c>
      <c r="B73" s="12">
        <v>39508</v>
      </c>
      <c r="C73">
        <v>0.99</v>
      </c>
      <c r="F73" s="12">
        <v>39508</v>
      </c>
      <c r="G73">
        <v>0.99</v>
      </c>
    </row>
    <row r="74" spans="1:7" x14ac:dyDescent="0.2">
      <c r="A74" s="2">
        <v>1214870400000</v>
      </c>
      <c r="B74" s="12">
        <v>39539</v>
      </c>
      <c r="C74">
        <v>-0.28000000000000003</v>
      </c>
      <c r="F74" s="12">
        <v>39539</v>
      </c>
      <c r="G74">
        <v>-0.28000000000000003</v>
      </c>
    </row>
    <row r="75" spans="1:7" x14ac:dyDescent="0.2">
      <c r="A75" s="2">
        <v>1217548800000</v>
      </c>
      <c r="B75" s="12">
        <v>39569</v>
      </c>
      <c r="C75">
        <v>1.1200000000000001</v>
      </c>
      <c r="F75" s="12">
        <v>39569</v>
      </c>
      <c r="G75">
        <v>1.1200000000000001</v>
      </c>
    </row>
    <row r="76" spans="1:7" x14ac:dyDescent="0.2">
      <c r="A76" s="2">
        <v>1220227200000</v>
      </c>
      <c r="B76" s="12">
        <v>39600</v>
      </c>
      <c r="C76">
        <v>-1.34</v>
      </c>
      <c r="F76" s="12">
        <v>39600</v>
      </c>
      <c r="G76">
        <v>-1.34</v>
      </c>
    </row>
    <row r="77" spans="1:7" x14ac:dyDescent="0.2">
      <c r="A77" s="2">
        <v>1222819200000</v>
      </c>
      <c r="B77" s="12">
        <v>39630</v>
      </c>
      <c r="C77">
        <v>3</v>
      </c>
      <c r="F77" s="12">
        <v>39630</v>
      </c>
      <c r="G77">
        <v>3</v>
      </c>
    </row>
    <row r="78" spans="1:7" x14ac:dyDescent="0.2">
      <c r="A78" s="2">
        <v>1225497600000</v>
      </c>
      <c r="B78" s="12">
        <v>39661</v>
      </c>
      <c r="C78">
        <v>6.36</v>
      </c>
      <c r="F78" s="12">
        <v>39661</v>
      </c>
      <c r="G78">
        <v>6.36</v>
      </c>
    </row>
    <row r="79" spans="1:7" x14ac:dyDescent="0.2">
      <c r="A79" s="2">
        <v>1228089600000</v>
      </c>
      <c r="B79" s="12">
        <v>39692</v>
      </c>
      <c r="C79">
        <v>9.82</v>
      </c>
      <c r="F79" s="12">
        <v>39692</v>
      </c>
      <c r="G79">
        <v>9.82</v>
      </c>
    </row>
    <row r="80" spans="1:7" x14ac:dyDescent="0.2">
      <c r="A80" s="2">
        <v>1230768000000</v>
      </c>
      <c r="B80" s="12">
        <v>39722</v>
      </c>
      <c r="C80">
        <v>12.3</v>
      </c>
      <c r="F80" s="12">
        <v>39722</v>
      </c>
      <c r="G80">
        <v>12.3</v>
      </c>
    </row>
    <row r="81" spans="1:7" x14ac:dyDescent="0.2">
      <c r="A81" s="2">
        <v>1233446400000</v>
      </c>
      <c r="B81" s="12">
        <v>39753</v>
      </c>
      <c r="C81">
        <v>14.97</v>
      </c>
      <c r="F81" s="12">
        <v>39753</v>
      </c>
      <c r="G81">
        <v>14.97</v>
      </c>
    </row>
    <row r="82" spans="1:7" x14ac:dyDescent="0.2">
      <c r="A82" s="2">
        <v>1235865600000</v>
      </c>
      <c r="B82" s="12">
        <v>39783</v>
      </c>
      <c r="C82">
        <v>12.98</v>
      </c>
      <c r="F82" s="12">
        <v>39783</v>
      </c>
      <c r="G82">
        <v>12.98</v>
      </c>
    </row>
    <row r="83" spans="1:7" x14ac:dyDescent="0.2">
      <c r="A83" s="2">
        <v>1238544000000</v>
      </c>
      <c r="B83" s="12">
        <v>39814</v>
      </c>
      <c r="C83">
        <v>11.67</v>
      </c>
      <c r="F83" s="12">
        <v>39814</v>
      </c>
      <c r="G83">
        <v>11.67</v>
      </c>
    </row>
    <row r="84" spans="1:7" x14ac:dyDescent="0.2">
      <c r="A84" s="2">
        <v>1241136000000</v>
      </c>
      <c r="B84" s="12">
        <v>39845</v>
      </c>
      <c r="C84">
        <v>10.71</v>
      </c>
      <c r="F84" s="12">
        <v>39845</v>
      </c>
      <c r="G84">
        <v>10.71</v>
      </c>
    </row>
    <row r="85" spans="1:7" x14ac:dyDescent="0.2">
      <c r="A85" s="2">
        <v>1243814400000</v>
      </c>
      <c r="B85" s="12">
        <v>39873</v>
      </c>
      <c r="C85">
        <v>6.59</v>
      </c>
      <c r="F85" s="12">
        <v>39873</v>
      </c>
      <c r="G85">
        <v>6.59</v>
      </c>
    </row>
    <row r="86" spans="1:7" x14ac:dyDescent="0.2">
      <c r="A86" s="2">
        <v>1246406400000</v>
      </c>
      <c r="B86" s="12">
        <v>39904</v>
      </c>
      <c r="C86">
        <v>10.35</v>
      </c>
      <c r="F86" s="12">
        <v>39904</v>
      </c>
      <c r="G86">
        <v>10.35</v>
      </c>
    </row>
    <row r="87" spans="1:7" x14ac:dyDescent="0.2">
      <c r="A87" s="2">
        <v>1249084800000</v>
      </c>
      <c r="B87" s="12">
        <v>39934</v>
      </c>
      <c r="C87">
        <v>5.65</v>
      </c>
      <c r="F87" s="12">
        <v>39934</v>
      </c>
      <c r="G87">
        <v>5.65</v>
      </c>
    </row>
    <row r="88" spans="1:7" x14ac:dyDescent="0.2">
      <c r="A88" s="2">
        <v>1251763200000</v>
      </c>
      <c r="B88" s="12">
        <v>39965</v>
      </c>
      <c r="C88">
        <v>8.2100000000000009</v>
      </c>
      <c r="F88" s="12">
        <v>39965</v>
      </c>
      <c r="G88">
        <v>8.2100000000000009</v>
      </c>
    </row>
    <row r="89" spans="1:7" x14ac:dyDescent="0.2">
      <c r="A89" s="2">
        <v>1254355200000</v>
      </c>
      <c r="B89" s="12">
        <v>39995</v>
      </c>
      <c r="C89">
        <v>3.48</v>
      </c>
      <c r="F89" s="12">
        <v>39995</v>
      </c>
      <c r="G89">
        <v>3.48</v>
      </c>
    </row>
    <row r="90" spans="1:7" x14ac:dyDescent="0.2">
      <c r="A90" s="2">
        <v>1257033600000</v>
      </c>
      <c r="B90" s="12">
        <v>40026</v>
      </c>
      <c r="C90">
        <v>11.06</v>
      </c>
      <c r="F90" s="12">
        <v>40026</v>
      </c>
      <c r="G90">
        <v>11.06</v>
      </c>
    </row>
    <row r="91" spans="1:7" x14ac:dyDescent="0.2">
      <c r="A91" s="2">
        <v>1259625600000</v>
      </c>
      <c r="B91" s="12">
        <v>40057</v>
      </c>
      <c r="C91">
        <v>16.829999999999998</v>
      </c>
      <c r="F91" s="12">
        <v>40057</v>
      </c>
      <c r="G91">
        <v>16.829999999999998</v>
      </c>
    </row>
    <row r="92" spans="1:7" x14ac:dyDescent="0.2">
      <c r="A92" s="2">
        <v>1262304000000</v>
      </c>
      <c r="B92" s="12">
        <v>40087</v>
      </c>
      <c r="C92">
        <v>15.58</v>
      </c>
      <c r="F92" s="12">
        <v>40087</v>
      </c>
      <c r="G92">
        <v>15.58</v>
      </c>
    </row>
    <row r="93" spans="1:7" x14ac:dyDescent="0.2">
      <c r="A93" s="2">
        <v>1264982400000</v>
      </c>
      <c r="B93" s="12">
        <v>40118</v>
      </c>
      <c r="C93">
        <v>21.43</v>
      </c>
      <c r="F93" s="12">
        <v>40118</v>
      </c>
      <c r="G93">
        <v>21.43</v>
      </c>
    </row>
    <row r="94" spans="1:7" x14ac:dyDescent="0.2">
      <c r="A94" s="2">
        <v>1267401600000</v>
      </c>
      <c r="B94" s="12">
        <v>40148</v>
      </c>
      <c r="C94">
        <v>17.149999999999999</v>
      </c>
      <c r="F94" s="12">
        <v>40148</v>
      </c>
      <c r="G94">
        <v>17.149999999999999</v>
      </c>
    </row>
    <row r="95" spans="1:7" x14ac:dyDescent="0.2">
      <c r="A95" s="2">
        <v>1270080000000</v>
      </c>
      <c r="B95" s="12">
        <v>40179</v>
      </c>
      <c r="C95">
        <v>16.3</v>
      </c>
      <c r="F95" s="12">
        <v>40179</v>
      </c>
      <c r="G95">
        <v>16.3</v>
      </c>
    </row>
    <row r="96" spans="1:7" x14ac:dyDescent="0.2">
      <c r="A96" s="2">
        <v>1272672000000</v>
      </c>
      <c r="B96" s="12">
        <v>40210</v>
      </c>
      <c r="C96">
        <v>17.28</v>
      </c>
      <c r="F96" s="12">
        <v>40210</v>
      </c>
      <c r="G96">
        <v>17.28</v>
      </c>
    </row>
    <row r="97" spans="1:8" x14ac:dyDescent="0.2">
      <c r="A97" s="2">
        <v>1275350400000</v>
      </c>
      <c r="B97" s="12">
        <v>40238</v>
      </c>
      <c r="C97">
        <v>10.6</v>
      </c>
      <c r="F97" s="12">
        <v>40238</v>
      </c>
      <c r="G97">
        <v>10.6</v>
      </c>
    </row>
    <row r="98" spans="1:8" x14ac:dyDescent="0.2">
      <c r="A98" s="2">
        <v>1277942400000</v>
      </c>
      <c r="B98" s="12">
        <v>40269</v>
      </c>
      <c r="C98">
        <v>9.43</v>
      </c>
      <c r="F98" s="12">
        <v>40269</v>
      </c>
      <c r="G98">
        <v>9.43</v>
      </c>
    </row>
    <row r="99" spans="1:8" x14ac:dyDescent="0.2">
      <c r="A99" s="2">
        <v>1280620800000</v>
      </c>
      <c r="B99" s="12">
        <v>40299</v>
      </c>
      <c r="C99">
        <v>9.18</v>
      </c>
      <c r="F99" s="12">
        <v>40299</v>
      </c>
      <c r="G99">
        <v>9.18</v>
      </c>
    </row>
    <row r="100" spans="1:8" x14ac:dyDescent="0.2">
      <c r="A100" s="2">
        <v>1283299200000</v>
      </c>
      <c r="B100" s="12">
        <v>40330</v>
      </c>
      <c r="C100">
        <v>8.4700000000000006</v>
      </c>
      <c r="F100" s="12">
        <v>40330</v>
      </c>
      <c r="G100">
        <v>8.4700000000000006</v>
      </c>
    </row>
    <row r="101" spans="1:8" x14ac:dyDescent="0.2">
      <c r="A101" s="2">
        <v>1285891200000</v>
      </c>
      <c r="B101" s="12">
        <v>40360</v>
      </c>
      <c r="C101">
        <v>12</v>
      </c>
      <c r="F101" s="12">
        <v>40360</v>
      </c>
      <c r="G101">
        <v>12</v>
      </c>
    </row>
    <row r="102" spans="1:8" x14ac:dyDescent="0.2">
      <c r="A102" s="2">
        <v>1288569600000</v>
      </c>
      <c r="B102" s="12">
        <v>40391</v>
      </c>
      <c r="C102">
        <v>13.34</v>
      </c>
      <c r="F102" s="12">
        <v>40391</v>
      </c>
      <c r="G102">
        <v>13.34</v>
      </c>
    </row>
    <row r="103" spans="1:8" x14ac:dyDescent="0.2">
      <c r="A103" s="2">
        <v>1291161600000</v>
      </c>
      <c r="B103" s="12">
        <v>40422</v>
      </c>
      <c r="C103">
        <v>20.27</v>
      </c>
      <c r="F103" s="12">
        <v>40422</v>
      </c>
      <c r="G103">
        <v>20.27</v>
      </c>
    </row>
    <row r="104" spans="1:8" x14ac:dyDescent="0.2">
      <c r="A104" s="2">
        <v>1296518400000</v>
      </c>
      <c r="B104" s="12">
        <v>40452</v>
      </c>
      <c r="C104">
        <v>24.99</v>
      </c>
      <c r="F104" s="12">
        <v>40452</v>
      </c>
      <c r="G104">
        <v>24.99</v>
      </c>
    </row>
    <row r="105" spans="1:8" x14ac:dyDescent="0.2">
      <c r="A105" s="2">
        <v>1298937600000</v>
      </c>
      <c r="B105" s="12">
        <v>40483</v>
      </c>
      <c r="C105">
        <v>29.49</v>
      </c>
      <c r="F105" s="12">
        <v>40483</v>
      </c>
      <c r="G105">
        <v>29.49</v>
      </c>
    </row>
    <row r="106" spans="1:8" x14ac:dyDescent="0.2">
      <c r="A106" s="2">
        <v>1301616000000</v>
      </c>
      <c r="B106" s="12">
        <v>40513</v>
      </c>
      <c r="C106">
        <v>29.4</v>
      </c>
      <c r="D106">
        <v>29.4</v>
      </c>
      <c r="F106" s="12">
        <v>40513</v>
      </c>
      <c r="G106">
        <v>29.4</v>
      </c>
      <c r="H106">
        <v>29.4</v>
      </c>
    </row>
    <row r="107" spans="1:8" x14ac:dyDescent="0.2">
      <c r="A107" s="2">
        <v>1304208000000</v>
      </c>
      <c r="B107" s="12">
        <v>40544</v>
      </c>
      <c r="D107">
        <v>23.566001224071343</v>
      </c>
      <c r="F107" s="12">
        <v>40544</v>
      </c>
      <c r="H107">
        <v>10.0958224490987</v>
      </c>
    </row>
    <row r="108" spans="1:8" x14ac:dyDescent="0.2">
      <c r="A108" s="2">
        <v>1309478400000</v>
      </c>
      <c r="B108" s="12">
        <v>40575</v>
      </c>
      <c r="C108">
        <v>23.19</v>
      </c>
      <c r="D108">
        <v>23.19</v>
      </c>
      <c r="F108" s="12">
        <v>40575</v>
      </c>
      <c r="G108">
        <v>23.19</v>
      </c>
      <c r="H108">
        <v>23.19</v>
      </c>
    </row>
    <row r="109" spans="1:8" x14ac:dyDescent="0.2">
      <c r="A109" s="2">
        <v>1312156800000</v>
      </c>
      <c r="B109" s="12">
        <v>40603</v>
      </c>
      <c r="C109">
        <v>20.010000000000002</v>
      </c>
      <c r="F109" s="12">
        <v>40603</v>
      </c>
      <c r="G109">
        <v>20.010000000000002</v>
      </c>
    </row>
    <row r="110" spans="1:8" x14ac:dyDescent="0.2">
      <c r="A110" s="2">
        <v>1314835200000</v>
      </c>
      <c r="B110" s="12">
        <v>40634</v>
      </c>
      <c r="C110">
        <v>21.4</v>
      </c>
      <c r="F110" s="12">
        <v>40634</v>
      </c>
      <c r="G110">
        <v>21.4</v>
      </c>
    </row>
    <row r="111" spans="1:8" x14ac:dyDescent="0.2">
      <c r="A111" s="2">
        <v>1317427200000</v>
      </c>
      <c r="B111" s="12">
        <v>40664</v>
      </c>
      <c r="C111">
        <v>16.27</v>
      </c>
      <c r="D111">
        <v>16.27</v>
      </c>
      <c r="F111" s="12">
        <v>40664</v>
      </c>
      <c r="G111">
        <v>16.27</v>
      </c>
      <c r="H111">
        <v>16.27</v>
      </c>
    </row>
    <row r="112" spans="1:8" x14ac:dyDescent="0.2">
      <c r="A112" s="2"/>
      <c r="B112" s="12">
        <v>40695</v>
      </c>
      <c r="C112" s="7"/>
      <c r="D112">
        <v>20.942995064914243</v>
      </c>
      <c r="F112" s="12">
        <v>40695</v>
      </c>
      <c r="H112">
        <v>4.9859790309656598</v>
      </c>
    </row>
    <row r="113" spans="1:8" x14ac:dyDescent="0.2">
      <c r="A113" s="2">
        <v>1320105600000</v>
      </c>
      <c r="B113" s="13">
        <v>40725</v>
      </c>
      <c r="C113">
        <v>26.03</v>
      </c>
      <c r="D113">
        <v>26.03</v>
      </c>
      <c r="F113" s="12">
        <v>40725</v>
      </c>
      <c r="G113">
        <v>26.03</v>
      </c>
      <c r="H113">
        <v>26.03</v>
      </c>
    </row>
    <row r="114" spans="1:8" x14ac:dyDescent="0.2">
      <c r="A114" s="2">
        <v>1325376000000</v>
      </c>
      <c r="B114" s="12">
        <v>40756</v>
      </c>
      <c r="C114">
        <v>25.08</v>
      </c>
      <c r="F114" s="12">
        <v>40756</v>
      </c>
      <c r="G114">
        <v>25.08</v>
      </c>
    </row>
    <row r="115" spans="1:8" x14ac:dyDescent="0.2">
      <c r="A115" s="2">
        <v>1328054400000</v>
      </c>
      <c r="B115" s="12">
        <v>40787</v>
      </c>
      <c r="C115">
        <v>28.51</v>
      </c>
      <c r="F115" s="12">
        <v>40787</v>
      </c>
      <c r="G115">
        <v>28.51</v>
      </c>
    </row>
    <row r="116" spans="1:8" x14ac:dyDescent="0.2">
      <c r="A116" s="2">
        <v>1330560000000</v>
      </c>
      <c r="B116" s="12">
        <v>40817</v>
      </c>
      <c r="C116">
        <v>33.270000000000003</v>
      </c>
      <c r="F116" s="12">
        <v>40817</v>
      </c>
      <c r="G116">
        <v>33.270000000000003</v>
      </c>
    </row>
    <row r="117" spans="1:8" x14ac:dyDescent="0.2">
      <c r="A117" s="2">
        <v>1333238400000</v>
      </c>
      <c r="B117" s="12">
        <v>40848</v>
      </c>
      <c r="C117">
        <v>33.700000000000003</v>
      </c>
      <c r="D117">
        <v>33.700000000000003</v>
      </c>
      <c r="F117" s="12">
        <v>40848</v>
      </c>
      <c r="G117">
        <v>33.700000000000003</v>
      </c>
      <c r="H117">
        <v>33.700000000000003</v>
      </c>
    </row>
    <row r="118" spans="1:8" x14ac:dyDescent="0.2">
      <c r="A118" s="2">
        <v>1338508800000</v>
      </c>
      <c r="B118" s="12">
        <v>40878</v>
      </c>
      <c r="D118">
        <v>28.639227874733329</v>
      </c>
      <c r="F118" s="12">
        <v>40878</v>
      </c>
      <c r="H118">
        <v>12.9856535342402</v>
      </c>
    </row>
    <row r="119" spans="1:8" x14ac:dyDescent="0.2">
      <c r="A119" s="2">
        <v>1341100800000</v>
      </c>
      <c r="B119" s="12">
        <v>40909</v>
      </c>
      <c r="C119">
        <v>26.45</v>
      </c>
      <c r="D119">
        <v>26.45</v>
      </c>
      <c r="F119" s="12">
        <v>40909</v>
      </c>
      <c r="G119">
        <v>26.45</v>
      </c>
      <c r="H119">
        <v>26.45</v>
      </c>
    </row>
    <row r="120" spans="1:8" x14ac:dyDescent="0.2">
      <c r="A120" s="2">
        <v>1343779200000</v>
      </c>
      <c r="B120" s="12">
        <v>40940</v>
      </c>
      <c r="C120">
        <v>24.65</v>
      </c>
      <c r="F120" s="12">
        <v>40940</v>
      </c>
      <c r="G120">
        <v>24.65</v>
      </c>
    </row>
    <row r="121" spans="1:8" x14ac:dyDescent="0.2">
      <c r="A121" s="2">
        <v>1346457600000</v>
      </c>
      <c r="B121" s="12">
        <v>40969</v>
      </c>
      <c r="C121">
        <v>20.190000000000001</v>
      </c>
      <c r="F121" s="12">
        <v>40969</v>
      </c>
      <c r="G121">
        <v>20.190000000000001</v>
      </c>
    </row>
    <row r="122" spans="1:8" x14ac:dyDescent="0.2">
      <c r="A122" s="2">
        <v>1351728000000</v>
      </c>
      <c r="B122" s="13">
        <v>41000</v>
      </c>
      <c r="C122">
        <v>15.98</v>
      </c>
      <c r="D122">
        <v>15.98</v>
      </c>
      <c r="F122" s="12">
        <v>41000</v>
      </c>
      <c r="G122">
        <v>15.98</v>
      </c>
      <c r="H122">
        <v>15.98</v>
      </c>
    </row>
    <row r="123" spans="1:8" x14ac:dyDescent="0.2">
      <c r="A123" s="2">
        <v>1354320000000</v>
      </c>
      <c r="B123" s="12">
        <v>41030</v>
      </c>
      <c r="D123">
        <v>21.282315616857172</v>
      </c>
      <c r="F123" s="12">
        <v>41030</v>
      </c>
      <c r="H123">
        <v>5.5362488486557897</v>
      </c>
    </row>
    <row r="124" spans="1:8" x14ac:dyDescent="0.2">
      <c r="A124" s="2">
        <v>1356998400000</v>
      </c>
      <c r="B124" s="12">
        <v>41061</v>
      </c>
      <c r="C124">
        <v>24.91</v>
      </c>
      <c r="D124">
        <v>24.91</v>
      </c>
      <c r="F124" s="12">
        <v>41061</v>
      </c>
      <c r="G124">
        <v>24.91</v>
      </c>
      <c r="H124">
        <v>24.91</v>
      </c>
    </row>
    <row r="125" spans="1:8" x14ac:dyDescent="0.2">
      <c r="A125" s="2">
        <v>1359676800000</v>
      </c>
      <c r="B125" s="12">
        <v>41091</v>
      </c>
      <c r="C125">
        <v>27.15</v>
      </c>
      <c r="F125" s="12">
        <v>41091</v>
      </c>
      <c r="G125">
        <v>27.15</v>
      </c>
    </row>
    <row r="126" spans="1:8" x14ac:dyDescent="0.2">
      <c r="A126" s="2">
        <v>1364774400000</v>
      </c>
      <c r="B126" s="12">
        <v>41122</v>
      </c>
      <c r="C126">
        <v>27.24</v>
      </c>
      <c r="F126" s="12">
        <v>41122</v>
      </c>
      <c r="G126">
        <v>27.24</v>
      </c>
    </row>
    <row r="127" spans="1:8" x14ac:dyDescent="0.2">
      <c r="A127" s="2">
        <v>1367366400000</v>
      </c>
      <c r="B127" s="12">
        <v>41153</v>
      </c>
      <c r="C127">
        <v>29.14</v>
      </c>
      <c r="D127">
        <v>29.14</v>
      </c>
      <c r="F127" s="12">
        <v>41153</v>
      </c>
      <c r="G127">
        <v>29.14</v>
      </c>
      <c r="H127">
        <v>29.14</v>
      </c>
    </row>
    <row r="128" spans="1:8" x14ac:dyDescent="0.2">
      <c r="A128" s="2">
        <v>1370044800000</v>
      </c>
      <c r="B128" s="12">
        <v>41183</v>
      </c>
      <c r="D128">
        <v>28.612281586876932</v>
      </c>
      <c r="F128" s="12">
        <v>41183</v>
      </c>
      <c r="H128">
        <v>15.855527706364599</v>
      </c>
    </row>
    <row r="129" spans="1:8" x14ac:dyDescent="0.2">
      <c r="A129" s="2">
        <v>1372636800000</v>
      </c>
      <c r="B129" s="12">
        <v>41214</v>
      </c>
      <c r="C129">
        <v>29.44</v>
      </c>
      <c r="D129">
        <v>29.44</v>
      </c>
      <c r="F129" s="12">
        <v>41214</v>
      </c>
      <c r="G129">
        <v>29.44</v>
      </c>
      <c r="H129">
        <v>29.44</v>
      </c>
    </row>
    <row r="130" spans="1:8" x14ac:dyDescent="0.2">
      <c r="A130" s="2">
        <v>1380585600000</v>
      </c>
      <c r="B130" s="12">
        <v>41244</v>
      </c>
      <c r="C130">
        <v>26.04</v>
      </c>
      <c r="F130" s="12">
        <v>41244</v>
      </c>
      <c r="G130">
        <v>26.04</v>
      </c>
    </row>
    <row r="131" spans="1:8" x14ac:dyDescent="0.2">
      <c r="A131" s="2">
        <v>1383264000000</v>
      </c>
      <c r="B131" s="12">
        <v>41275</v>
      </c>
      <c r="C131">
        <v>23.97</v>
      </c>
      <c r="F131" s="12">
        <v>41275</v>
      </c>
      <c r="G131">
        <v>23.97</v>
      </c>
    </row>
    <row r="132" spans="1:8" x14ac:dyDescent="0.2">
      <c r="A132" s="2">
        <v>1385856000000</v>
      </c>
      <c r="B132" s="12">
        <v>41306</v>
      </c>
      <c r="C132">
        <v>19.260000000000002</v>
      </c>
      <c r="D132">
        <v>19.260000000000002</v>
      </c>
      <c r="F132" s="12">
        <v>41306</v>
      </c>
      <c r="G132">
        <v>19.260000000000002</v>
      </c>
      <c r="H132">
        <v>19.260000000000002</v>
      </c>
    </row>
    <row r="133" spans="1:8" x14ac:dyDescent="0.2">
      <c r="A133" s="2">
        <v>1388534400000</v>
      </c>
      <c r="B133" s="12">
        <v>41334</v>
      </c>
      <c r="D133">
        <v>19.468274083733409</v>
      </c>
      <c r="F133" s="12">
        <v>41334</v>
      </c>
      <c r="H133">
        <v>9.7574310831034001</v>
      </c>
    </row>
    <row r="134" spans="1:8" x14ac:dyDescent="0.2">
      <c r="A134" s="2">
        <v>1393632000000</v>
      </c>
      <c r="B134" s="12">
        <v>41365</v>
      </c>
      <c r="C134">
        <v>19.260000000000002</v>
      </c>
      <c r="F134" s="12">
        <v>41365</v>
      </c>
      <c r="G134">
        <v>19.260000000000002</v>
      </c>
      <c r="H134">
        <v>19.260000000000002</v>
      </c>
    </row>
    <row r="135" spans="1:8" x14ac:dyDescent="0.2">
      <c r="A135" s="2">
        <v>1396310400000</v>
      </c>
      <c r="B135" s="12">
        <v>41395</v>
      </c>
      <c r="C135">
        <v>17</v>
      </c>
      <c r="F135" s="12">
        <v>41395</v>
      </c>
      <c r="G135">
        <v>17</v>
      </c>
    </row>
    <row r="136" spans="1:8" x14ac:dyDescent="0.2">
      <c r="A136" s="2">
        <v>1398902400000</v>
      </c>
      <c r="B136" s="12">
        <v>41426</v>
      </c>
      <c r="C136">
        <v>14.81</v>
      </c>
      <c r="F136" s="12">
        <v>41426</v>
      </c>
      <c r="G136">
        <v>14.81</v>
      </c>
    </row>
    <row r="137" spans="1:8" x14ac:dyDescent="0.2">
      <c r="A137" s="2">
        <v>1401580800000</v>
      </c>
      <c r="B137" s="12">
        <v>41456</v>
      </c>
      <c r="C137">
        <v>20.329999999999998</v>
      </c>
      <c r="D137">
        <v>20.329999999999998</v>
      </c>
      <c r="F137" s="12">
        <v>41456</v>
      </c>
      <c r="G137">
        <v>20.329999999999998</v>
      </c>
      <c r="H137">
        <v>20.329999999999998</v>
      </c>
    </row>
    <row r="138" spans="1:8" x14ac:dyDescent="0.2">
      <c r="A138" s="2">
        <v>1406851200000</v>
      </c>
      <c r="B138" s="12">
        <v>41487</v>
      </c>
      <c r="D138">
        <v>18.148937553771482</v>
      </c>
      <c r="F138" s="12">
        <v>41487</v>
      </c>
      <c r="H138">
        <v>11.181690099542401</v>
      </c>
    </row>
    <row r="139" spans="1:8" x14ac:dyDescent="0.2">
      <c r="A139" s="2">
        <v>1409529600000</v>
      </c>
      <c r="B139" s="12">
        <v>41518</v>
      </c>
      <c r="D139">
        <v>21.058205451942847</v>
      </c>
      <c r="F139" s="12">
        <v>41518</v>
      </c>
      <c r="H139">
        <v>14.744056834189101</v>
      </c>
    </row>
    <row r="140" spans="1:8" x14ac:dyDescent="0.2">
      <c r="A140" s="2">
        <v>1412121600000</v>
      </c>
      <c r="B140" s="12">
        <v>41548</v>
      </c>
      <c r="C140">
        <v>23.05</v>
      </c>
      <c r="D140">
        <v>23.05</v>
      </c>
      <c r="F140" s="12">
        <v>41548</v>
      </c>
      <c r="G140">
        <v>23.05</v>
      </c>
      <c r="H140">
        <v>23.05</v>
      </c>
    </row>
    <row r="141" spans="1:8" x14ac:dyDescent="0.2">
      <c r="A141" s="2">
        <v>1414800000000</v>
      </c>
      <c r="B141" s="12">
        <v>41579</v>
      </c>
      <c r="C141">
        <v>21.53</v>
      </c>
      <c r="F141" s="12">
        <v>41579</v>
      </c>
      <c r="G141">
        <v>21.53</v>
      </c>
    </row>
    <row r="142" spans="1:8" x14ac:dyDescent="0.2">
      <c r="A142" s="2">
        <v>1420070400000</v>
      </c>
      <c r="B142" s="12">
        <v>41609</v>
      </c>
      <c r="C142">
        <v>16.61</v>
      </c>
      <c r="F142" s="12">
        <v>41609</v>
      </c>
      <c r="G142">
        <v>16.61</v>
      </c>
    </row>
    <row r="143" spans="1:8" x14ac:dyDescent="0.2">
      <c r="A143" s="2">
        <v>1422748800000</v>
      </c>
      <c r="B143" s="12">
        <v>41640</v>
      </c>
      <c r="C143">
        <v>17.260000000000002</v>
      </c>
      <c r="D143">
        <v>17.260000000000002</v>
      </c>
      <c r="F143" s="12">
        <v>41640</v>
      </c>
      <c r="G143">
        <v>17.260000000000002</v>
      </c>
      <c r="H143">
        <v>17.260000000000002</v>
      </c>
    </row>
    <row r="144" spans="1:8" x14ac:dyDescent="0.2">
      <c r="A144" s="2">
        <v>1425168000000</v>
      </c>
      <c r="B144" s="12">
        <v>41671</v>
      </c>
      <c r="D144">
        <v>16.47496217860008</v>
      </c>
      <c r="F144" s="12">
        <v>41671</v>
      </c>
      <c r="H144">
        <v>13.4544823646696</v>
      </c>
    </row>
    <row r="145" spans="1:8" x14ac:dyDescent="0.2">
      <c r="A145" s="2">
        <v>1427846400000</v>
      </c>
      <c r="B145" s="12">
        <v>41699</v>
      </c>
      <c r="C145">
        <v>13.6</v>
      </c>
      <c r="D145">
        <v>13.6</v>
      </c>
      <c r="F145" s="12">
        <v>41699</v>
      </c>
      <c r="G145">
        <v>13.6</v>
      </c>
      <c r="H145">
        <v>13.6</v>
      </c>
    </row>
    <row r="146" spans="1:8" x14ac:dyDescent="0.2">
      <c r="A146" s="2">
        <v>1435708800000</v>
      </c>
      <c r="B146" s="12">
        <v>41730</v>
      </c>
      <c r="C146">
        <v>9.85</v>
      </c>
      <c r="F146" s="12">
        <v>41730</v>
      </c>
      <c r="G146">
        <v>9.85</v>
      </c>
    </row>
    <row r="147" spans="1:8" x14ac:dyDescent="0.2">
      <c r="A147" s="2">
        <v>1438387200000</v>
      </c>
      <c r="B147" s="12">
        <v>41760</v>
      </c>
      <c r="C147">
        <v>7.53</v>
      </c>
      <c r="F147" s="12">
        <v>41760</v>
      </c>
      <c r="G147">
        <v>7.53</v>
      </c>
    </row>
    <row r="148" spans="1:8" x14ac:dyDescent="0.2">
      <c r="A148" s="2">
        <v>1441065600000</v>
      </c>
      <c r="B148" s="12">
        <v>41791</v>
      </c>
      <c r="C148">
        <v>14.16</v>
      </c>
      <c r="D148">
        <v>14.16</v>
      </c>
      <c r="F148" s="12">
        <v>41791</v>
      </c>
      <c r="G148">
        <v>14.16</v>
      </c>
      <c r="H148">
        <v>14.16</v>
      </c>
    </row>
    <row r="149" spans="1:8" x14ac:dyDescent="0.2">
      <c r="A149" s="2">
        <v>1448928000000</v>
      </c>
      <c r="B149" s="12">
        <v>41821</v>
      </c>
      <c r="D149">
        <v>11.014766387933356</v>
      </c>
      <c r="F149" s="12">
        <v>41821</v>
      </c>
      <c r="H149">
        <v>10.9964985961614</v>
      </c>
    </row>
    <row r="150" spans="1:8" x14ac:dyDescent="0.2">
      <c r="A150" s="2">
        <v>1451606400000</v>
      </c>
      <c r="B150" s="12">
        <v>41852</v>
      </c>
      <c r="C150">
        <v>13.18</v>
      </c>
      <c r="D150">
        <v>13.18</v>
      </c>
      <c r="F150" s="12">
        <v>41852</v>
      </c>
      <c r="G150">
        <v>13.18</v>
      </c>
      <c r="H150">
        <v>13.18</v>
      </c>
    </row>
    <row r="151" spans="1:8" x14ac:dyDescent="0.2">
      <c r="A151" s="2">
        <v>1454284800000</v>
      </c>
      <c r="B151" s="12">
        <v>41883</v>
      </c>
      <c r="C151">
        <v>14.53</v>
      </c>
      <c r="F151" s="12">
        <v>41883</v>
      </c>
      <c r="G151">
        <v>14.53</v>
      </c>
    </row>
    <row r="152" spans="1:8" x14ac:dyDescent="0.2">
      <c r="A152" s="2">
        <v>1456790400000</v>
      </c>
      <c r="B152" s="12">
        <v>41913</v>
      </c>
      <c r="C152">
        <v>18.12</v>
      </c>
      <c r="F152" s="12">
        <v>41913</v>
      </c>
      <c r="G152">
        <v>18.12</v>
      </c>
    </row>
    <row r="153" spans="1:8" x14ac:dyDescent="0.2">
      <c r="A153" s="2">
        <v>1462060800000</v>
      </c>
      <c r="B153" s="12">
        <v>41944</v>
      </c>
      <c r="C153">
        <v>16.11</v>
      </c>
      <c r="D153">
        <v>16.11</v>
      </c>
      <c r="F153" s="12">
        <v>41944</v>
      </c>
      <c r="G153">
        <v>16.11</v>
      </c>
      <c r="H153">
        <v>16.11</v>
      </c>
    </row>
    <row r="154" spans="1:8" x14ac:dyDescent="0.2">
      <c r="A154" s="2">
        <v>1464739200000</v>
      </c>
      <c r="B154" s="12">
        <v>41974</v>
      </c>
      <c r="D154">
        <v>14.635673905733334</v>
      </c>
      <c r="F154" s="12">
        <v>41974</v>
      </c>
      <c r="H154">
        <v>17.641742502710301</v>
      </c>
    </row>
    <row r="155" spans="1:8" x14ac:dyDescent="0.2">
      <c r="A155" s="2">
        <v>1467331200000</v>
      </c>
      <c r="B155" s="12">
        <v>42005</v>
      </c>
      <c r="C155">
        <v>12.59</v>
      </c>
      <c r="D155">
        <v>12.59</v>
      </c>
      <c r="F155" s="12">
        <v>42005</v>
      </c>
      <c r="G155">
        <v>12.59</v>
      </c>
      <c r="H155">
        <v>12.59</v>
      </c>
    </row>
    <row r="156" spans="1:8" x14ac:dyDescent="0.2">
      <c r="A156" s="2">
        <v>1470009600000</v>
      </c>
      <c r="B156" s="12">
        <v>42036</v>
      </c>
      <c r="C156">
        <v>8.75</v>
      </c>
      <c r="F156" s="12">
        <v>42036</v>
      </c>
      <c r="G156">
        <v>8.75</v>
      </c>
    </row>
    <row r="157" spans="1:8" x14ac:dyDescent="0.2">
      <c r="A157" s="2">
        <v>1477958400000</v>
      </c>
      <c r="B157" s="12">
        <v>42064</v>
      </c>
      <c r="C157">
        <v>7.1</v>
      </c>
      <c r="F157" s="12">
        <v>42064</v>
      </c>
      <c r="G157">
        <v>7.1</v>
      </c>
    </row>
    <row r="158" spans="1:8" x14ac:dyDescent="0.2">
      <c r="A158" s="2">
        <v>1480550400000</v>
      </c>
      <c r="B158" s="12">
        <v>42095</v>
      </c>
      <c r="C158">
        <v>4.67</v>
      </c>
      <c r="D158">
        <v>4.67</v>
      </c>
      <c r="F158" s="12">
        <v>42095</v>
      </c>
      <c r="G158">
        <v>4.67</v>
      </c>
      <c r="H158">
        <v>4.67</v>
      </c>
    </row>
    <row r="159" spans="1:8" x14ac:dyDescent="0.2">
      <c r="A159" s="2">
        <v>1483228800000</v>
      </c>
      <c r="B159" s="12">
        <v>42125</v>
      </c>
      <c r="D159">
        <v>4.1954391438572118</v>
      </c>
      <c r="F159" s="12">
        <v>42125</v>
      </c>
      <c r="H159">
        <v>10.1880895607677</v>
      </c>
    </row>
    <row r="160" spans="1:8" x14ac:dyDescent="0.2">
      <c r="A160" s="2">
        <v>1488326400000</v>
      </c>
      <c r="B160" s="12">
        <v>42156</v>
      </c>
      <c r="D160">
        <v>4.8759272763142869</v>
      </c>
      <c r="F160" s="12">
        <v>42156</v>
      </c>
      <c r="H160">
        <v>11.192681570139699</v>
      </c>
    </row>
    <row r="161" spans="1:8" x14ac:dyDescent="0.2">
      <c r="A161" s="2">
        <v>1491004800000</v>
      </c>
      <c r="B161" s="12">
        <v>42186</v>
      </c>
      <c r="C161" s="2">
        <v>6.149</v>
      </c>
      <c r="D161" s="2">
        <v>6.149</v>
      </c>
      <c r="F161" s="12">
        <v>42186</v>
      </c>
      <c r="G161">
        <v>6.15</v>
      </c>
      <c r="H161">
        <v>6.15</v>
      </c>
    </row>
    <row r="162" spans="1:8" x14ac:dyDescent="0.2">
      <c r="A162" s="2">
        <v>1493596800000</v>
      </c>
      <c r="B162" s="12">
        <v>42217</v>
      </c>
      <c r="C162">
        <v>11.15</v>
      </c>
      <c r="F162" s="12">
        <v>42217</v>
      </c>
      <c r="G162">
        <v>11.15</v>
      </c>
    </row>
    <row r="163" spans="1:8" x14ac:dyDescent="0.2">
      <c r="A163" s="2">
        <v>1496275200000</v>
      </c>
      <c r="B163" s="12">
        <v>42248</v>
      </c>
      <c r="C163">
        <v>12.28</v>
      </c>
      <c r="D163">
        <v>12.28</v>
      </c>
      <c r="F163" s="12">
        <v>42248</v>
      </c>
      <c r="G163">
        <v>12.28</v>
      </c>
      <c r="H163">
        <v>12.28</v>
      </c>
    </row>
    <row r="164" spans="1:8" x14ac:dyDescent="0.2">
      <c r="A164" s="2"/>
      <c r="B164" s="12">
        <v>42278</v>
      </c>
      <c r="D164">
        <v>11.525405113876971</v>
      </c>
      <c r="F164" s="12">
        <v>42278</v>
      </c>
      <c r="H164">
        <v>20.507368418476599</v>
      </c>
    </row>
    <row r="165" spans="1:8" x14ac:dyDescent="0.2">
      <c r="A165" s="2">
        <v>1527811200000</v>
      </c>
      <c r="B165" s="12">
        <v>42309</v>
      </c>
      <c r="D165">
        <v>11.562654238733426</v>
      </c>
      <c r="F165" s="12">
        <v>42309</v>
      </c>
      <c r="H165">
        <v>20.9902746830378</v>
      </c>
    </row>
    <row r="166" spans="1:8" x14ac:dyDescent="0.2">
      <c r="A166" s="2">
        <v>1530403200000</v>
      </c>
      <c r="B166" s="12">
        <v>42339</v>
      </c>
      <c r="C166">
        <v>4.01</v>
      </c>
      <c r="D166">
        <v>4.01</v>
      </c>
      <c r="F166" s="12">
        <v>42339</v>
      </c>
      <c r="G166">
        <v>4.01</v>
      </c>
      <c r="H166">
        <v>4.01</v>
      </c>
    </row>
    <row r="167" spans="1:8" x14ac:dyDescent="0.2">
      <c r="A167" s="2">
        <v>1538352000000</v>
      </c>
      <c r="B167" s="12">
        <v>42370</v>
      </c>
      <c r="C167">
        <v>2.81</v>
      </c>
      <c r="F167" s="12">
        <v>42370</v>
      </c>
      <c r="G167">
        <v>2.81</v>
      </c>
    </row>
    <row r="168" spans="1:8" x14ac:dyDescent="0.2">
      <c r="A168" s="2">
        <v>1541030400000</v>
      </c>
      <c r="B168" s="12">
        <v>42401</v>
      </c>
      <c r="C168">
        <v>0.7</v>
      </c>
      <c r="F168" s="12">
        <v>42401</v>
      </c>
      <c r="G168">
        <v>0.7</v>
      </c>
    </row>
    <row r="169" spans="1:8" x14ac:dyDescent="0.2">
      <c r="A169" s="2">
        <v>1543622400000</v>
      </c>
      <c r="B169" s="12">
        <v>42430</v>
      </c>
      <c r="C169">
        <v>6.19</v>
      </c>
      <c r="D169">
        <v>6.19</v>
      </c>
      <c r="F169" s="12">
        <v>42430</v>
      </c>
      <c r="G169">
        <v>6.19</v>
      </c>
      <c r="H169">
        <v>6.19</v>
      </c>
    </row>
    <row r="170" spans="1:8" x14ac:dyDescent="0.2">
      <c r="A170" s="2">
        <v>1546300800000</v>
      </c>
      <c r="B170" s="12">
        <v>42461</v>
      </c>
      <c r="D170">
        <v>0.13238843526672683</v>
      </c>
      <c r="F170" s="12">
        <v>42461</v>
      </c>
      <c r="H170">
        <v>12.795549332007599</v>
      </c>
    </row>
    <row r="171" spans="1:8" x14ac:dyDescent="0.2">
      <c r="A171" s="2">
        <v>1548979200000</v>
      </c>
      <c r="B171" s="12">
        <v>42491</v>
      </c>
      <c r="C171">
        <v>-1.45</v>
      </c>
      <c r="D171">
        <v>-1.45</v>
      </c>
      <c r="F171" s="12">
        <v>42491</v>
      </c>
      <c r="G171">
        <v>-1.45</v>
      </c>
      <c r="H171">
        <v>-1.45</v>
      </c>
    </row>
    <row r="172" spans="1:8" x14ac:dyDescent="0.2">
      <c r="A172" s="2">
        <v>1551398400000</v>
      </c>
      <c r="B172" s="13">
        <v>42522</v>
      </c>
      <c r="C172">
        <v>0.39</v>
      </c>
      <c r="F172" s="12">
        <v>42522</v>
      </c>
      <c r="G172">
        <v>0.39</v>
      </c>
    </row>
    <row r="173" spans="1:8" x14ac:dyDescent="0.2">
      <c r="A173" s="2">
        <v>1554076800000</v>
      </c>
      <c r="B173" s="12">
        <v>42552</v>
      </c>
      <c r="C173">
        <v>2.39</v>
      </c>
      <c r="F173" s="12">
        <v>42552</v>
      </c>
      <c r="G173">
        <v>2.39</v>
      </c>
    </row>
    <row r="174" spans="1:8" x14ac:dyDescent="0.2">
      <c r="A174" s="2">
        <v>1556668800000</v>
      </c>
      <c r="B174" s="12">
        <v>42583</v>
      </c>
      <c r="C174">
        <v>5.15</v>
      </c>
      <c r="D174">
        <v>5.15</v>
      </c>
      <c r="F174" s="12">
        <v>42583</v>
      </c>
      <c r="G174">
        <v>5.15</v>
      </c>
      <c r="H174">
        <v>5.15</v>
      </c>
    </row>
    <row r="175" spans="1:8" x14ac:dyDescent="0.2">
      <c r="A175" s="2">
        <v>1559347200000</v>
      </c>
      <c r="B175" s="12">
        <v>42614</v>
      </c>
      <c r="D175">
        <v>6.8666786811428349</v>
      </c>
      <c r="F175" s="12">
        <v>42614</v>
      </c>
      <c r="H175">
        <v>19.4001458026591</v>
      </c>
    </row>
    <row r="176" spans="1:8" x14ac:dyDescent="0.2">
      <c r="A176" s="2">
        <v>1561939200000</v>
      </c>
      <c r="B176" s="12">
        <v>42644</v>
      </c>
      <c r="D176">
        <v>9.5007213830769075</v>
      </c>
      <c r="F176" s="12">
        <v>42644</v>
      </c>
      <c r="H176">
        <v>22.0622302455387</v>
      </c>
    </row>
    <row r="177" spans="1:8" x14ac:dyDescent="0.2">
      <c r="A177" s="2">
        <v>1564617600000</v>
      </c>
      <c r="B177" s="12">
        <v>42675</v>
      </c>
      <c r="C177">
        <v>3.47</v>
      </c>
      <c r="D177">
        <v>3.47</v>
      </c>
      <c r="F177" s="12">
        <v>42675</v>
      </c>
      <c r="G177">
        <v>3.47</v>
      </c>
      <c r="H177">
        <v>3.47</v>
      </c>
    </row>
    <row r="178" spans="1:8" x14ac:dyDescent="0.2">
      <c r="A178" s="2">
        <v>1567296000000</v>
      </c>
      <c r="B178" s="12">
        <v>42705</v>
      </c>
      <c r="C178">
        <v>9.5</v>
      </c>
      <c r="F178" s="12">
        <v>42705</v>
      </c>
      <c r="G178">
        <v>9.5</v>
      </c>
    </row>
    <row r="179" spans="1:8" x14ac:dyDescent="0.2">
      <c r="A179" s="2">
        <v>1569888000000</v>
      </c>
      <c r="B179" s="12">
        <v>42736</v>
      </c>
      <c r="C179">
        <v>11.07</v>
      </c>
      <c r="D179">
        <v>11.07</v>
      </c>
      <c r="F179" s="12">
        <v>42736</v>
      </c>
      <c r="G179">
        <v>11.07</v>
      </c>
      <c r="H179">
        <v>11.07</v>
      </c>
    </row>
    <row r="180" spans="1:8" x14ac:dyDescent="0.2">
      <c r="A180" s="2">
        <v>1572566400000</v>
      </c>
      <c r="B180" s="12">
        <v>42767</v>
      </c>
      <c r="D180">
        <v>6.2389549036000043</v>
      </c>
      <c r="F180" s="12">
        <v>42767</v>
      </c>
      <c r="H180">
        <v>18.110571333139699</v>
      </c>
    </row>
    <row r="181" spans="1:8" x14ac:dyDescent="0.2">
      <c r="A181" s="2">
        <v>1575158400000</v>
      </c>
      <c r="B181" s="12">
        <v>42795</v>
      </c>
      <c r="C181">
        <v>5.59</v>
      </c>
      <c r="D181">
        <v>5.59</v>
      </c>
      <c r="F181" s="12">
        <v>42795</v>
      </c>
      <c r="G181">
        <v>5.59</v>
      </c>
      <c r="H181">
        <v>5.59</v>
      </c>
    </row>
    <row r="182" spans="1:8" x14ac:dyDescent="0.2">
      <c r="A182" s="2">
        <v>1577836800000</v>
      </c>
      <c r="B182" s="12">
        <v>42826</v>
      </c>
      <c r="C182">
        <v>5.07</v>
      </c>
      <c r="F182" s="12">
        <v>42826</v>
      </c>
      <c r="G182">
        <v>5.07</v>
      </c>
    </row>
    <row r="183" spans="1:8" x14ac:dyDescent="0.2">
      <c r="A183" s="2">
        <v>1580515200000</v>
      </c>
      <c r="B183" s="12">
        <v>42856</v>
      </c>
      <c r="C183">
        <v>1</v>
      </c>
      <c r="F183" s="12">
        <v>42856</v>
      </c>
      <c r="G183">
        <v>1</v>
      </c>
    </row>
    <row r="184" spans="1:8" x14ac:dyDescent="0.2">
      <c r="A184" s="2">
        <v>1583020800000</v>
      </c>
      <c r="B184" s="12">
        <v>42887</v>
      </c>
      <c r="C184">
        <v>3.55</v>
      </c>
      <c r="D184">
        <v>3.55</v>
      </c>
      <c r="F184" s="12">
        <v>42887</v>
      </c>
      <c r="G184">
        <v>3.55</v>
      </c>
      <c r="H184">
        <v>3.55</v>
      </c>
    </row>
    <row r="185" spans="1:8" x14ac:dyDescent="0.2">
      <c r="A185" s="2">
        <v>1585699200000</v>
      </c>
      <c r="B185" s="12">
        <v>42917</v>
      </c>
      <c r="D185">
        <v>4.6567194029333114</v>
      </c>
      <c r="F185" s="12">
        <v>42917</v>
      </c>
      <c r="H185">
        <v>15.6525875646314</v>
      </c>
    </row>
    <row r="186" spans="1:8" x14ac:dyDescent="0.2">
      <c r="A186" s="2">
        <v>1588291200000</v>
      </c>
      <c r="B186" s="12">
        <v>42948</v>
      </c>
      <c r="D186">
        <v>6.896710204371411</v>
      </c>
      <c r="F186" s="12">
        <v>42948</v>
      </c>
      <c r="H186">
        <v>17.3883926387164</v>
      </c>
    </row>
    <row r="187" spans="1:8" x14ac:dyDescent="0.2">
      <c r="A187" s="2">
        <v>1590969600000</v>
      </c>
      <c r="B187" s="12">
        <v>42979</v>
      </c>
      <c r="D187">
        <v>10.607423229142844</v>
      </c>
      <c r="F187" s="12">
        <v>42979</v>
      </c>
      <c r="H187">
        <v>20.950759373363098</v>
      </c>
    </row>
    <row r="188" spans="1:8" x14ac:dyDescent="0.2">
      <c r="A188" s="2">
        <v>1593561600000</v>
      </c>
      <c r="B188" s="12">
        <v>43009</v>
      </c>
      <c r="D188">
        <v>13.241465931076917</v>
      </c>
      <c r="F188" s="12">
        <v>43009</v>
      </c>
      <c r="H188">
        <v>23.612843816242702</v>
      </c>
    </row>
    <row r="189" spans="1:8" x14ac:dyDescent="0.2">
      <c r="A189" s="2">
        <v>1596240000000</v>
      </c>
      <c r="B189" s="12">
        <v>43040</v>
      </c>
      <c r="D189">
        <v>14.08016018253333</v>
      </c>
      <c r="F189" s="12">
        <v>43040</v>
      </c>
      <c r="H189">
        <v>24.095750080803899</v>
      </c>
    </row>
    <row r="190" spans="1:8" x14ac:dyDescent="0.2">
      <c r="A190" s="2">
        <v>1598918400000</v>
      </c>
      <c r="B190" s="12">
        <v>43070</v>
      </c>
      <c r="D190">
        <v>12.233146416533337</v>
      </c>
      <c r="F190" s="12">
        <v>43070</v>
      </c>
      <c r="H190">
        <v>22.297831471180402</v>
      </c>
    </row>
    <row r="191" spans="1:8" x14ac:dyDescent="0.2">
      <c r="A191" s="2">
        <v>1601510400000</v>
      </c>
      <c r="B191" s="12">
        <v>43101</v>
      </c>
      <c r="D191">
        <v>11.091117379971438</v>
      </c>
      <c r="F191" s="12">
        <v>43101</v>
      </c>
      <c r="H191">
        <v>20.958613956742798</v>
      </c>
    </row>
    <row r="192" spans="1:8" x14ac:dyDescent="0.2">
      <c r="A192" s="2">
        <v>1604188800000</v>
      </c>
      <c r="B192" s="12">
        <v>43132</v>
      </c>
      <c r="D192">
        <v>9.9796994516000126</v>
      </c>
      <c r="F192" s="12">
        <v>43132</v>
      </c>
      <c r="H192">
        <v>19.661184903843701</v>
      </c>
    </row>
    <row r="193" spans="1:8" x14ac:dyDescent="0.2">
      <c r="A193" s="2">
        <v>1606780800000</v>
      </c>
      <c r="B193" s="12">
        <v>43160</v>
      </c>
      <c r="D193">
        <v>8.0012717865333567</v>
      </c>
      <c r="F193" s="12">
        <v>43160</v>
      </c>
      <c r="H193">
        <v>17.5147471929814</v>
      </c>
    </row>
    <row r="194" spans="1:8" x14ac:dyDescent="0.2">
      <c r="A194" s="2">
        <v>1609459200000</v>
      </c>
      <c r="B194" s="12">
        <v>43191</v>
      </c>
      <c r="D194">
        <v>6.5693121910666363</v>
      </c>
      <c r="F194" s="12">
        <v>43191</v>
      </c>
      <c r="H194">
        <v>15.896776473415599</v>
      </c>
    </row>
    <row r="195" spans="1:8" x14ac:dyDescent="0.2">
      <c r="B195" s="12">
        <v>43221</v>
      </c>
      <c r="D195">
        <v>5.6967250132571197</v>
      </c>
      <c r="F195" s="12">
        <v>43221</v>
      </c>
      <c r="H195">
        <v>14.8441785292378</v>
      </c>
    </row>
    <row r="196" spans="1:8" x14ac:dyDescent="0.2">
      <c r="B196" s="12">
        <v>43252</v>
      </c>
      <c r="C196">
        <v>8.64</v>
      </c>
      <c r="D196">
        <v>8.64</v>
      </c>
      <c r="F196" s="12">
        <v>43252</v>
      </c>
      <c r="G196">
        <v>8.64</v>
      </c>
      <c r="H196">
        <v>8.64</v>
      </c>
    </row>
    <row r="197" spans="1:8" x14ac:dyDescent="0.2">
      <c r="B197" s="12">
        <v>43282</v>
      </c>
      <c r="C197">
        <v>8.99</v>
      </c>
      <c r="D197">
        <v>8.99</v>
      </c>
      <c r="F197" s="12">
        <v>43282</v>
      </c>
      <c r="G197">
        <v>8.99</v>
      </c>
      <c r="H197">
        <v>8.99</v>
      </c>
    </row>
    <row r="198" spans="1:8" x14ac:dyDescent="0.2">
      <c r="B198" s="12">
        <v>43313</v>
      </c>
      <c r="D198">
        <v>10.63745475237142</v>
      </c>
      <c r="F198" s="12">
        <v>43313</v>
      </c>
      <c r="H198">
        <v>18.939006209420398</v>
      </c>
    </row>
    <row r="199" spans="1:8" x14ac:dyDescent="0.2">
      <c r="B199" s="12">
        <v>43344</v>
      </c>
      <c r="D199">
        <v>14.348167777142853</v>
      </c>
      <c r="F199" s="12">
        <v>43344</v>
      </c>
      <c r="H199">
        <v>22.5013729440671</v>
      </c>
    </row>
    <row r="200" spans="1:8" x14ac:dyDescent="0.2">
      <c r="B200" s="12">
        <v>43374</v>
      </c>
      <c r="C200">
        <v>20.170000000000002</v>
      </c>
      <c r="D200">
        <v>20.170000000000002</v>
      </c>
      <c r="F200" s="12">
        <v>43374</v>
      </c>
      <c r="G200">
        <v>20.170000000000002</v>
      </c>
      <c r="H200">
        <v>20.170000000000002</v>
      </c>
    </row>
    <row r="201" spans="1:8" x14ac:dyDescent="0.2">
      <c r="B201" s="12">
        <v>43405</v>
      </c>
      <c r="C201">
        <v>18.29</v>
      </c>
      <c r="F201" s="12">
        <v>43405</v>
      </c>
      <c r="G201">
        <v>18.29</v>
      </c>
    </row>
    <row r="202" spans="1:8" x14ac:dyDescent="0.2">
      <c r="B202" s="12">
        <v>43435</v>
      </c>
      <c r="C202">
        <v>21.73</v>
      </c>
      <c r="F202" s="12">
        <v>43435</v>
      </c>
      <c r="G202">
        <v>21.73</v>
      </c>
    </row>
    <row r="203" spans="1:8" x14ac:dyDescent="0.2">
      <c r="B203" s="12">
        <v>43466</v>
      </c>
      <c r="C203">
        <v>13.72</v>
      </c>
      <c r="F203" s="12">
        <v>43466</v>
      </c>
      <c r="G203">
        <v>13.72</v>
      </c>
    </row>
    <row r="204" spans="1:8" x14ac:dyDescent="0.2">
      <c r="B204" s="12">
        <v>43497</v>
      </c>
      <c r="C204">
        <v>14.24</v>
      </c>
      <c r="F204" s="12">
        <v>43497</v>
      </c>
      <c r="G204">
        <v>14.24</v>
      </c>
    </row>
    <row r="205" spans="1:8" x14ac:dyDescent="0.2">
      <c r="B205" s="12">
        <v>43525</v>
      </c>
      <c r="C205">
        <v>11.76</v>
      </c>
      <c r="F205" s="12">
        <v>43525</v>
      </c>
      <c r="G205">
        <v>11.76</v>
      </c>
    </row>
    <row r="206" spans="1:8" x14ac:dyDescent="0.2">
      <c r="B206" s="12">
        <v>43556</v>
      </c>
      <c r="C206">
        <v>12.85</v>
      </c>
      <c r="F206" s="12">
        <v>43556</v>
      </c>
      <c r="G206">
        <v>12.85</v>
      </c>
    </row>
    <row r="207" spans="1:8" x14ac:dyDescent="0.2">
      <c r="B207" s="12">
        <v>43586</v>
      </c>
      <c r="C207">
        <v>8.4499999999999993</v>
      </c>
      <c r="F207" s="12">
        <v>43586</v>
      </c>
      <c r="G207">
        <v>8.4499999999999993</v>
      </c>
    </row>
    <row r="208" spans="1:8" x14ac:dyDescent="0.2">
      <c r="B208" s="12">
        <v>43617</v>
      </c>
      <c r="C208">
        <v>9.89</v>
      </c>
      <c r="F208" s="12">
        <v>43617</v>
      </c>
      <c r="G208">
        <v>9.89</v>
      </c>
    </row>
    <row r="209" spans="2:7" x14ac:dyDescent="0.2">
      <c r="B209" s="12">
        <v>43647</v>
      </c>
      <c r="C209">
        <v>5.49</v>
      </c>
      <c r="F209" s="12">
        <v>43647</v>
      </c>
      <c r="G209">
        <v>5.49</v>
      </c>
    </row>
    <row r="210" spans="2:7" x14ac:dyDescent="0.2">
      <c r="B210" s="12">
        <v>43678</v>
      </c>
      <c r="C210">
        <v>12.74</v>
      </c>
      <c r="F210" s="12">
        <v>43678</v>
      </c>
      <c r="G210">
        <v>12.74</v>
      </c>
    </row>
    <row r="211" spans="2:7" x14ac:dyDescent="0.2">
      <c r="B211" s="12">
        <v>43709</v>
      </c>
      <c r="C211">
        <v>16.579999999999998</v>
      </c>
      <c r="F211" s="12">
        <v>43709</v>
      </c>
      <c r="G211">
        <v>16.579999999999998</v>
      </c>
    </row>
    <row r="212" spans="2:7" x14ac:dyDescent="0.2">
      <c r="B212" s="12">
        <v>43739</v>
      </c>
      <c r="C212">
        <v>21.25</v>
      </c>
      <c r="F212" s="12">
        <v>43739</v>
      </c>
      <c r="G212">
        <v>21.25</v>
      </c>
    </row>
    <row r="213" spans="2:7" x14ac:dyDescent="0.2">
      <c r="B213" s="12">
        <v>43770</v>
      </c>
      <c r="C213">
        <v>24.59</v>
      </c>
      <c r="F213" s="12">
        <v>43770</v>
      </c>
      <c r="G213">
        <v>24.59</v>
      </c>
    </row>
    <row r="214" spans="2:7" x14ac:dyDescent="0.2">
      <c r="B214" s="12">
        <v>43800</v>
      </c>
      <c r="C214">
        <v>22.12</v>
      </c>
      <c r="F214" s="12">
        <v>43800</v>
      </c>
      <c r="G214">
        <v>22.12</v>
      </c>
    </row>
    <row r="215" spans="2:7" x14ac:dyDescent="0.2">
      <c r="B215" s="12">
        <v>43831</v>
      </c>
      <c r="C215">
        <v>19.690000000000001</v>
      </c>
      <c r="F215" s="12">
        <v>43831</v>
      </c>
      <c r="G215">
        <v>19.690000000000001</v>
      </c>
    </row>
    <row r="216" spans="2:7" x14ac:dyDescent="0.2">
      <c r="B216" s="12">
        <v>43862</v>
      </c>
      <c r="C216">
        <v>18.18</v>
      </c>
      <c r="F216" s="12">
        <v>43862</v>
      </c>
      <c r="G216">
        <v>18.18</v>
      </c>
    </row>
    <row r="217" spans="2:7" x14ac:dyDescent="0.2">
      <c r="B217" s="13">
        <v>43891</v>
      </c>
      <c r="C217">
        <v>16.61</v>
      </c>
      <c r="F217" s="12">
        <v>43891</v>
      </c>
      <c r="G217">
        <v>16.61</v>
      </c>
    </row>
    <row r="218" spans="2:7" x14ac:dyDescent="0.2">
      <c r="B218" s="12">
        <v>43922</v>
      </c>
      <c r="C218">
        <v>13.43</v>
      </c>
      <c r="F218" s="12">
        <v>43922</v>
      </c>
      <c r="G218">
        <v>13.43</v>
      </c>
    </row>
    <row r="219" spans="2:7" x14ac:dyDescent="0.2">
      <c r="B219" s="12">
        <v>43952</v>
      </c>
      <c r="C219">
        <v>16.5</v>
      </c>
      <c r="F219" s="12">
        <v>43952</v>
      </c>
      <c r="G219">
        <v>16.5</v>
      </c>
    </row>
    <row r="220" spans="2:7" x14ac:dyDescent="0.2">
      <c r="B220" s="12">
        <v>43983</v>
      </c>
      <c r="C220">
        <v>11.29</v>
      </c>
      <c r="F220" s="12">
        <v>43983</v>
      </c>
      <c r="G220">
        <v>11.29</v>
      </c>
    </row>
    <row r="221" spans="2:7" x14ac:dyDescent="0.2">
      <c r="B221" s="12">
        <v>44013</v>
      </c>
      <c r="C221">
        <v>13.53</v>
      </c>
      <c r="F221" s="12">
        <v>44013</v>
      </c>
      <c r="G221">
        <v>13.53</v>
      </c>
    </row>
    <row r="222" spans="2:7" x14ac:dyDescent="0.2">
      <c r="B222" s="12">
        <v>44044</v>
      </c>
      <c r="C222">
        <v>16.53</v>
      </c>
      <c r="F222" s="12">
        <v>44044</v>
      </c>
      <c r="G222">
        <v>16.53</v>
      </c>
    </row>
    <row r="223" spans="2:7" x14ac:dyDescent="0.2">
      <c r="B223" s="12">
        <v>44075</v>
      </c>
      <c r="C223">
        <v>16.149999999999999</v>
      </c>
      <c r="F223" s="12">
        <v>44075</v>
      </c>
      <c r="G223">
        <v>16.149999999999999</v>
      </c>
    </row>
    <row r="224" spans="2:7" x14ac:dyDescent="0.2">
      <c r="B224" s="12">
        <v>44105</v>
      </c>
      <c r="C224">
        <v>19.809999999999999</v>
      </c>
      <c r="F224" s="12">
        <v>44105</v>
      </c>
      <c r="G224">
        <v>19.809999999999999</v>
      </c>
    </row>
    <row r="225" spans="2:7" x14ac:dyDescent="0.2">
      <c r="B225" s="12">
        <v>44136</v>
      </c>
      <c r="C225">
        <v>14.93</v>
      </c>
      <c r="F225" s="12">
        <v>44136</v>
      </c>
      <c r="G225">
        <v>14.93</v>
      </c>
    </row>
    <row r="226" spans="2:7" x14ac:dyDescent="0.2">
      <c r="B226" s="12">
        <v>44166</v>
      </c>
      <c r="C226">
        <v>15.59</v>
      </c>
      <c r="F226" s="12">
        <v>44166</v>
      </c>
      <c r="G226">
        <v>15.59</v>
      </c>
    </row>
    <row r="227" spans="2:7" x14ac:dyDescent="0.2">
      <c r="B227" s="12">
        <v>44197</v>
      </c>
      <c r="C227">
        <v>15.69</v>
      </c>
      <c r="F227" s="12">
        <v>44197</v>
      </c>
      <c r="G227">
        <v>15.69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49AE7-1760-A24A-BBC4-307309DDE0A1}">
  <dimension ref="A1:E23"/>
  <sheetViews>
    <sheetView workbookViewId="0">
      <selection activeCell="C23" sqref="C23:D23"/>
    </sheetView>
  </sheetViews>
  <sheetFormatPr baseColWidth="10" defaultRowHeight="16" x14ac:dyDescent="0.2"/>
  <cols>
    <col min="1" max="1" width="16.6640625" customWidth="1"/>
    <col min="2" max="2" width="21.33203125" customWidth="1"/>
  </cols>
  <sheetData>
    <row r="1" spans="1:5" ht="34" x14ac:dyDescent="0.2">
      <c r="A1" s="1" t="s">
        <v>0</v>
      </c>
      <c r="B1" s="1" t="s">
        <v>1</v>
      </c>
    </row>
    <row r="2" spans="1:5" x14ac:dyDescent="0.2">
      <c r="A2" s="3">
        <v>40118</v>
      </c>
      <c r="B2" s="2">
        <v>21.428999999999998</v>
      </c>
    </row>
    <row r="3" spans="1:5" x14ac:dyDescent="0.2">
      <c r="A3" s="3">
        <v>40148</v>
      </c>
      <c r="B3" s="2">
        <v>17.148</v>
      </c>
    </row>
    <row r="4" spans="1:5" x14ac:dyDescent="0.2">
      <c r="A4" s="3">
        <v>40179</v>
      </c>
      <c r="B4" s="2">
        <v>16.297000000000001</v>
      </c>
    </row>
    <row r="5" spans="1:5" x14ac:dyDescent="0.2">
      <c r="A5" s="3">
        <v>40210</v>
      </c>
      <c r="B5" s="2">
        <v>17.277999999999999</v>
      </c>
      <c r="C5" s="3">
        <v>40118</v>
      </c>
      <c r="D5" s="2">
        <v>21.428999999999998</v>
      </c>
      <c r="E5" s="7">
        <f>-0.0620557486*C5+2509.8504240445</f>
        <v>20.2979017097</v>
      </c>
    </row>
    <row r="6" spans="1:5" x14ac:dyDescent="0.2">
      <c r="A6" s="3">
        <v>40238</v>
      </c>
      <c r="B6" s="2">
        <v>10.598000000000001</v>
      </c>
      <c r="C6" s="3">
        <v>40148</v>
      </c>
      <c r="D6" s="2">
        <v>17.148</v>
      </c>
      <c r="E6" s="7">
        <f t="shared" ref="E6:E17" si="0">-0.0620557486*C6+2509.8504240445</f>
        <v>18.436229251699842</v>
      </c>
    </row>
    <row r="7" spans="1:5" x14ac:dyDescent="0.2">
      <c r="A7" s="3">
        <v>40269</v>
      </c>
      <c r="B7" s="2">
        <v>9.4260000000000002</v>
      </c>
      <c r="C7" s="3">
        <v>40179</v>
      </c>
      <c r="D7" s="2">
        <v>16.297000000000001</v>
      </c>
      <c r="E7" s="7">
        <f t="shared" si="0"/>
        <v>16.512501045099725</v>
      </c>
    </row>
    <row r="8" spans="1:5" x14ac:dyDescent="0.2">
      <c r="A8" s="3">
        <v>40299</v>
      </c>
      <c r="B8" s="2">
        <v>9.1750000000000007</v>
      </c>
      <c r="C8" s="3">
        <v>40210</v>
      </c>
      <c r="D8" s="2">
        <v>17.277999999999999</v>
      </c>
      <c r="E8" s="7">
        <f t="shared" si="0"/>
        <v>14.588772838500063</v>
      </c>
    </row>
    <row r="9" spans="1:5" x14ac:dyDescent="0.2">
      <c r="A9" s="3">
        <v>40330</v>
      </c>
      <c r="B9" s="2">
        <v>8.4710000000000001</v>
      </c>
      <c r="C9" s="3">
        <v>40238</v>
      </c>
      <c r="D9" s="2">
        <v>10.598000000000001</v>
      </c>
      <c r="E9" s="7">
        <f t="shared" si="0"/>
        <v>12.851211877699825</v>
      </c>
    </row>
    <row r="10" spans="1:5" x14ac:dyDescent="0.2">
      <c r="A10" s="3">
        <v>40360</v>
      </c>
      <c r="B10" s="2">
        <v>11.996</v>
      </c>
      <c r="C10" s="3">
        <v>40269</v>
      </c>
      <c r="D10" s="2">
        <v>9.4260000000000002</v>
      </c>
      <c r="E10" s="7">
        <f t="shared" si="0"/>
        <v>10.927483671099708</v>
      </c>
    </row>
    <row r="11" spans="1:5" x14ac:dyDescent="0.2">
      <c r="A11" s="3">
        <v>40391</v>
      </c>
      <c r="B11" s="2">
        <v>13.342000000000001</v>
      </c>
      <c r="C11" s="3">
        <v>40299</v>
      </c>
      <c r="D11" s="2">
        <v>9.1750000000000007</v>
      </c>
      <c r="E11" s="7">
        <f t="shared" si="0"/>
        <v>9.0658112131000053</v>
      </c>
    </row>
    <row r="12" spans="1:5" x14ac:dyDescent="0.2">
      <c r="A12" s="3">
        <v>40422</v>
      </c>
      <c r="B12" s="2">
        <v>20.27</v>
      </c>
      <c r="C12" s="3">
        <v>40330</v>
      </c>
      <c r="D12" s="2">
        <v>8.4710000000000001</v>
      </c>
      <c r="E12" s="7">
        <f t="shared" si="0"/>
        <v>7.1420830064998881</v>
      </c>
    </row>
    <row r="13" spans="1:5" x14ac:dyDescent="0.2">
      <c r="A13" s="3">
        <v>40452</v>
      </c>
      <c r="B13" s="2">
        <v>24.994</v>
      </c>
      <c r="C13" s="3">
        <v>40360</v>
      </c>
      <c r="D13" s="2">
        <v>11.996</v>
      </c>
      <c r="E13" s="7">
        <f t="shared" si="0"/>
        <v>5.2804105484997308</v>
      </c>
    </row>
    <row r="14" spans="1:5" x14ac:dyDescent="0.2">
      <c r="A14" s="3">
        <v>40483</v>
      </c>
      <c r="B14" s="2">
        <v>29.494</v>
      </c>
      <c r="C14" s="3">
        <v>40391</v>
      </c>
      <c r="D14" s="2">
        <v>13.342000000000001</v>
      </c>
      <c r="E14" s="7">
        <f t="shared" si="0"/>
        <v>3.3566823419000684</v>
      </c>
    </row>
    <row r="15" spans="1:5" x14ac:dyDescent="0.2">
      <c r="A15" s="3">
        <v>40513</v>
      </c>
      <c r="B15" s="2">
        <v>29.396000000000001</v>
      </c>
      <c r="C15" s="3">
        <v>40422</v>
      </c>
      <c r="D15" s="2">
        <v>20.27</v>
      </c>
      <c r="E15" s="7">
        <f t="shared" si="0"/>
        <v>1.4329541352999513</v>
      </c>
    </row>
    <row r="16" spans="1:5" x14ac:dyDescent="0.2">
      <c r="A16" s="3">
        <v>40544</v>
      </c>
      <c r="B16">
        <v>23.566001224071343</v>
      </c>
      <c r="C16" s="3">
        <v>40452</v>
      </c>
      <c r="D16" s="2">
        <v>24.994</v>
      </c>
      <c r="E16" s="7">
        <f t="shared" si="0"/>
        <v>-0.42871832270020604</v>
      </c>
    </row>
    <row r="17" spans="1:5" x14ac:dyDescent="0.2">
      <c r="A17" s="3">
        <v>40575</v>
      </c>
      <c r="B17" s="2">
        <v>23.187999999999999</v>
      </c>
      <c r="C17" s="3">
        <v>40483</v>
      </c>
      <c r="D17" s="2">
        <v>29.494</v>
      </c>
      <c r="E17" s="7">
        <f t="shared" si="0"/>
        <v>-2.3524465293003232</v>
      </c>
    </row>
    <row r="18" spans="1:5" x14ac:dyDescent="0.2">
      <c r="A18" s="3"/>
      <c r="B18" s="2"/>
    </row>
    <row r="22" spans="1:5" x14ac:dyDescent="0.2">
      <c r="C22" t="s">
        <v>2</v>
      </c>
      <c r="D22" t="s">
        <v>3</v>
      </c>
    </row>
    <row r="23" spans="1:5" x14ac:dyDescent="0.2">
      <c r="C23" s="7">
        <f>B14-B9</f>
        <v>21.023</v>
      </c>
      <c r="D23" s="7">
        <f>D17-E17</f>
        <v>31.846446529300323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0548C-D75E-694F-ABE5-CEFBCED567BA}">
  <dimension ref="A1:E23"/>
  <sheetViews>
    <sheetView workbookViewId="0">
      <selection activeCell="G19" sqref="G19"/>
    </sheetView>
  </sheetViews>
  <sheetFormatPr baseColWidth="10" defaultRowHeight="16" x14ac:dyDescent="0.2"/>
  <cols>
    <col min="1" max="1" width="16.6640625" customWidth="1"/>
    <col min="2" max="2" width="21.33203125" customWidth="1"/>
  </cols>
  <sheetData>
    <row r="1" spans="1:5" ht="34" x14ac:dyDescent="0.2">
      <c r="A1" s="1" t="s">
        <v>0</v>
      </c>
      <c r="B1" s="1" t="s">
        <v>1</v>
      </c>
    </row>
    <row r="2" spans="1:5" x14ac:dyDescent="0.2">
      <c r="A2" s="3">
        <v>40483</v>
      </c>
      <c r="B2" s="2">
        <v>29.494</v>
      </c>
    </row>
    <row r="3" spans="1:5" x14ac:dyDescent="0.2">
      <c r="A3" s="3">
        <v>40513</v>
      </c>
      <c r="B3" s="2">
        <v>29.396000000000001</v>
      </c>
    </row>
    <row r="4" spans="1:5" x14ac:dyDescent="0.2">
      <c r="A4" s="3">
        <v>40544</v>
      </c>
      <c r="B4">
        <v>23.566001224071343</v>
      </c>
    </row>
    <row r="5" spans="1:5" x14ac:dyDescent="0.2">
      <c r="A5" s="3">
        <v>40575</v>
      </c>
      <c r="B5" s="2">
        <v>23.187999999999999</v>
      </c>
      <c r="C5" s="3">
        <v>40483</v>
      </c>
      <c r="D5" s="2">
        <v>29.494</v>
      </c>
      <c r="E5" s="7">
        <f>-0.0728010513*C5 + 2977.4624285645</f>
        <v>30.257468786599929</v>
      </c>
    </row>
    <row r="6" spans="1:5" x14ac:dyDescent="0.2">
      <c r="A6" s="3">
        <v>40603</v>
      </c>
      <c r="B6" s="2">
        <v>20.004999999999999</v>
      </c>
      <c r="C6" s="3">
        <v>40513</v>
      </c>
      <c r="D6" s="2">
        <v>29.396000000000001</v>
      </c>
      <c r="E6" s="7">
        <f t="shared" ref="E6:E16" si="0">-0.0728010513*C6 + 2977.4624285645</f>
        <v>28.073437247599941</v>
      </c>
    </row>
    <row r="7" spans="1:5" x14ac:dyDescent="0.2">
      <c r="A7" s="3">
        <v>40634</v>
      </c>
      <c r="B7" s="2">
        <v>21.4</v>
      </c>
      <c r="C7" s="3">
        <v>40575</v>
      </c>
      <c r="D7" s="2">
        <v>23.187999999999999</v>
      </c>
      <c r="E7" s="7">
        <f t="shared" si="0"/>
        <v>23.559772066999813</v>
      </c>
    </row>
    <row r="8" spans="1:5" x14ac:dyDescent="0.2">
      <c r="A8" s="3">
        <v>40664</v>
      </c>
      <c r="B8" s="2">
        <v>16.274000000000001</v>
      </c>
      <c r="C8" s="3">
        <v>40603</v>
      </c>
      <c r="D8" s="2">
        <v>20.004999999999999</v>
      </c>
      <c r="E8" s="7">
        <f t="shared" si="0"/>
        <v>21.521342630599975</v>
      </c>
    </row>
    <row r="9" spans="1:5" x14ac:dyDescent="0.2">
      <c r="A9" s="12">
        <v>40695</v>
      </c>
      <c r="B9" s="7">
        <v>20.942995064914243</v>
      </c>
      <c r="C9" s="3">
        <v>40634</v>
      </c>
      <c r="D9" s="2">
        <v>21.4</v>
      </c>
      <c r="E9" s="7">
        <f t="shared" si="0"/>
        <v>19.264510040299683</v>
      </c>
    </row>
    <row r="10" spans="1:5" x14ac:dyDescent="0.2">
      <c r="A10" s="3">
        <v>40725</v>
      </c>
      <c r="B10" s="2">
        <v>26.030999999999999</v>
      </c>
      <c r="C10" s="3">
        <v>40664</v>
      </c>
      <c r="D10" s="2">
        <v>16.274000000000001</v>
      </c>
      <c r="E10" s="7">
        <f t="shared" si="0"/>
        <v>17.080478501299694</v>
      </c>
    </row>
    <row r="11" spans="1:5" x14ac:dyDescent="0.2">
      <c r="A11" s="3">
        <v>40756</v>
      </c>
      <c r="B11" s="2">
        <v>25.082000000000001</v>
      </c>
      <c r="C11" s="3">
        <v>40725</v>
      </c>
      <c r="D11" s="2">
        <v>26.030999999999999</v>
      </c>
      <c r="E11" s="7">
        <f t="shared" si="0"/>
        <v>12.639614371999869</v>
      </c>
    </row>
    <row r="12" spans="1:5" x14ac:dyDescent="0.2">
      <c r="A12" s="3">
        <v>40787</v>
      </c>
      <c r="B12" s="2">
        <v>28.512</v>
      </c>
      <c r="C12" s="3">
        <v>40756</v>
      </c>
      <c r="D12" s="2">
        <v>25.082000000000001</v>
      </c>
      <c r="E12" s="7">
        <f t="shared" si="0"/>
        <v>10.382781781700032</v>
      </c>
    </row>
    <row r="13" spans="1:5" x14ac:dyDescent="0.2">
      <c r="A13" s="3">
        <v>40817</v>
      </c>
      <c r="B13" s="2">
        <v>33.267000000000003</v>
      </c>
      <c r="C13" s="3">
        <v>40787</v>
      </c>
      <c r="D13" s="2">
        <v>28.512</v>
      </c>
      <c r="E13" s="7">
        <f t="shared" si="0"/>
        <v>8.1259491913997408</v>
      </c>
    </row>
    <row r="14" spans="1:5" x14ac:dyDescent="0.2">
      <c r="A14" s="3">
        <v>40848</v>
      </c>
      <c r="B14" s="2">
        <v>33.698</v>
      </c>
      <c r="C14" s="3">
        <v>40817</v>
      </c>
      <c r="D14" s="2">
        <v>33.267000000000003</v>
      </c>
      <c r="E14" s="7">
        <f t="shared" si="0"/>
        <v>5.9419176523997521</v>
      </c>
    </row>
    <row r="15" spans="1:5" x14ac:dyDescent="0.2">
      <c r="A15" s="3">
        <v>40878</v>
      </c>
      <c r="B15">
        <v>28.639227874733329</v>
      </c>
      <c r="C15" s="3">
        <v>40848</v>
      </c>
      <c r="D15" s="2">
        <v>33.698</v>
      </c>
      <c r="E15" s="7">
        <f t="shared" si="0"/>
        <v>3.6850850620999154</v>
      </c>
    </row>
    <row r="16" spans="1:5" x14ac:dyDescent="0.2">
      <c r="A16" s="3">
        <v>40909</v>
      </c>
      <c r="B16" s="2">
        <v>26.448</v>
      </c>
      <c r="C16" s="3">
        <v>40878</v>
      </c>
      <c r="D16">
        <v>28.639227874733329</v>
      </c>
      <c r="E16" s="7">
        <f t="shared" si="0"/>
        <v>1.5010535230999267</v>
      </c>
    </row>
    <row r="17" spans="1:5" x14ac:dyDescent="0.2">
      <c r="A17" s="3">
        <v>40940</v>
      </c>
      <c r="B17" s="2">
        <v>24.646000000000001</v>
      </c>
      <c r="C17" s="3">
        <v>40909</v>
      </c>
      <c r="D17" s="2">
        <v>26.448</v>
      </c>
      <c r="E17" s="7">
        <f>-0.0728010513*C17 + 2977.4624285645</f>
        <v>-0.75577906719991006</v>
      </c>
    </row>
    <row r="18" spans="1:5" x14ac:dyDescent="0.2">
      <c r="A18" s="3">
        <v>40969</v>
      </c>
      <c r="B18" s="2">
        <v>20.186</v>
      </c>
      <c r="C18" s="3">
        <v>40940</v>
      </c>
      <c r="D18" s="2">
        <v>24.646000000000001</v>
      </c>
      <c r="E18" s="7">
        <f>-0.0728010513*C18 + 2977.4624285645</f>
        <v>-3.0126116575002015</v>
      </c>
    </row>
    <row r="19" spans="1:5" x14ac:dyDescent="0.2">
      <c r="A19" s="3">
        <v>41000</v>
      </c>
      <c r="B19" s="2">
        <v>15.976000000000001</v>
      </c>
    </row>
    <row r="22" spans="1:5" x14ac:dyDescent="0.2">
      <c r="C22" t="s">
        <v>2</v>
      </c>
      <c r="D22" t="s">
        <v>3</v>
      </c>
    </row>
    <row r="23" spans="1:5" x14ac:dyDescent="0.2">
      <c r="C23" s="7">
        <f>B14-B8</f>
        <v>17.423999999999999</v>
      </c>
      <c r="D23" s="7">
        <f>D15-E15</f>
        <v>30.012914937900085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4FCB-52ED-704B-BCD2-481F1448A501}">
  <dimension ref="A1:E23"/>
  <sheetViews>
    <sheetView workbookViewId="0">
      <selection activeCell="C23" sqref="C23:D23"/>
    </sheetView>
  </sheetViews>
  <sheetFormatPr baseColWidth="10" defaultRowHeight="16" x14ac:dyDescent="0.2"/>
  <cols>
    <col min="1" max="1" width="16.6640625" customWidth="1"/>
    <col min="2" max="2" width="21.33203125" customWidth="1"/>
  </cols>
  <sheetData>
    <row r="1" spans="1:5" ht="34" x14ac:dyDescent="0.2">
      <c r="A1" s="1" t="s">
        <v>0</v>
      </c>
      <c r="B1" s="1" t="s">
        <v>1</v>
      </c>
    </row>
    <row r="2" spans="1:5" x14ac:dyDescent="0.2">
      <c r="A2" s="3">
        <v>40848</v>
      </c>
      <c r="B2" s="2">
        <v>33.698</v>
      </c>
    </row>
    <row r="3" spans="1:5" x14ac:dyDescent="0.2">
      <c r="A3" s="3">
        <v>40909</v>
      </c>
      <c r="B3" s="2">
        <v>26.448</v>
      </c>
    </row>
    <row r="4" spans="1:5" x14ac:dyDescent="0.2">
      <c r="A4" s="3">
        <v>40940</v>
      </c>
      <c r="B4" s="2">
        <v>24.646000000000001</v>
      </c>
    </row>
    <row r="5" spans="1:5" x14ac:dyDescent="0.2">
      <c r="A5" s="3">
        <v>40969</v>
      </c>
      <c r="B5" s="2">
        <v>20.186</v>
      </c>
      <c r="C5" s="3">
        <v>40848</v>
      </c>
      <c r="D5" s="2">
        <v>33.698</v>
      </c>
      <c r="E5" s="7">
        <f>-0.1139483381*C5 + 4688.4609121366</f>
        <v>33.899197427799663</v>
      </c>
    </row>
    <row r="6" spans="1:5" x14ac:dyDescent="0.2">
      <c r="A6" s="3">
        <v>41000</v>
      </c>
      <c r="B6" s="2">
        <v>15.976000000000001</v>
      </c>
      <c r="C6" s="3">
        <v>40909</v>
      </c>
      <c r="D6" s="2">
        <v>26.448</v>
      </c>
      <c r="E6" s="7">
        <f t="shared" ref="E6:E16" si="0">-0.1139483381*C6 + 4688.4609121366</f>
        <v>26.948348803700355</v>
      </c>
    </row>
    <row r="7" spans="1:5" x14ac:dyDescent="0.2">
      <c r="A7" s="3">
        <v>41030</v>
      </c>
      <c r="B7">
        <v>21.282315616857172</v>
      </c>
      <c r="C7" s="3">
        <v>40940</v>
      </c>
      <c r="D7" s="2">
        <v>24.646000000000001</v>
      </c>
      <c r="E7" s="7">
        <f t="shared" si="0"/>
        <v>23.415950322600111</v>
      </c>
    </row>
    <row r="8" spans="1:5" x14ac:dyDescent="0.2">
      <c r="A8" s="3">
        <v>41061</v>
      </c>
      <c r="B8" s="2">
        <v>24.908000000000001</v>
      </c>
      <c r="C8" s="3">
        <v>40969</v>
      </c>
      <c r="D8" s="2">
        <v>20.186</v>
      </c>
      <c r="E8" s="7">
        <f t="shared" si="0"/>
        <v>20.11144851770041</v>
      </c>
    </row>
    <row r="9" spans="1:5" x14ac:dyDescent="0.2">
      <c r="A9" s="3">
        <v>41091</v>
      </c>
      <c r="B9" s="2">
        <v>27.148</v>
      </c>
      <c r="C9" s="3">
        <v>41000</v>
      </c>
      <c r="D9" s="2">
        <v>15.976000000000001</v>
      </c>
      <c r="E9" s="7">
        <f t="shared" si="0"/>
        <v>16.579050036600165</v>
      </c>
    </row>
    <row r="10" spans="1:5" x14ac:dyDescent="0.2">
      <c r="A10" s="3">
        <v>41122</v>
      </c>
      <c r="B10" s="2">
        <v>27.239000000000001</v>
      </c>
      <c r="C10" s="3">
        <v>41030</v>
      </c>
      <c r="D10">
        <v>21.282315616857172</v>
      </c>
      <c r="E10" s="7">
        <f t="shared" si="0"/>
        <v>13.160599893600192</v>
      </c>
    </row>
    <row r="11" spans="1:5" x14ac:dyDescent="0.2">
      <c r="A11" s="3">
        <v>41153</v>
      </c>
      <c r="B11" s="2">
        <v>29.143999999999998</v>
      </c>
      <c r="C11" s="3">
        <v>41061</v>
      </c>
      <c r="D11" s="2">
        <v>24.908000000000001</v>
      </c>
      <c r="E11" s="7">
        <f t="shared" si="0"/>
        <v>9.6282014124999478</v>
      </c>
    </row>
    <row r="12" spans="1:5" x14ac:dyDescent="0.2">
      <c r="A12" s="3">
        <v>41183</v>
      </c>
      <c r="B12">
        <v>28.612281586876932</v>
      </c>
      <c r="C12" s="3">
        <v>41091</v>
      </c>
      <c r="D12" s="2">
        <v>27.148</v>
      </c>
      <c r="E12" s="7">
        <f t="shared" si="0"/>
        <v>6.209751269499975</v>
      </c>
    </row>
    <row r="13" spans="1:5" x14ac:dyDescent="0.2">
      <c r="A13" s="3">
        <v>41214</v>
      </c>
      <c r="B13" s="2">
        <v>29.440999999999999</v>
      </c>
      <c r="C13" s="3">
        <v>41122</v>
      </c>
      <c r="D13" s="2">
        <v>27.239000000000001</v>
      </c>
      <c r="E13" s="7">
        <f t="shared" si="0"/>
        <v>2.6773527883997303</v>
      </c>
    </row>
    <row r="14" spans="1:5" x14ac:dyDescent="0.2">
      <c r="A14" s="3">
        <v>41244</v>
      </c>
      <c r="B14" s="2">
        <v>26.038</v>
      </c>
      <c r="C14" s="3">
        <v>41153</v>
      </c>
      <c r="D14" s="2">
        <v>29.143999999999998</v>
      </c>
      <c r="E14" s="7">
        <f t="shared" si="0"/>
        <v>-0.85504569269960484</v>
      </c>
    </row>
    <row r="15" spans="1:5" x14ac:dyDescent="0.2">
      <c r="A15" s="3">
        <v>41275</v>
      </c>
      <c r="B15" s="2">
        <v>23.972999999999999</v>
      </c>
      <c r="C15" s="3">
        <v>41183</v>
      </c>
      <c r="D15">
        <v>28.612281586876932</v>
      </c>
      <c r="E15" s="7">
        <f t="shared" si="0"/>
        <v>-4.2734958356995776</v>
      </c>
    </row>
    <row r="16" spans="1:5" x14ac:dyDescent="0.2">
      <c r="A16" s="3">
        <v>41306</v>
      </c>
      <c r="B16" s="2">
        <v>19.262</v>
      </c>
      <c r="C16" s="3">
        <v>41214</v>
      </c>
      <c r="D16" s="2">
        <v>29.440999999999999</v>
      </c>
      <c r="E16" s="7">
        <f t="shared" si="0"/>
        <v>-7.8058943167998223</v>
      </c>
    </row>
    <row r="17" spans="1:4" x14ac:dyDescent="0.2">
      <c r="A17" s="3">
        <v>41334</v>
      </c>
      <c r="B17">
        <v>19.468274083733409</v>
      </c>
    </row>
    <row r="18" spans="1:4" x14ac:dyDescent="0.2">
      <c r="A18" s="3">
        <v>41365</v>
      </c>
      <c r="B18" s="2">
        <v>19.257999999999999</v>
      </c>
    </row>
    <row r="22" spans="1:4" x14ac:dyDescent="0.2">
      <c r="C22" t="s">
        <v>2</v>
      </c>
      <c r="D22" t="s">
        <v>3</v>
      </c>
    </row>
    <row r="23" spans="1:4" x14ac:dyDescent="0.2">
      <c r="C23" s="7">
        <f>B11-B6</f>
        <v>13.167999999999997</v>
      </c>
      <c r="D23" s="7">
        <f>D14-E14</f>
        <v>29.999045692699603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52E2-0532-9E46-A1CA-A65691C66DAC}">
  <dimension ref="A1:E23"/>
  <sheetViews>
    <sheetView workbookViewId="0">
      <selection activeCell="C23" sqref="C23:D23"/>
    </sheetView>
  </sheetViews>
  <sheetFormatPr baseColWidth="10" defaultRowHeight="16" x14ac:dyDescent="0.2"/>
  <cols>
    <col min="1" max="1" width="16.6640625" customWidth="1"/>
    <col min="2" max="2" width="21.33203125" customWidth="1"/>
  </cols>
  <sheetData>
    <row r="1" spans="1:5" ht="34" x14ac:dyDescent="0.2">
      <c r="A1" s="1" t="s">
        <v>0</v>
      </c>
      <c r="B1" s="1" t="s">
        <v>1</v>
      </c>
    </row>
    <row r="2" spans="1:5" x14ac:dyDescent="0.2">
      <c r="A2" s="3">
        <v>41214</v>
      </c>
      <c r="B2" s="2">
        <v>29.440999999999999</v>
      </c>
    </row>
    <row r="3" spans="1:5" x14ac:dyDescent="0.2">
      <c r="A3" s="3">
        <v>41244</v>
      </c>
      <c r="B3" s="2">
        <v>26.038</v>
      </c>
    </row>
    <row r="4" spans="1:5" x14ac:dyDescent="0.2">
      <c r="A4" s="3">
        <v>41275</v>
      </c>
      <c r="B4" s="2">
        <v>23.972999999999999</v>
      </c>
    </row>
    <row r="5" spans="1:5" x14ac:dyDescent="0.2">
      <c r="A5" s="3">
        <v>41306</v>
      </c>
      <c r="B5" s="2">
        <v>19.262</v>
      </c>
      <c r="C5" s="3">
        <v>41214</v>
      </c>
      <c r="D5" s="2">
        <v>29.440999999999999</v>
      </c>
      <c r="E5" s="7">
        <f>-0.0637767676*C5+2656.4033494706</f>
        <v>27.907649604199833</v>
      </c>
    </row>
    <row r="6" spans="1:5" x14ac:dyDescent="0.2">
      <c r="A6" s="3">
        <v>41334</v>
      </c>
      <c r="B6">
        <v>19.468274083733409</v>
      </c>
      <c r="C6" s="3">
        <v>41244</v>
      </c>
      <c r="D6" s="2">
        <v>26.038</v>
      </c>
      <c r="E6" s="7">
        <f t="shared" ref="E6:E15" si="0">-0.0637767676*C6+2656.4033494706</f>
        <v>25.99434657619986</v>
      </c>
    </row>
    <row r="7" spans="1:5" x14ac:dyDescent="0.2">
      <c r="A7" s="3">
        <v>41365</v>
      </c>
      <c r="B7" s="2">
        <v>19.257999999999999</v>
      </c>
      <c r="C7" s="3">
        <v>41275</v>
      </c>
      <c r="D7" s="2">
        <v>23.972999999999999</v>
      </c>
      <c r="E7" s="7">
        <f t="shared" si="0"/>
        <v>24.017266780599584</v>
      </c>
    </row>
    <row r="8" spans="1:5" x14ac:dyDescent="0.2">
      <c r="A8" s="3">
        <v>41395</v>
      </c>
      <c r="B8" s="2">
        <v>16.995000000000001</v>
      </c>
      <c r="C8" s="3">
        <v>41306</v>
      </c>
      <c r="D8" s="2">
        <v>19.262</v>
      </c>
      <c r="E8" s="7">
        <f t="shared" si="0"/>
        <v>22.040186984999764</v>
      </c>
    </row>
    <row r="9" spans="1:5" x14ac:dyDescent="0.2">
      <c r="A9" s="3">
        <v>41426</v>
      </c>
      <c r="B9" s="2">
        <v>14.807</v>
      </c>
      <c r="C9" s="3">
        <v>41334</v>
      </c>
      <c r="D9">
        <v>19.468274083733409</v>
      </c>
      <c r="E9" s="7">
        <f t="shared" si="0"/>
        <v>20.254437492199941</v>
      </c>
    </row>
    <row r="10" spans="1:5" x14ac:dyDescent="0.2">
      <c r="A10" s="3">
        <v>41456</v>
      </c>
      <c r="B10" s="2">
        <v>20.327999999999999</v>
      </c>
      <c r="C10" s="3">
        <v>41365</v>
      </c>
      <c r="D10" s="2">
        <v>19.257999999999999</v>
      </c>
      <c r="E10" s="7">
        <f t="shared" si="0"/>
        <v>18.277357696599665</v>
      </c>
    </row>
    <row r="11" spans="1:5" x14ac:dyDescent="0.2">
      <c r="A11" s="3">
        <v>41487</v>
      </c>
      <c r="B11">
        <v>18.148937553771482</v>
      </c>
      <c r="C11" s="3">
        <v>41395</v>
      </c>
      <c r="D11" s="2">
        <v>16.995000000000001</v>
      </c>
      <c r="E11" s="7">
        <f t="shared" si="0"/>
        <v>16.364054668599692</v>
      </c>
    </row>
    <row r="12" spans="1:5" x14ac:dyDescent="0.2">
      <c r="A12" s="3">
        <v>41518</v>
      </c>
      <c r="B12">
        <v>21.058205451942847</v>
      </c>
      <c r="C12" s="3">
        <v>41426</v>
      </c>
      <c r="D12" s="2">
        <v>14.807</v>
      </c>
      <c r="E12" s="7">
        <f t="shared" si="0"/>
        <v>14.386974872999872</v>
      </c>
    </row>
    <row r="13" spans="1:5" x14ac:dyDescent="0.2">
      <c r="A13" s="3">
        <v>41548</v>
      </c>
      <c r="B13" s="2">
        <v>23.047000000000001</v>
      </c>
      <c r="C13" s="3">
        <v>41456</v>
      </c>
      <c r="D13" s="2">
        <v>20.327999999999999</v>
      </c>
      <c r="E13" s="7">
        <f t="shared" si="0"/>
        <v>12.473671844999899</v>
      </c>
    </row>
    <row r="14" spans="1:5" x14ac:dyDescent="0.2">
      <c r="A14" s="3">
        <v>41579</v>
      </c>
      <c r="B14" s="2">
        <v>21.533999999999999</v>
      </c>
      <c r="C14" s="3">
        <v>41487</v>
      </c>
      <c r="D14">
        <v>18.148937553771482</v>
      </c>
      <c r="E14" s="7">
        <f t="shared" si="0"/>
        <v>10.496592049399624</v>
      </c>
    </row>
    <row r="15" spans="1:5" x14ac:dyDescent="0.2">
      <c r="A15" s="3">
        <v>41609</v>
      </c>
      <c r="B15" s="2">
        <v>16.61</v>
      </c>
      <c r="C15" s="3">
        <v>41518</v>
      </c>
      <c r="D15">
        <v>21.058205451942847</v>
      </c>
      <c r="E15" s="7">
        <f t="shared" si="0"/>
        <v>8.5195122537998031</v>
      </c>
    </row>
    <row r="16" spans="1:5" x14ac:dyDescent="0.2">
      <c r="A16" s="3">
        <v>41640</v>
      </c>
      <c r="B16" s="2">
        <v>17.257000000000001</v>
      </c>
      <c r="C16" s="3">
        <v>41548</v>
      </c>
      <c r="D16" s="2">
        <v>23.047000000000001</v>
      </c>
      <c r="E16" s="7">
        <f>-0.0637767676*C16+2656.4033494706</f>
        <v>6.6062092257998302</v>
      </c>
    </row>
    <row r="17" spans="1:4" x14ac:dyDescent="0.2">
      <c r="A17" s="3">
        <v>41671</v>
      </c>
      <c r="B17">
        <v>16.47496217860008</v>
      </c>
    </row>
    <row r="18" spans="1:4" x14ac:dyDescent="0.2">
      <c r="A18" s="3">
        <v>41699</v>
      </c>
      <c r="B18" s="2">
        <v>13.597</v>
      </c>
    </row>
    <row r="19" spans="1:4" x14ac:dyDescent="0.2">
      <c r="A19" s="3">
        <v>41730</v>
      </c>
      <c r="B19" s="2">
        <v>9.8490000000000002</v>
      </c>
    </row>
    <row r="22" spans="1:4" x14ac:dyDescent="0.2">
      <c r="C22" t="s">
        <v>2</v>
      </c>
      <c r="D22" t="s">
        <v>3</v>
      </c>
    </row>
    <row r="23" spans="1:4" x14ac:dyDescent="0.2">
      <c r="C23" s="7">
        <f>B13-B9</f>
        <v>8.24</v>
      </c>
      <c r="D23" s="7">
        <f>D16-E16</f>
        <v>16.44079077420017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150A-C997-B943-B89B-871602DD7307}">
  <dimension ref="A1:E23"/>
  <sheetViews>
    <sheetView workbookViewId="0">
      <selection activeCell="C23" sqref="C23:D23"/>
    </sheetView>
  </sheetViews>
  <sheetFormatPr baseColWidth="10" defaultRowHeight="16" x14ac:dyDescent="0.2"/>
  <cols>
    <col min="1" max="1" width="16.6640625" customWidth="1"/>
    <col min="2" max="2" width="21.33203125" customWidth="1"/>
  </cols>
  <sheetData>
    <row r="1" spans="1:5" ht="34" x14ac:dyDescent="0.2">
      <c r="A1" s="1" t="s">
        <v>0</v>
      </c>
      <c r="B1" s="1" t="s">
        <v>1</v>
      </c>
    </row>
    <row r="2" spans="1:5" x14ac:dyDescent="0.2">
      <c r="A2" s="3">
        <v>41548</v>
      </c>
      <c r="B2" s="2">
        <v>23.047000000000001</v>
      </c>
    </row>
    <row r="3" spans="1:5" x14ac:dyDescent="0.2">
      <c r="A3" s="3">
        <v>41579</v>
      </c>
      <c r="B3" s="2">
        <v>21.533999999999999</v>
      </c>
    </row>
    <row r="4" spans="1:5" x14ac:dyDescent="0.2">
      <c r="A4" s="3">
        <v>41609</v>
      </c>
      <c r="B4" s="2">
        <v>16.61</v>
      </c>
    </row>
    <row r="5" spans="1:5" x14ac:dyDescent="0.2">
      <c r="A5" s="3">
        <v>41640</v>
      </c>
      <c r="B5" s="2">
        <v>17.257000000000001</v>
      </c>
      <c r="C5" s="3">
        <v>41548</v>
      </c>
      <c r="D5" s="2">
        <v>23.047000000000001</v>
      </c>
      <c r="E5" s="7">
        <f>-0.0695482379*C5+2912.734820081</f>
        <v>23.144631811800082</v>
      </c>
    </row>
    <row r="6" spans="1:5" x14ac:dyDescent="0.2">
      <c r="A6" s="3">
        <v>41671</v>
      </c>
      <c r="B6">
        <v>16.47496217860008</v>
      </c>
      <c r="C6" s="3">
        <v>41579</v>
      </c>
      <c r="D6" s="2">
        <v>21.533999999999999</v>
      </c>
      <c r="E6" s="7">
        <f t="shared" ref="E6:E17" si="0">-0.0695482379*C6+2912.734820081</f>
        <v>20.988636436899924</v>
      </c>
    </row>
    <row r="7" spans="1:5" x14ac:dyDescent="0.2">
      <c r="A7" s="3">
        <v>41699</v>
      </c>
      <c r="B7" s="2">
        <v>13.597</v>
      </c>
      <c r="C7" s="3">
        <v>41609</v>
      </c>
      <c r="D7" s="2">
        <v>16.61</v>
      </c>
      <c r="E7" s="7">
        <f t="shared" si="0"/>
        <v>18.902189299899874</v>
      </c>
    </row>
    <row r="8" spans="1:5" x14ac:dyDescent="0.2">
      <c r="A8" s="3">
        <v>41730</v>
      </c>
      <c r="B8" s="2">
        <v>9.8490000000000002</v>
      </c>
      <c r="C8" s="3">
        <v>41640</v>
      </c>
      <c r="D8" s="2">
        <v>17.257000000000001</v>
      </c>
      <c r="E8" s="7">
        <f t="shared" si="0"/>
        <v>16.746193925000171</v>
      </c>
    </row>
    <row r="9" spans="1:5" x14ac:dyDescent="0.2">
      <c r="A9" s="3">
        <v>41760</v>
      </c>
      <c r="B9" s="2">
        <v>7.5330000000000004</v>
      </c>
      <c r="C9" s="3">
        <v>41671</v>
      </c>
      <c r="D9">
        <v>16.47496217860008</v>
      </c>
      <c r="E9" s="7">
        <f t="shared" si="0"/>
        <v>14.590198550100013</v>
      </c>
    </row>
    <row r="10" spans="1:5" x14ac:dyDescent="0.2">
      <c r="A10" s="3">
        <v>41791</v>
      </c>
      <c r="B10" s="2">
        <v>14.156000000000001</v>
      </c>
      <c r="C10" s="3">
        <v>41699</v>
      </c>
      <c r="D10" s="2">
        <v>13.597</v>
      </c>
      <c r="E10" s="7">
        <f t="shared" si="0"/>
        <v>12.642847888900178</v>
      </c>
    </row>
    <row r="11" spans="1:5" x14ac:dyDescent="0.2">
      <c r="A11" s="3">
        <v>41821</v>
      </c>
      <c r="B11">
        <v>11.014766387933356</v>
      </c>
      <c r="C11" s="3">
        <v>41730</v>
      </c>
      <c r="D11" s="2">
        <v>9.8490000000000002</v>
      </c>
      <c r="E11" s="7">
        <f t="shared" si="0"/>
        <v>10.48685251400002</v>
      </c>
    </row>
    <row r="12" spans="1:5" x14ac:dyDescent="0.2">
      <c r="A12" s="3">
        <v>41852</v>
      </c>
      <c r="B12" s="2">
        <v>13.179</v>
      </c>
      <c r="C12" s="3">
        <v>41760</v>
      </c>
      <c r="D12" s="2">
        <v>7.5330000000000004</v>
      </c>
      <c r="E12" s="7">
        <f t="shared" si="0"/>
        <v>8.40040537699997</v>
      </c>
    </row>
    <row r="13" spans="1:5" x14ac:dyDescent="0.2">
      <c r="A13" s="3">
        <v>41883</v>
      </c>
      <c r="B13" s="2">
        <v>14.53</v>
      </c>
      <c r="C13" s="3">
        <v>41791</v>
      </c>
      <c r="D13" s="2">
        <v>14.156000000000001</v>
      </c>
      <c r="E13" s="7">
        <f t="shared" si="0"/>
        <v>6.2444100020998121</v>
      </c>
    </row>
    <row r="14" spans="1:5" x14ac:dyDescent="0.2">
      <c r="A14" s="3">
        <v>41913</v>
      </c>
      <c r="B14" s="2">
        <v>18.123000000000001</v>
      </c>
      <c r="C14" s="3">
        <v>41821</v>
      </c>
      <c r="D14">
        <v>11.014766387933356</v>
      </c>
      <c r="E14" s="7">
        <f t="shared" si="0"/>
        <v>4.1579628651002167</v>
      </c>
    </row>
    <row r="15" spans="1:5" x14ac:dyDescent="0.2">
      <c r="A15" s="3">
        <v>41944</v>
      </c>
      <c r="B15" s="2">
        <v>16.105</v>
      </c>
      <c r="C15" s="3">
        <v>41852</v>
      </c>
      <c r="D15" s="2">
        <v>13.179</v>
      </c>
      <c r="E15" s="7">
        <f t="shared" si="0"/>
        <v>2.0019674902000588</v>
      </c>
    </row>
    <row r="16" spans="1:5" x14ac:dyDescent="0.2">
      <c r="A16" s="3">
        <v>41974</v>
      </c>
      <c r="B16">
        <v>14.635673905733334</v>
      </c>
      <c r="C16" s="3">
        <v>41883</v>
      </c>
      <c r="D16" s="2">
        <v>14.53</v>
      </c>
      <c r="E16" s="7">
        <f t="shared" si="0"/>
        <v>-0.15402788470009909</v>
      </c>
    </row>
    <row r="17" spans="1:5" x14ac:dyDescent="0.2">
      <c r="A17" s="3">
        <v>42005</v>
      </c>
      <c r="B17" s="2">
        <v>12.585000000000001</v>
      </c>
      <c r="C17" s="3">
        <v>41913</v>
      </c>
      <c r="D17" s="2">
        <v>18.123000000000001</v>
      </c>
      <c r="E17" s="7">
        <f t="shared" si="0"/>
        <v>-2.2404750217001492</v>
      </c>
    </row>
    <row r="18" spans="1:5" x14ac:dyDescent="0.2">
      <c r="A18" s="3">
        <v>42036</v>
      </c>
      <c r="B18" s="2">
        <v>8.7460000000000004</v>
      </c>
    </row>
    <row r="19" spans="1:5" x14ac:dyDescent="0.2">
      <c r="A19" s="3"/>
      <c r="B19" s="2"/>
    </row>
    <row r="22" spans="1:5" x14ac:dyDescent="0.2">
      <c r="C22" t="s">
        <v>2</v>
      </c>
      <c r="D22" t="s">
        <v>3</v>
      </c>
    </row>
    <row r="23" spans="1:5" x14ac:dyDescent="0.2">
      <c r="C23" s="7">
        <f>B14-B9</f>
        <v>10.59</v>
      </c>
      <c r="D23" s="7">
        <f>D17-E17</f>
        <v>20.36347502170015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BCD87-DFA4-C348-80D8-1A82C0A0572D}">
  <dimension ref="A1:E23"/>
  <sheetViews>
    <sheetView workbookViewId="0">
      <selection activeCell="C23" sqref="C23:D23"/>
    </sheetView>
  </sheetViews>
  <sheetFormatPr baseColWidth="10" defaultRowHeight="16" x14ac:dyDescent="0.2"/>
  <cols>
    <col min="1" max="1" width="16.6640625" customWidth="1"/>
    <col min="2" max="2" width="21.33203125" customWidth="1"/>
  </cols>
  <sheetData>
    <row r="1" spans="1:5" ht="34" x14ac:dyDescent="0.2">
      <c r="A1" s="1" t="s">
        <v>0</v>
      </c>
      <c r="B1" s="1" t="s">
        <v>1</v>
      </c>
    </row>
    <row r="2" spans="1:5" x14ac:dyDescent="0.2">
      <c r="A2" s="3">
        <v>41913</v>
      </c>
      <c r="B2" s="2">
        <v>18.123000000000001</v>
      </c>
    </row>
    <row r="3" spans="1:5" x14ac:dyDescent="0.2">
      <c r="A3" s="3">
        <v>41944</v>
      </c>
      <c r="B3" s="2">
        <v>16.105</v>
      </c>
    </row>
    <row r="4" spans="1:5" x14ac:dyDescent="0.2">
      <c r="A4" s="3">
        <v>41974</v>
      </c>
      <c r="B4">
        <v>14.635673905733334</v>
      </c>
    </row>
    <row r="5" spans="1:5" x14ac:dyDescent="0.2">
      <c r="A5" s="3">
        <v>42005</v>
      </c>
      <c r="B5" s="2">
        <v>12.585000000000001</v>
      </c>
      <c r="C5" s="3">
        <v>41913</v>
      </c>
      <c r="D5" s="2">
        <v>18.123000000000001</v>
      </c>
      <c r="E5" s="7">
        <f t="shared" ref="E5:E16" si="0">-0.0713219896*C5+3007.6837316282</f>
        <v>18.365181523400224</v>
      </c>
    </row>
    <row r="6" spans="1:5" x14ac:dyDescent="0.2">
      <c r="A6" s="3">
        <v>42036</v>
      </c>
      <c r="B6" s="2">
        <v>8.7460000000000004</v>
      </c>
      <c r="C6" s="3">
        <v>41944</v>
      </c>
      <c r="D6" s="2">
        <v>16.105</v>
      </c>
      <c r="E6" s="7">
        <f t="shared" si="0"/>
        <v>16.154199845800122</v>
      </c>
    </row>
    <row r="7" spans="1:5" x14ac:dyDescent="0.2">
      <c r="A7" s="3">
        <v>42064</v>
      </c>
      <c r="B7" s="2">
        <v>7.0949999999999998</v>
      </c>
      <c r="C7" s="3">
        <v>41974</v>
      </c>
      <c r="D7">
        <v>14.635673905733334</v>
      </c>
      <c r="E7" s="7">
        <f t="shared" si="0"/>
        <v>14.014540157800184</v>
      </c>
    </row>
    <row r="8" spans="1:5" x14ac:dyDescent="0.2">
      <c r="A8" s="3">
        <v>42095</v>
      </c>
      <c r="B8" s="2">
        <v>4.67</v>
      </c>
      <c r="C8" s="3">
        <v>42005</v>
      </c>
      <c r="D8" s="2">
        <v>12.585000000000001</v>
      </c>
      <c r="E8" s="7">
        <f t="shared" si="0"/>
        <v>11.803558480200081</v>
      </c>
    </row>
    <row r="9" spans="1:5" x14ac:dyDescent="0.2">
      <c r="A9" s="3">
        <v>42125</v>
      </c>
      <c r="B9">
        <v>4.1954391438572118</v>
      </c>
      <c r="C9" s="3">
        <v>42036</v>
      </c>
      <c r="D9" s="2">
        <v>8.7460000000000004</v>
      </c>
      <c r="E9" s="7">
        <f t="shared" si="0"/>
        <v>9.5925768025999787</v>
      </c>
    </row>
    <row r="10" spans="1:5" x14ac:dyDescent="0.2">
      <c r="A10" s="3">
        <v>42156</v>
      </c>
      <c r="B10">
        <v>4.8759272763142869</v>
      </c>
      <c r="C10" s="3">
        <v>42064</v>
      </c>
      <c r="D10" s="2">
        <v>7.0949999999999998</v>
      </c>
      <c r="E10" s="7">
        <f t="shared" si="0"/>
        <v>7.5955610937999154</v>
      </c>
    </row>
    <row r="11" spans="1:5" x14ac:dyDescent="0.2">
      <c r="A11" s="3">
        <v>42186</v>
      </c>
      <c r="B11" s="2">
        <v>6.149</v>
      </c>
      <c r="C11" s="3">
        <v>42095</v>
      </c>
      <c r="D11" s="2">
        <v>4.67</v>
      </c>
      <c r="E11" s="7">
        <f t="shared" si="0"/>
        <v>5.3845794162002676</v>
      </c>
    </row>
    <row r="12" spans="1:5" x14ac:dyDescent="0.2">
      <c r="A12" s="3">
        <v>42217</v>
      </c>
      <c r="B12" s="2">
        <v>11.154</v>
      </c>
      <c r="C12" s="3">
        <v>42125</v>
      </c>
      <c r="D12">
        <v>4.1954391438572118</v>
      </c>
      <c r="E12" s="7">
        <f t="shared" si="0"/>
        <v>3.244919728199875</v>
      </c>
    </row>
    <row r="13" spans="1:5" x14ac:dyDescent="0.2">
      <c r="A13" s="3">
        <v>42248</v>
      </c>
      <c r="B13" s="2">
        <v>12.284000000000001</v>
      </c>
      <c r="C13" s="3">
        <v>42156</v>
      </c>
      <c r="D13">
        <v>4.8759272763142869</v>
      </c>
      <c r="E13" s="7">
        <f t="shared" si="0"/>
        <v>1.0339380506002271</v>
      </c>
    </row>
    <row r="14" spans="1:5" x14ac:dyDescent="0.2">
      <c r="A14" s="3">
        <v>42278</v>
      </c>
      <c r="B14">
        <v>11.525405113876971</v>
      </c>
      <c r="C14" s="3">
        <v>42186</v>
      </c>
      <c r="D14" s="2">
        <v>6.149</v>
      </c>
      <c r="E14" s="7">
        <f t="shared" si="0"/>
        <v>-1.1057216374001655</v>
      </c>
    </row>
    <row r="15" spans="1:5" x14ac:dyDescent="0.2">
      <c r="A15" s="3">
        <v>42309</v>
      </c>
      <c r="B15">
        <v>11.562654238733426</v>
      </c>
      <c r="C15" s="3">
        <v>42217</v>
      </c>
      <c r="D15" s="2">
        <v>11.154</v>
      </c>
      <c r="E15" s="7">
        <f t="shared" si="0"/>
        <v>-3.3167033149998133</v>
      </c>
    </row>
    <row r="16" spans="1:5" x14ac:dyDescent="0.2">
      <c r="A16" s="3">
        <v>42339</v>
      </c>
      <c r="B16" s="2">
        <v>4.0069999999999997</v>
      </c>
      <c r="C16" s="3">
        <v>42248</v>
      </c>
      <c r="D16" s="2">
        <v>12.284000000000001</v>
      </c>
      <c r="E16" s="7">
        <f t="shared" si="0"/>
        <v>-5.5276849925999159</v>
      </c>
    </row>
    <row r="17" spans="1:5" x14ac:dyDescent="0.2">
      <c r="A17" s="3">
        <v>42370</v>
      </c>
      <c r="B17" s="2">
        <v>2.8140000000000001</v>
      </c>
      <c r="C17" s="3"/>
      <c r="D17" s="2"/>
      <c r="E17" s="7"/>
    </row>
    <row r="18" spans="1:5" x14ac:dyDescent="0.2">
      <c r="A18" s="3">
        <v>42401</v>
      </c>
      <c r="B18" s="2">
        <v>0.69499999999999995</v>
      </c>
      <c r="C18" s="3"/>
      <c r="D18" s="2"/>
      <c r="E18" s="7"/>
    </row>
    <row r="19" spans="1:5" x14ac:dyDescent="0.2">
      <c r="A19" s="3">
        <v>42430</v>
      </c>
      <c r="B19" s="2">
        <v>6.194</v>
      </c>
    </row>
    <row r="20" spans="1:5" x14ac:dyDescent="0.2">
      <c r="A20" s="3">
        <v>42461</v>
      </c>
      <c r="B20">
        <v>0.13238843526672683</v>
      </c>
    </row>
    <row r="21" spans="1:5" x14ac:dyDescent="0.2">
      <c r="A21" s="3">
        <v>42491</v>
      </c>
      <c r="B21" s="2">
        <v>-1.448</v>
      </c>
    </row>
    <row r="22" spans="1:5" x14ac:dyDescent="0.2">
      <c r="C22" t="s">
        <v>2</v>
      </c>
      <c r="D22" t="s">
        <v>3</v>
      </c>
    </row>
    <row r="23" spans="1:5" x14ac:dyDescent="0.2">
      <c r="C23" s="7">
        <f>B13-B9</f>
        <v>8.088560856142788</v>
      </c>
      <c r="D23" s="7">
        <f>D16-E16</f>
        <v>17.811684992599915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0D15-9718-124B-816C-D696C6FFE862}">
  <dimension ref="A1:E23"/>
  <sheetViews>
    <sheetView workbookViewId="0">
      <selection activeCell="C23" sqref="C23:D23"/>
    </sheetView>
  </sheetViews>
  <sheetFormatPr baseColWidth="10" defaultRowHeight="16" x14ac:dyDescent="0.2"/>
  <cols>
    <col min="1" max="1" width="16.6640625" customWidth="1"/>
    <col min="2" max="2" width="21.33203125" customWidth="1"/>
  </cols>
  <sheetData>
    <row r="1" spans="1:5" ht="34" x14ac:dyDescent="0.2">
      <c r="A1" s="1" t="s">
        <v>0</v>
      </c>
      <c r="B1" s="1" t="s">
        <v>1</v>
      </c>
    </row>
    <row r="2" spans="1:5" x14ac:dyDescent="0.2">
      <c r="A2" s="3">
        <v>42248</v>
      </c>
      <c r="B2" s="2">
        <v>12.284000000000001</v>
      </c>
    </row>
    <row r="3" spans="1:5" x14ac:dyDescent="0.2">
      <c r="A3" s="3">
        <v>42278</v>
      </c>
      <c r="B3">
        <v>11.525405113876971</v>
      </c>
    </row>
    <row r="4" spans="1:5" x14ac:dyDescent="0.2">
      <c r="A4" s="3">
        <v>42309</v>
      </c>
      <c r="B4">
        <v>11.562654238733426</v>
      </c>
    </row>
    <row r="5" spans="1:5" x14ac:dyDescent="0.2">
      <c r="A5" s="3">
        <v>42339</v>
      </c>
      <c r="B5" s="2">
        <v>4.0069999999999997</v>
      </c>
      <c r="C5" s="3">
        <v>42248</v>
      </c>
      <c r="D5" s="2">
        <v>12.284000000000001</v>
      </c>
      <c r="E5" s="7">
        <f>-0.0566107811*C5+2403.8873093656</f>
        <v>12.195029452799645</v>
      </c>
    </row>
    <row r="6" spans="1:5" x14ac:dyDescent="0.2">
      <c r="A6" s="3">
        <v>42370</v>
      </c>
      <c r="B6" s="2">
        <v>2.8140000000000001</v>
      </c>
      <c r="C6" s="3">
        <v>42278</v>
      </c>
      <c r="D6">
        <v>11.525405113876971</v>
      </c>
      <c r="E6" s="7">
        <f t="shared" ref="E6:E18" si="0">-0.0566107811*C6+2403.8873093656</f>
        <v>10.496706019799603</v>
      </c>
    </row>
    <row r="7" spans="1:5" x14ac:dyDescent="0.2">
      <c r="A7" s="3">
        <v>42401</v>
      </c>
      <c r="B7" s="2">
        <v>0.69499999999999995</v>
      </c>
      <c r="C7" s="3">
        <v>42309</v>
      </c>
      <c r="D7">
        <v>11.562654238733426</v>
      </c>
      <c r="E7" s="7">
        <f t="shared" si="0"/>
        <v>8.7417718056999547</v>
      </c>
    </row>
    <row r="8" spans="1:5" x14ac:dyDescent="0.2">
      <c r="A8" s="3">
        <v>42430</v>
      </c>
      <c r="B8" s="2">
        <v>6.194</v>
      </c>
      <c r="C8" s="3">
        <v>42339</v>
      </c>
      <c r="D8" s="2">
        <v>4.0069999999999997</v>
      </c>
      <c r="E8" s="7">
        <f t="shared" si="0"/>
        <v>7.0434483726999133</v>
      </c>
    </row>
    <row r="9" spans="1:5" x14ac:dyDescent="0.2">
      <c r="A9" s="3">
        <v>42461</v>
      </c>
      <c r="B9">
        <v>0.13238843526672683</v>
      </c>
      <c r="C9" s="3">
        <v>42370</v>
      </c>
      <c r="D9" s="2">
        <v>2.8140000000000001</v>
      </c>
      <c r="E9" s="7">
        <f t="shared" si="0"/>
        <v>5.2885141585998099</v>
      </c>
    </row>
    <row r="10" spans="1:5" x14ac:dyDescent="0.2">
      <c r="A10" s="3">
        <v>42491</v>
      </c>
      <c r="B10" s="2">
        <v>-1.448</v>
      </c>
      <c r="C10" s="3">
        <v>42401</v>
      </c>
      <c r="D10" s="2">
        <v>0.69499999999999995</v>
      </c>
      <c r="E10" s="7">
        <f t="shared" si="0"/>
        <v>3.5335799444997065</v>
      </c>
    </row>
    <row r="11" spans="1:5" x14ac:dyDescent="0.2">
      <c r="A11" s="3">
        <v>42522</v>
      </c>
      <c r="B11" s="2">
        <v>0.38800000000000001</v>
      </c>
      <c r="C11" s="3">
        <v>42430</v>
      </c>
      <c r="D11" s="2">
        <v>6.194</v>
      </c>
      <c r="E11" s="7">
        <f t="shared" si="0"/>
        <v>1.8918672925997271</v>
      </c>
    </row>
    <row r="12" spans="1:5" x14ac:dyDescent="0.2">
      <c r="A12" s="3">
        <v>42552</v>
      </c>
      <c r="B12" s="2">
        <v>2.3879999999999999</v>
      </c>
      <c r="C12" s="3">
        <v>42461</v>
      </c>
      <c r="D12">
        <v>0.13238843526672683</v>
      </c>
      <c r="E12" s="7">
        <f t="shared" si="0"/>
        <v>0.13693307849962366</v>
      </c>
    </row>
    <row r="13" spans="1:5" x14ac:dyDescent="0.2">
      <c r="A13" s="3">
        <v>42583</v>
      </c>
      <c r="B13" s="2">
        <v>5.1539999999999999</v>
      </c>
      <c r="C13" s="3">
        <v>42491</v>
      </c>
      <c r="D13" s="2">
        <v>-1.448</v>
      </c>
      <c r="E13" s="7">
        <f t="shared" si="0"/>
        <v>-1.5613903545004177</v>
      </c>
    </row>
    <row r="14" spans="1:5" x14ac:dyDescent="0.2">
      <c r="A14" s="3">
        <v>42614</v>
      </c>
      <c r="B14">
        <v>6.8666786811428349</v>
      </c>
      <c r="C14" s="3">
        <v>42522</v>
      </c>
      <c r="D14" s="2">
        <v>0.38800000000000001</v>
      </c>
      <c r="E14" s="7">
        <f t="shared" si="0"/>
        <v>-3.3163245686000664</v>
      </c>
    </row>
    <row r="15" spans="1:5" x14ac:dyDescent="0.2">
      <c r="A15" s="3">
        <v>42644</v>
      </c>
      <c r="B15">
        <v>9.5007213830769075</v>
      </c>
      <c r="C15" s="3">
        <v>42552</v>
      </c>
      <c r="D15" s="2">
        <v>2.3879999999999999</v>
      </c>
      <c r="E15" s="7">
        <f t="shared" si="0"/>
        <v>-5.0146480016001078</v>
      </c>
    </row>
    <row r="16" spans="1:5" x14ac:dyDescent="0.2">
      <c r="A16" s="3">
        <v>42675</v>
      </c>
      <c r="B16" s="2">
        <v>3.4710000000000001</v>
      </c>
      <c r="C16" s="3">
        <v>42583</v>
      </c>
      <c r="D16" s="2">
        <v>5.1539999999999999</v>
      </c>
      <c r="E16" s="7">
        <f t="shared" si="0"/>
        <v>-6.7695822157002112</v>
      </c>
    </row>
    <row r="17" spans="3:5" x14ac:dyDescent="0.2">
      <c r="C17" s="3">
        <v>42614</v>
      </c>
      <c r="D17">
        <v>6.8666786811428349</v>
      </c>
      <c r="E17" s="7">
        <f t="shared" si="0"/>
        <v>-8.5245164298003147</v>
      </c>
    </row>
    <row r="18" spans="3:5" x14ac:dyDescent="0.2">
      <c r="C18" s="3">
        <v>42644</v>
      </c>
      <c r="D18">
        <v>9.5007213830769075</v>
      </c>
      <c r="E18" s="7">
        <f t="shared" si="0"/>
        <v>-10.222839862800356</v>
      </c>
    </row>
    <row r="22" spans="3:5" x14ac:dyDescent="0.2">
      <c r="C22" t="s">
        <v>2</v>
      </c>
      <c r="D22" t="s">
        <v>3</v>
      </c>
    </row>
    <row r="23" spans="3:5" x14ac:dyDescent="0.2">
      <c r="C23" s="7">
        <f>B15-B10</f>
        <v>10.948721383076908</v>
      </c>
      <c r="D23" s="7">
        <f>D18-E18</f>
        <v>19.723561245877264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C582-E5AD-D34E-82B9-563FAE02FA03}">
  <dimension ref="A1:E21"/>
  <sheetViews>
    <sheetView workbookViewId="0">
      <selection activeCell="C21" sqref="C21:D21"/>
    </sheetView>
  </sheetViews>
  <sheetFormatPr baseColWidth="10" defaultRowHeight="16" x14ac:dyDescent="0.2"/>
  <cols>
    <col min="1" max="1" width="16.6640625" customWidth="1"/>
    <col min="2" max="2" width="21.33203125" customWidth="1"/>
  </cols>
  <sheetData>
    <row r="1" spans="1:5" ht="34" x14ac:dyDescent="0.2">
      <c r="A1" s="1" t="s">
        <v>0</v>
      </c>
      <c r="B1" s="1" t="s">
        <v>1</v>
      </c>
    </row>
    <row r="2" spans="1:5" x14ac:dyDescent="0.2">
      <c r="A2" s="12">
        <v>42644</v>
      </c>
      <c r="B2">
        <v>9.5007213830769075</v>
      </c>
    </row>
    <row r="3" spans="1:5" x14ac:dyDescent="0.2">
      <c r="A3" s="12">
        <v>42675</v>
      </c>
      <c r="B3">
        <v>3.47</v>
      </c>
    </row>
    <row r="4" spans="1:5" x14ac:dyDescent="0.2">
      <c r="A4" s="12">
        <v>42705</v>
      </c>
      <c r="B4">
        <v>9.5</v>
      </c>
    </row>
    <row r="5" spans="1:5" x14ac:dyDescent="0.2">
      <c r="A5" s="12">
        <v>42736</v>
      </c>
      <c r="B5">
        <v>11.07</v>
      </c>
      <c r="C5" s="12">
        <v>42644</v>
      </c>
      <c r="D5">
        <v>9.5007213830769075</v>
      </c>
      <c r="E5" s="7">
        <f>-0.026730044*C5+1149.1527072545</f>
        <v>9.2767109184999299</v>
      </c>
    </row>
    <row r="6" spans="1:5" x14ac:dyDescent="0.2">
      <c r="A6" s="12">
        <v>42767</v>
      </c>
      <c r="B6">
        <v>6.2389549036000043</v>
      </c>
      <c r="C6" s="12">
        <v>42675</v>
      </c>
      <c r="D6">
        <v>3.47</v>
      </c>
      <c r="E6" s="7">
        <f t="shared" ref="E6:E18" si="0">-0.026730044*C6+1149.1527072545</f>
        <v>8.4480795544998273</v>
      </c>
    </row>
    <row r="7" spans="1:5" x14ac:dyDescent="0.2">
      <c r="A7" s="12">
        <v>42795</v>
      </c>
      <c r="B7">
        <v>5.59</v>
      </c>
      <c r="C7" s="12">
        <v>42705</v>
      </c>
      <c r="D7">
        <v>9.5</v>
      </c>
      <c r="E7" s="7">
        <f t="shared" si="0"/>
        <v>7.6461782344999847</v>
      </c>
    </row>
    <row r="8" spans="1:5" x14ac:dyDescent="0.2">
      <c r="A8" s="12">
        <v>42826</v>
      </c>
      <c r="B8">
        <v>5.07</v>
      </c>
      <c r="C8" s="12">
        <v>42736</v>
      </c>
      <c r="D8">
        <v>11.07</v>
      </c>
      <c r="E8" s="7">
        <f t="shared" si="0"/>
        <v>6.8175468704998821</v>
      </c>
    </row>
    <row r="9" spans="1:5" x14ac:dyDescent="0.2">
      <c r="A9" s="12">
        <v>42856</v>
      </c>
      <c r="B9">
        <v>1</v>
      </c>
      <c r="C9" s="12">
        <v>42767</v>
      </c>
      <c r="D9">
        <v>6.2389549036000043</v>
      </c>
      <c r="E9" s="7">
        <f t="shared" si="0"/>
        <v>5.9889155065000068</v>
      </c>
    </row>
    <row r="10" spans="1:5" x14ac:dyDescent="0.2">
      <c r="A10" s="12">
        <v>42887</v>
      </c>
      <c r="B10">
        <v>3.55</v>
      </c>
      <c r="C10" s="12">
        <v>42795</v>
      </c>
      <c r="D10">
        <v>5.59</v>
      </c>
      <c r="E10" s="7">
        <f t="shared" si="0"/>
        <v>5.2404742745000021</v>
      </c>
    </row>
    <row r="11" spans="1:5" x14ac:dyDescent="0.2">
      <c r="A11" s="12">
        <v>42917</v>
      </c>
      <c r="B11">
        <v>4.6567194029333114</v>
      </c>
      <c r="C11" s="12">
        <v>42826</v>
      </c>
      <c r="D11">
        <v>5.07</v>
      </c>
      <c r="E11" s="7">
        <f t="shared" si="0"/>
        <v>4.4118429104998995</v>
      </c>
    </row>
    <row r="12" spans="1:5" x14ac:dyDescent="0.2">
      <c r="A12" s="12">
        <v>42948</v>
      </c>
      <c r="B12">
        <v>6.896710204371411</v>
      </c>
      <c r="C12" s="12">
        <v>42856</v>
      </c>
      <c r="D12">
        <v>1</v>
      </c>
      <c r="E12" s="7">
        <f t="shared" si="0"/>
        <v>3.6099415904998295</v>
      </c>
    </row>
    <row r="13" spans="1:5" x14ac:dyDescent="0.2">
      <c r="A13" s="12">
        <v>42979</v>
      </c>
      <c r="B13">
        <v>10.607423229142844</v>
      </c>
      <c r="C13" s="12">
        <v>42887</v>
      </c>
      <c r="D13">
        <v>3.55</v>
      </c>
      <c r="E13" s="7">
        <f t="shared" si="0"/>
        <v>2.7813102264999543</v>
      </c>
    </row>
    <row r="14" spans="1:5" x14ac:dyDescent="0.2">
      <c r="A14" s="12">
        <v>43009</v>
      </c>
      <c r="B14">
        <v>13.241465931076917</v>
      </c>
      <c r="C14" s="12">
        <v>42917</v>
      </c>
      <c r="D14">
        <v>4.6567194029333114</v>
      </c>
      <c r="E14" s="7">
        <f t="shared" si="0"/>
        <v>1.9794089064998843</v>
      </c>
    </row>
    <row r="15" spans="1:5" x14ac:dyDescent="0.2">
      <c r="A15" s="12">
        <v>43040</v>
      </c>
      <c r="B15">
        <v>14.08016018253333</v>
      </c>
      <c r="C15" s="12">
        <v>42948</v>
      </c>
      <c r="D15">
        <v>6.896710204371411</v>
      </c>
      <c r="E15" s="7">
        <f t="shared" si="0"/>
        <v>1.1507775425000091</v>
      </c>
    </row>
    <row r="16" spans="1:5" x14ac:dyDescent="0.2">
      <c r="A16" s="12">
        <v>43070</v>
      </c>
      <c r="B16">
        <v>12.233146416533337</v>
      </c>
      <c r="C16" s="12">
        <v>42979</v>
      </c>
      <c r="D16">
        <v>10.607423229142844</v>
      </c>
      <c r="E16" s="7">
        <f t="shared" si="0"/>
        <v>0.32214617849990645</v>
      </c>
    </row>
    <row r="17" spans="3:5" x14ac:dyDescent="0.2">
      <c r="C17" s="12">
        <v>43009</v>
      </c>
      <c r="D17">
        <v>13.241465931076917</v>
      </c>
      <c r="E17" s="7">
        <f t="shared" si="0"/>
        <v>-0.47975514150016352</v>
      </c>
    </row>
    <row r="18" spans="3:5" x14ac:dyDescent="0.2">
      <c r="C18" s="12">
        <v>43040</v>
      </c>
      <c r="D18">
        <v>14.08016018253333</v>
      </c>
      <c r="E18" s="7">
        <f t="shared" si="0"/>
        <v>-1.3083865055000388</v>
      </c>
    </row>
    <row r="20" spans="3:5" x14ac:dyDescent="0.2">
      <c r="C20" t="s">
        <v>2</v>
      </c>
      <c r="D20" t="s">
        <v>3</v>
      </c>
    </row>
    <row r="21" spans="3:5" x14ac:dyDescent="0.2">
      <c r="C21" s="7">
        <f>B15-B9</f>
        <v>13.08016018253333</v>
      </c>
      <c r="D21" s="7">
        <f>D18-E18</f>
        <v>15.388546688033369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E9BD-3DF5-2349-9477-2FE725F780C1}">
  <dimension ref="A1:E24"/>
  <sheetViews>
    <sheetView workbookViewId="0">
      <selection activeCell="C24" sqref="C24:D24"/>
    </sheetView>
  </sheetViews>
  <sheetFormatPr baseColWidth="10" defaultRowHeight="16" x14ac:dyDescent="0.2"/>
  <cols>
    <col min="1" max="1" width="16.6640625" customWidth="1"/>
    <col min="2" max="2" width="21.33203125" customWidth="1"/>
  </cols>
  <sheetData>
    <row r="1" spans="1:5" ht="34" x14ac:dyDescent="0.2">
      <c r="A1" s="1" t="s">
        <v>0</v>
      </c>
      <c r="B1" s="1" t="s">
        <v>1</v>
      </c>
    </row>
    <row r="2" spans="1:5" x14ac:dyDescent="0.2">
      <c r="A2" s="12">
        <v>43009</v>
      </c>
      <c r="B2">
        <v>13.241465931076917</v>
      </c>
    </row>
    <row r="3" spans="1:5" x14ac:dyDescent="0.2">
      <c r="A3" s="12">
        <v>43040</v>
      </c>
      <c r="B3">
        <v>14.08016018253333</v>
      </c>
    </row>
    <row r="4" spans="1:5" x14ac:dyDescent="0.2">
      <c r="A4" s="12">
        <v>43070</v>
      </c>
      <c r="B4">
        <v>12.233146416533337</v>
      </c>
    </row>
    <row r="5" spans="1:5" x14ac:dyDescent="0.2">
      <c r="A5" s="12">
        <v>43101</v>
      </c>
      <c r="B5">
        <v>11.091117379971438</v>
      </c>
      <c r="C5" s="12">
        <v>43009</v>
      </c>
      <c r="D5">
        <v>13.241465931076917</v>
      </c>
      <c r="E5" s="7">
        <f>-0.0409568397*C5+1775.986233378</f>
        <v>14.473514720699995</v>
      </c>
    </row>
    <row r="6" spans="1:5" x14ac:dyDescent="0.2">
      <c r="A6" s="12">
        <v>43132</v>
      </c>
      <c r="B6">
        <v>9.9796994516000126</v>
      </c>
      <c r="C6" s="12">
        <v>43040</v>
      </c>
      <c r="D6">
        <v>14.08016018253333</v>
      </c>
      <c r="E6" s="7">
        <f t="shared" ref="E6:E19" si="0">-0.0409568397*C6+1775.986233378</f>
        <v>13.203852690000076</v>
      </c>
    </row>
    <row r="7" spans="1:5" x14ac:dyDescent="0.2">
      <c r="A7" s="12">
        <v>43160</v>
      </c>
      <c r="B7">
        <v>8.0012717865333567</v>
      </c>
      <c r="C7" s="12">
        <v>43070</v>
      </c>
      <c r="D7">
        <v>12.233146416533337</v>
      </c>
      <c r="E7" s="7">
        <f t="shared" si="0"/>
        <v>11.975147499000059</v>
      </c>
    </row>
    <row r="8" spans="1:5" x14ac:dyDescent="0.2">
      <c r="A8" s="12">
        <v>43191</v>
      </c>
      <c r="B8">
        <v>6.5693121910666363</v>
      </c>
      <c r="C8" s="12">
        <v>43101</v>
      </c>
      <c r="D8">
        <v>11.091117379971438</v>
      </c>
      <c r="E8" s="7">
        <f t="shared" si="0"/>
        <v>10.705485468300139</v>
      </c>
    </row>
    <row r="9" spans="1:5" x14ac:dyDescent="0.2">
      <c r="A9" s="12">
        <v>43221</v>
      </c>
      <c r="B9">
        <v>5.6967250132571197</v>
      </c>
      <c r="C9" s="12">
        <v>43132</v>
      </c>
      <c r="D9">
        <v>9.9796994516000126</v>
      </c>
      <c r="E9" s="7">
        <f t="shared" si="0"/>
        <v>9.4358234375999928</v>
      </c>
    </row>
    <row r="10" spans="1:5" x14ac:dyDescent="0.2">
      <c r="A10" s="12">
        <v>43252</v>
      </c>
      <c r="B10">
        <v>8.64</v>
      </c>
      <c r="C10" s="12">
        <v>43160</v>
      </c>
      <c r="D10">
        <v>8.0012717865333567</v>
      </c>
      <c r="E10" s="7">
        <f t="shared" si="0"/>
        <v>8.2890319260000069</v>
      </c>
    </row>
    <row r="11" spans="1:5" x14ac:dyDescent="0.2">
      <c r="A11" s="12">
        <v>43282</v>
      </c>
      <c r="B11">
        <v>8.99</v>
      </c>
      <c r="C11" s="12">
        <v>43191</v>
      </c>
      <c r="D11">
        <v>6.5693121910666363</v>
      </c>
      <c r="E11" s="7">
        <f t="shared" si="0"/>
        <v>7.0193698953000876</v>
      </c>
    </row>
    <row r="12" spans="1:5" x14ac:dyDescent="0.2">
      <c r="A12" s="12">
        <v>43313</v>
      </c>
      <c r="B12">
        <v>10.63745475237142</v>
      </c>
      <c r="C12" s="12">
        <v>43221</v>
      </c>
      <c r="D12">
        <v>5.6967250132571197</v>
      </c>
      <c r="E12" s="7">
        <f t="shared" si="0"/>
        <v>5.7906647043000703</v>
      </c>
    </row>
    <row r="13" spans="1:5" x14ac:dyDescent="0.2">
      <c r="A13" s="12">
        <v>43344</v>
      </c>
      <c r="B13">
        <v>14.348167777142853</v>
      </c>
      <c r="C13" s="12">
        <v>43252</v>
      </c>
      <c r="D13">
        <v>8.64</v>
      </c>
      <c r="E13" s="7">
        <f t="shared" si="0"/>
        <v>4.521002673600151</v>
      </c>
    </row>
    <row r="14" spans="1:5" x14ac:dyDescent="0.2">
      <c r="A14" s="12">
        <v>43374</v>
      </c>
      <c r="B14">
        <v>20.170000000000002</v>
      </c>
      <c r="C14" s="12">
        <v>43282</v>
      </c>
      <c r="D14">
        <v>8.99</v>
      </c>
      <c r="E14" s="7">
        <f t="shared" si="0"/>
        <v>3.2922974826001337</v>
      </c>
    </row>
    <row r="15" spans="1:5" x14ac:dyDescent="0.2">
      <c r="A15" s="12">
        <v>43405</v>
      </c>
      <c r="B15">
        <v>18.29</v>
      </c>
      <c r="C15" s="12">
        <v>43313</v>
      </c>
      <c r="D15">
        <v>10.63745475237142</v>
      </c>
      <c r="E15" s="7">
        <f t="shared" si="0"/>
        <v>2.0226354518999869</v>
      </c>
    </row>
    <row r="16" spans="1:5" x14ac:dyDescent="0.2">
      <c r="A16" s="12">
        <v>43435</v>
      </c>
      <c r="B16">
        <v>21.73</v>
      </c>
      <c r="C16" s="12">
        <v>43344</v>
      </c>
      <c r="D16">
        <v>14.348167777142853</v>
      </c>
      <c r="E16" s="7">
        <f t="shared" si="0"/>
        <v>0.75297342120006761</v>
      </c>
    </row>
    <row r="17" spans="1:5" x14ac:dyDescent="0.2">
      <c r="A17" s="12">
        <v>43466</v>
      </c>
      <c r="B17">
        <v>13.72</v>
      </c>
      <c r="C17" s="12">
        <v>43374</v>
      </c>
      <c r="D17">
        <v>20.170000000000002</v>
      </c>
      <c r="E17" s="7">
        <f t="shared" si="0"/>
        <v>-0.47573176979994969</v>
      </c>
    </row>
    <row r="18" spans="1:5" x14ac:dyDescent="0.2">
      <c r="A18" s="12">
        <v>43497</v>
      </c>
      <c r="B18">
        <v>14.24</v>
      </c>
      <c r="C18" s="12">
        <v>43405</v>
      </c>
      <c r="D18">
        <v>18.29</v>
      </c>
      <c r="E18" s="7">
        <f t="shared" si="0"/>
        <v>-1.745393800499869</v>
      </c>
    </row>
    <row r="19" spans="1:5" x14ac:dyDescent="0.2">
      <c r="C19" s="12">
        <v>43435</v>
      </c>
      <c r="D19">
        <v>21.73</v>
      </c>
      <c r="E19" s="7">
        <f t="shared" si="0"/>
        <v>-2.9740989914998863</v>
      </c>
    </row>
    <row r="23" spans="1:5" x14ac:dyDescent="0.2">
      <c r="C23" t="s">
        <v>2</v>
      </c>
      <c r="D23" t="s">
        <v>3</v>
      </c>
    </row>
    <row r="24" spans="1:5" x14ac:dyDescent="0.2">
      <c r="C24" s="7">
        <f>B14-B9</f>
        <v>14.473274986742883</v>
      </c>
      <c r="D24" s="7">
        <f>D17-E17</f>
        <v>20.645731769799951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E172-CB68-4341-A703-C293048F5C71}">
  <dimension ref="A1:E23"/>
  <sheetViews>
    <sheetView workbookViewId="0">
      <selection activeCell="C23" sqref="C23:D23"/>
    </sheetView>
  </sheetViews>
  <sheetFormatPr baseColWidth="10" defaultRowHeight="16" x14ac:dyDescent="0.2"/>
  <cols>
    <col min="1" max="1" width="16.6640625" customWidth="1"/>
    <col min="2" max="2" width="21.33203125" customWidth="1"/>
  </cols>
  <sheetData>
    <row r="1" spans="1:5" ht="34" x14ac:dyDescent="0.2">
      <c r="A1" s="1" t="s">
        <v>0</v>
      </c>
      <c r="B1" s="1" t="s">
        <v>1</v>
      </c>
    </row>
    <row r="2" spans="1:5" x14ac:dyDescent="0.2">
      <c r="A2" s="3">
        <v>43374</v>
      </c>
      <c r="B2" s="11">
        <v>20.170000000000002</v>
      </c>
    </row>
    <row r="3" spans="1:5" x14ac:dyDescent="0.2">
      <c r="A3" s="3">
        <v>43405</v>
      </c>
      <c r="B3" s="11">
        <v>18.29</v>
      </c>
    </row>
    <row r="4" spans="1:5" x14ac:dyDescent="0.2">
      <c r="A4" s="3">
        <v>43435</v>
      </c>
      <c r="B4" s="11">
        <v>21.73</v>
      </c>
    </row>
    <row r="5" spans="1:5" x14ac:dyDescent="0.2">
      <c r="A5" s="3">
        <v>43466</v>
      </c>
      <c r="B5" s="11">
        <v>13.72</v>
      </c>
      <c r="C5" s="3">
        <v>43374</v>
      </c>
      <c r="D5" s="11">
        <v>20.170000000000002</v>
      </c>
      <c r="E5" s="7">
        <f>-0.0525450254*C5+2299.9350901836</f>
        <v>20.84715848399992</v>
      </c>
    </row>
    <row r="6" spans="1:5" x14ac:dyDescent="0.2">
      <c r="A6" s="3">
        <v>43497</v>
      </c>
      <c r="B6" s="11">
        <v>14.24</v>
      </c>
      <c r="C6" s="3">
        <v>43405</v>
      </c>
      <c r="D6" s="11">
        <v>18.29</v>
      </c>
      <c r="E6" s="7">
        <f t="shared" ref="E6:E18" si="0">-0.0525450254*C6+2299.9350901836</f>
        <v>19.21826269660005</v>
      </c>
    </row>
    <row r="7" spans="1:5" x14ac:dyDescent="0.2">
      <c r="A7" s="3">
        <v>43525</v>
      </c>
      <c r="B7" s="11">
        <v>11.76</v>
      </c>
      <c r="C7" s="3">
        <v>43435</v>
      </c>
      <c r="D7" s="11">
        <v>21.73</v>
      </c>
      <c r="E7" s="7">
        <f t="shared" si="0"/>
        <v>17.641911934600103</v>
      </c>
    </row>
    <row r="8" spans="1:5" x14ac:dyDescent="0.2">
      <c r="A8" s="3">
        <v>43556</v>
      </c>
      <c r="B8" s="11">
        <v>12.85</v>
      </c>
      <c r="C8" s="3">
        <v>43466</v>
      </c>
      <c r="D8" s="11">
        <v>13.72</v>
      </c>
      <c r="E8" s="7">
        <f t="shared" si="0"/>
        <v>16.013016147200233</v>
      </c>
    </row>
    <row r="9" spans="1:5" x14ac:dyDescent="0.2">
      <c r="A9" s="3">
        <v>43586</v>
      </c>
      <c r="B9" s="11">
        <v>8.4499999999999993</v>
      </c>
      <c r="C9" s="3">
        <v>43497</v>
      </c>
      <c r="D9" s="11">
        <v>14.24</v>
      </c>
      <c r="E9" s="7">
        <f t="shared" si="0"/>
        <v>14.384120359799908</v>
      </c>
    </row>
    <row r="10" spans="1:5" x14ac:dyDescent="0.2">
      <c r="A10" s="3">
        <v>43617</v>
      </c>
      <c r="B10" s="11">
        <v>9.89</v>
      </c>
      <c r="C10" s="3">
        <v>43525</v>
      </c>
      <c r="D10" s="11">
        <v>11.76</v>
      </c>
      <c r="E10" s="7">
        <f t="shared" si="0"/>
        <v>12.912859648600261</v>
      </c>
    </row>
    <row r="11" spans="1:5" x14ac:dyDescent="0.2">
      <c r="A11" s="3">
        <v>43647</v>
      </c>
      <c r="B11" s="11">
        <v>5.49</v>
      </c>
      <c r="C11" s="3">
        <v>43556</v>
      </c>
      <c r="D11" s="11">
        <v>12.85</v>
      </c>
      <c r="E11" s="7">
        <f t="shared" si="0"/>
        <v>11.283963861199936</v>
      </c>
    </row>
    <row r="12" spans="1:5" x14ac:dyDescent="0.2">
      <c r="A12" s="3">
        <v>43678</v>
      </c>
      <c r="B12" s="11">
        <v>12.74</v>
      </c>
      <c r="C12" s="3">
        <v>43586</v>
      </c>
      <c r="D12" s="11">
        <v>8.4499999999999993</v>
      </c>
      <c r="E12" s="7">
        <f t="shared" si="0"/>
        <v>9.7076130991999889</v>
      </c>
    </row>
    <row r="13" spans="1:5" x14ac:dyDescent="0.2">
      <c r="A13" s="3">
        <v>43709</v>
      </c>
      <c r="B13" s="11">
        <v>16.579999999999998</v>
      </c>
      <c r="C13" s="3">
        <v>43617</v>
      </c>
      <c r="D13" s="11">
        <v>9.89</v>
      </c>
      <c r="E13" s="7">
        <f t="shared" si="0"/>
        <v>8.0787173118001192</v>
      </c>
    </row>
    <row r="14" spans="1:5" x14ac:dyDescent="0.2">
      <c r="A14" s="3">
        <v>43739</v>
      </c>
      <c r="B14" s="2">
        <v>21.245999999999999</v>
      </c>
      <c r="C14" s="3">
        <v>43647</v>
      </c>
      <c r="D14" s="11">
        <v>5.49</v>
      </c>
      <c r="E14" s="7">
        <f t="shared" si="0"/>
        <v>6.5023665498001719</v>
      </c>
    </row>
    <row r="15" spans="1:5" x14ac:dyDescent="0.2">
      <c r="A15" s="3">
        <v>43770</v>
      </c>
      <c r="B15" s="2">
        <v>24.587</v>
      </c>
      <c r="C15" s="3">
        <v>43678</v>
      </c>
      <c r="D15" s="11">
        <v>12.74</v>
      </c>
      <c r="E15" s="7">
        <f t="shared" si="0"/>
        <v>4.8734707623998474</v>
      </c>
    </row>
    <row r="16" spans="1:5" x14ac:dyDescent="0.2">
      <c r="A16" s="3">
        <v>43800</v>
      </c>
      <c r="B16" s="2">
        <v>22.117999999999999</v>
      </c>
      <c r="C16" s="3">
        <v>43709</v>
      </c>
      <c r="D16" s="11">
        <v>16.579999999999998</v>
      </c>
      <c r="E16" s="7">
        <f t="shared" si="0"/>
        <v>3.2445749749999777</v>
      </c>
    </row>
    <row r="17" spans="3:5" x14ac:dyDescent="0.2">
      <c r="C17" s="3">
        <v>43739</v>
      </c>
      <c r="D17" s="2">
        <v>21.245999999999999</v>
      </c>
      <c r="E17" s="7">
        <f t="shared" si="0"/>
        <v>1.6682242130000304</v>
      </c>
    </row>
    <row r="18" spans="3:5" x14ac:dyDescent="0.2">
      <c r="C18" s="3">
        <v>43770</v>
      </c>
      <c r="D18" s="2">
        <v>24.587</v>
      </c>
      <c r="E18" s="7">
        <f t="shared" si="0"/>
        <v>3.9328425600160699E-2</v>
      </c>
    </row>
    <row r="22" spans="3:5" x14ac:dyDescent="0.2">
      <c r="C22" t="s">
        <v>2</v>
      </c>
      <c r="D22" t="s">
        <v>3</v>
      </c>
    </row>
    <row r="23" spans="3:5" x14ac:dyDescent="0.2">
      <c r="C23" s="7">
        <f>B15-B10</f>
        <v>14.696999999999999</v>
      </c>
      <c r="D23" s="7">
        <f>D18-E18</f>
        <v>24.547671574399839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4D6A-91AA-4845-BBFA-868CA8F81759}">
  <dimension ref="A1:E21"/>
  <sheetViews>
    <sheetView workbookViewId="0">
      <selection activeCell="C18" sqref="C18:D18"/>
    </sheetView>
  </sheetViews>
  <sheetFormatPr baseColWidth="10" defaultRowHeight="16" x14ac:dyDescent="0.2"/>
  <cols>
    <col min="1" max="1" width="16.6640625" customWidth="1"/>
    <col min="2" max="2" width="21.33203125" customWidth="1"/>
  </cols>
  <sheetData>
    <row r="1" spans="1:5" ht="34" x14ac:dyDescent="0.2">
      <c r="A1" s="1" t="s">
        <v>0</v>
      </c>
      <c r="B1" s="1" t="s">
        <v>1</v>
      </c>
    </row>
    <row r="2" spans="1:5" x14ac:dyDescent="0.2">
      <c r="A2" s="12">
        <v>37347</v>
      </c>
      <c r="B2">
        <v>-10.5</v>
      </c>
    </row>
    <row r="3" spans="1:5" x14ac:dyDescent="0.2">
      <c r="A3" s="12">
        <v>37377</v>
      </c>
      <c r="B3">
        <v>-10.32</v>
      </c>
    </row>
    <row r="4" spans="1:5" x14ac:dyDescent="0.2">
      <c r="A4" s="12">
        <v>37408</v>
      </c>
      <c r="B4">
        <v>-16.041184442585717</v>
      </c>
    </row>
    <row r="5" spans="1:5" x14ac:dyDescent="0.2">
      <c r="A5" s="12">
        <v>37438</v>
      </c>
      <c r="B5">
        <v>-14.773995705966648</v>
      </c>
    </row>
    <row r="6" spans="1:5" x14ac:dyDescent="0.2">
      <c r="A6" s="12">
        <v>37469</v>
      </c>
      <c r="B6">
        <v>-17.149999999999999</v>
      </c>
    </row>
    <row r="7" spans="1:5" x14ac:dyDescent="0.2">
      <c r="A7" s="12">
        <v>37500</v>
      </c>
      <c r="B7">
        <v>-9.5500000000000007</v>
      </c>
    </row>
    <row r="8" spans="1:5" x14ac:dyDescent="0.2">
      <c r="A8" s="12">
        <v>37530</v>
      </c>
      <c r="B8">
        <v>-6.49</v>
      </c>
    </row>
    <row r="9" spans="1:5" x14ac:dyDescent="0.2">
      <c r="A9" s="12">
        <v>37561</v>
      </c>
      <c r="B9">
        <v>-7.9</v>
      </c>
      <c r="C9" s="12">
        <v>37347</v>
      </c>
      <c r="D9">
        <v>-10.5</v>
      </c>
      <c r="E9" s="7">
        <f>-0.0583380173*C9+2168.5398470027</f>
        <v>-10.210085100400192</v>
      </c>
    </row>
    <row r="10" spans="1:5" x14ac:dyDescent="0.2">
      <c r="A10" s="12">
        <v>37591</v>
      </c>
      <c r="B10">
        <v>-11.43</v>
      </c>
      <c r="C10" s="12">
        <v>37377</v>
      </c>
      <c r="D10">
        <v>-10.32</v>
      </c>
      <c r="E10" s="7">
        <f t="shared" ref="E10:E15" si="0">-0.0583380173*C10+2168.5398470027</f>
        <v>-11.960225619400262</v>
      </c>
    </row>
    <row r="11" spans="1:5" x14ac:dyDescent="0.2">
      <c r="A11" s="12">
        <v>37622</v>
      </c>
      <c r="B11">
        <v>-4.74</v>
      </c>
      <c r="C11" s="12">
        <v>37408</v>
      </c>
      <c r="D11">
        <v>-16.041184442585717</v>
      </c>
      <c r="E11" s="7">
        <f t="shared" si="0"/>
        <v>-13.768704155700107</v>
      </c>
    </row>
    <row r="12" spans="1:5" x14ac:dyDescent="0.2">
      <c r="A12" s="12">
        <v>37653</v>
      </c>
      <c r="B12">
        <v>-6.9</v>
      </c>
      <c r="C12" s="12">
        <v>37438</v>
      </c>
      <c r="D12">
        <v>-14.773995705966648</v>
      </c>
      <c r="E12" s="7">
        <f t="shared" si="0"/>
        <v>-15.518844674700176</v>
      </c>
    </row>
    <row r="13" spans="1:5" x14ac:dyDescent="0.2">
      <c r="A13" s="12">
        <v>37681</v>
      </c>
      <c r="B13">
        <v>-10.7</v>
      </c>
      <c r="C13" s="12">
        <v>37469</v>
      </c>
      <c r="D13">
        <v>-17.149999999999999</v>
      </c>
      <c r="E13" s="7">
        <f t="shared" si="0"/>
        <v>-17.327323211000476</v>
      </c>
    </row>
    <row r="14" spans="1:5" x14ac:dyDescent="0.2">
      <c r="A14" s="12">
        <v>37712</v>
      </c>
      <c r="B14">
        <v>-11.94</v>
      </c>
      <c r="C14" s="12">
        <v>37500</v>
      </c>
      <c r="D14">
        <v>-9.5500000000000007</v>
      </c>
      <c r="E14" s="7">
        <f t="shared" si="0"/>
        <v>-19.13580174730032</v>
      </c>
    </row>
    <row r="15" spans="1:5" x14ac:dyDescent="0.2">
      <c r="C15" s="12">
        <v>37530</v>
      </c>
      <c r="D15">
        <v>-6.49</v>
      </c>
      <c r="E15" s="7">
        <f t="shared" si="0"/>
        <v>-20.88594226630039</v>
      </c>
    </row>
    <row r="17" spans="2:4" x14ac:dyDescent="0.2">
      <c r="C17" t="s">
        <v>2</v>
      </c>
      <c r="D17" t="s">
        <v>3</v>
      </c>
    </row>
    <row r="18" spans="2:4" x14ac:dyDescent="0.2">
      <c r="C18" s="7">
        <f>B8-B6</f>
        <v>10.659999999999998</v>
      </c>
      <c r="D18" s="7">
        <f>D15-E15</f>
        <v>14.39594226630039</v>
      </c>
    </row>
    <row r="21" spans="2:4" x14ac:dyDescent="0.2">
      <c r="B21" s="8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1A70-ED64-7742-B42A-6CB3CA412F97}">
  <dimension ref="A1:E23"/>
  <sheetViews>
    <sheetView workbookViewId="0">
      <selection activeCell="C23" sqref="C23:D23"/>
    </sheetView>
  </sheetViews>
  <sheetFormatPr baseColWidth="10" defaultRowHeight="16" x14ac:dyDescent="0.2"/>
  <cols>
    <col min="1" max="1" width="16.6640625" customWidth="1"/>
    <col min="2" max="2" width="21.33203125" customWidth="1"/>
  </cols>
  <sheetData>
    <row r="1" spans="1:5" ht="34" x14ac:dyDescent="0.2">
      <c r="A1" s="1" t="s">
        <v>0</v>
      </c>
      <c r="B1" s="1" t="s">
        <v>1</v>
      </c>
    </row>
    <row r="2" spans="1:5" x14ac:dyDescent="0.2">
      <c r="A2" s="3">
        <v>43770</v>
      </c>
      <c r="B2" s="2">
        <v>24.587</v>
      </c>
    </row>
    <row r="3" spans="1:5" x14ac:dyDescent="0.2">
      <c r="A3" s="3">
        <v>43800</v>
      </c>
      <c r="B3" s="2">
        <v>22.117999999999999</v>
      </c>
    </row>
    <row r="4" spans="1:5" x14ac:dyDescent="0.2">
      <c r="A4" s="3">
        <v>43831</v>
      </c>
      <c r="B4" s="2">
        <v>19.692</v>
      </c>
    </row>
    <row r="5" spans="1:5" x14ac:dyDescent="0.2">
      <c r="A5" s="3">
        <v>43862</v>
      </c>
      <c r="B5" s="2">
        <v>18.18</v>
      </c>
      <c r="C5" s="3">
        <v>43770</v>
      </c>
      <c r="D5" s="2">
        <v>24.587</v>
      </c>
      <c r="E5" s="7">
        <f>-0.0554732766*C5+2451.7670350326</f>
        <v>23.701718250599697</v>
      </c>
    </row>
    <row r="6" spans="1:5" x14ac:dyDescent="0.2">
      <c r="A6" s="3">
        <v>43891</v>
      </c>
      <c r="B6" s="2">
        <v>16.606000000000002</v>
      </c>
      <c r="C6" s="3">
        <v>43800</v>
      </c>
      <c r="D6" s="2">
        <v>22.117999999999999</v>
      </c>
      <c r="E6" s="7">
        <f t="shared" ref="E6:E16" si="0">-0.0554732766*C6+2451.7670350326</f>
        <v>22.037519952599723</v>
      </c>
    </row>
    <row r="7" spans="1:5" x14ac:dyDescent="0.2">
      <c r="A7" s="3">
        <v>43922</v>
      </c>
      <c r="B7" s="2">
        <v>13.433</v>
      </c>
      <c r="C7" s="3">
        <v>43831</v>
      </c>
      <c r="D7" s="2">
        <v>19.692</v>
      </c>
      <c r="E7" s="7">
        <f t="shared" si="0"/>
        <v>20.31784837799978</v>
      </c>
    </row>
    <row r="8" spans="1:5" x14ac:dyDescent="0.2">
      <c r="A8" s="3">
        <v>43952</v>
      </c>
      <c r="B8" s="2">
        <v>16.501000000000001</v>
      </c>
      <c r="C8" s="3">
        <v>43862</v>
      </c>
      <c r="D8" s="2">
        <v>18.18</v>
      </c>
      <c r="E8" s="7">
        <f t="shared" si="0"/>
        <v>18.598176803399838</v>
      </c>
    </row>
    <row r="9" spans="1:5" x14ac:dyDescent="0.2">
      <c r="A9" s="3">
        <v>43983</v>
      </c>
      <c r="B9" s="2">
        <v>11.289</v>
      </c>
      <c r="C9" s="3">
        <v>43891</v>
      </c>
      <c r="D9" s="2">
        <v>16.606000000000002</v>
      </c>
      <c r="E9" s="7">
        <f t="shared" si="0"/>
        <v>16.989451781999833</v>
      </c>
    </row>
    <row r="10" spans="1:5" x14ac:dyDescent="0.2">
      <c r="A10" s="3">
        <v>44013</v>
      </c>
      <c r="B10" s="2">
        <v>13.532</v>
      </c>
      <c r="C10" s="3">
        <v>43922</v>
      </c>
      <c r="D10" s="2">
        <v>13.433</v>
      </c>
      <c r="E10" s="7">
        <f t="shared" si="0"/>
        <v>15.269780207399435</v>
      </c>
    </row>
    <row r="11" spans="1:5" x14ac:dyDescent="0.2">
      <c r="A11" s="3">
        <v>44044</v>
      </c>
      <c r="B11" s="2">
        <v>16.533999999999999</v>
      </c>
      <c r="C11" s="3">
        <v>43952</v>
      </c>
      <c r="D11" s="2">
        <v>16.501000000000001</v>
      </c>
      <c r="E11" s="7">
        <f t="shared" si="0"/>
        <v>13.605581909399461</v>
      </c>
    </row>
    <row r="12" spans="1:5" x14ac:dyDescent="0.2">
      <c r="A12" s="3">
        <v>44075</v>
      </c>
      <c r="B12" s="2">
        <v>16.149000000000001</v>
      </c>
      <c r="C12" s="3">
        <v>43983</v>
      </c>
      <c r="D12" s="2">
        <v>11.289</v>
      </c>
      <c r="E12" s="7">
        <f t="shared" si="0"/>
        <v>11.885910334799519</v>
      </c>
    </row>
    <row r="13" spans="1:5" x14ac:dyDescent="0.2">
      <c r="A13" s="3">
        <v>44105</v>
      </c>
      <c r="B13" s="2">
        <v>19.805</v>
      </c>
      <c r="C13" s="3">
        <v>44013</v>
      </c>
      <c r="D13" s="2">
        <v>13.532</v>
      </c>
      <c r="E13" s="7">
        <f t="shared" si="0"/>
        <v>10.221712036799545</v>
      </c>
    </row>
    <row r="14" spans="1:5" x14ac:dyDescent="0.2">
      <c r="A14" s="3">
        <v>44136</v>
      </c>
      <c r="B14" s="2">
        <v>14.93</v>
      </c>
      <c r="C14" s="3">
        <v>44044</v>
      </c>
      <c r="D14" s="2">
        <v>16.533999999999999</v>
      </c>
      <c r="E14" s="7">
        <f t="shared" si="0"/>
        <v>8.5020404621996022</v>
      </c>
    </row>
    <row r="15" spans="1:5" x14ac:dyDescent="0.2">
      <c r="A15" s="3">
        <v>44166</v>
      </c>
      <c r="B15" s="2">
        <v>15.593999999999999</v>
      </c>
      <c r="C15" s="3">
        <v>44075</v>
      </c>
      <c r="D15" s="2">
        <v>16.149000000000001</v>
      </c>
      <c r="E15" s="7">
        <f t="shared" si="0"/>
        <v>6.7823688875996595</v>
      </c>
    </row>
    <row r="16" spans="1:5" x14ac:dyDescent="0.2">
      <c r="A16" s="3">
        <v>44197</v>
      </c>
      <c r="B16" s="2">
        <v>15.691000000000001</v>
      </c>
      <c r="C16" s="3">
        <v>44105</v>
      </c>
      <c r="D16" s="2">
        <v>19.805</v>
      </c>
      <c r="E16" s="7">
        <f t="shared" si="0"/>
        <v>5.1181705895996856</v>
      </c>
    </row>
    <row r="17" spans="1:5" x14ac:dyDescent="0.2">
      <c r="A17" s="3"/>
      <c r="B17" s="2"/>
      <c r="C17" s="3"/>
      <c r="D17" s="2"/>
      <c r="E17" s="7"/>
    </row>
    <row r="18" spans="1:5" x14ac:dyDescent="0.2">
      <c r="A18" s="3"/>
      <c r="B18" s="2"/>
      <c r="C18" s="3"/>
      <c r="D18" s="2"/>
      <c r="E18" s="7"/>
    </row>
    <row r="22" spans="1:5" x14ac:dyDescent="0.2">
      <c r="C22" t="s">
        <v>2</v>
      </c>
      <c r="D22" t="s">
        <v>3</v>
      </c>
    </row>
    <row r="23" spans="1:5" x14ac:dyDescent="0.2">
      <c r="C23" s="7">
        <f>B13-B9</f>
        <v>8.516</v>
      </c>
      <c r="D23" s="7">
        <f>D16-E16</f>
        <v>14.686829410400314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F0105-3438-FE47-AA8C-BDA22498C225}">
  <dimension ref="B7:AI44"/>
  <sheetViews>
    <sheetView tabSelected="1" topLeftCell="D1" workbookViewId="0">
      <selection activeCell="AG50" sqref="AG50"/>
    </sheetView>
  </sheetViews>
  <sheetFormatPr baseColWidth="10" defaultRowHeight="16" x14ac:dyDescent="0.2"/>
  <cols>
    <col min="3" max="3" width="13.83203125" customWidth="1"/>
    <col min="4" max="4" width="11.33203125" bestFit="1" customWidth="1"/>
    <col min="5" max="6" width="12.1640625" bestFit="1" customWidth="1"/>
    <col min="7" max="8" width="7.1640625" customWidth="1"/>
    <col min="9" max="9" width="6.83203125" customWidth="1"/>
    <col min="10" max="10" width="8.33203125" customWidth="1"/>
    <col min="11" max="11" width="7" customWidth="1"/>
    <col min="12" max="12" width="7.6640625" customWidth="1"/>
    <col min="13" max="13" width="7.1640625" customWidth="1"/>
    <col min="14" max="14" width="7.83203125" customWidth="1"/>
    <col min="15" max="15" width="7.6640625" customWidth="1"/>
    <col min="16" max="16" width="7" customWidth="1"/>
    <col min="17" max="17" width="6.83203125" customWidth="1"/>
    <col min="18" max="18" width="7.1640625" customWidth="1"/>
    <col min="19" max="19" width="7.6640625" customWidth="1"/>
    <col min="20" max="20" width="6.33203125" customWidth="1"/>
    <col min="21" max="21" width="6.5" customWidth="1"/>
    <col min="22" max="22" width="7.33203125" customWidth="1"/>
    <col min="23" max="23" width="6" customWidth="1"/>
    <col min="24" max="24" width="7.5" customWidth="1"/>
    <col min="25" max="25" width="6.5" customWidth="1"/>
    <col min="26" max="26" width="7.1640625" customWidth="1"/>
    <col min="27" max="28" width="6.5" customWidth="1"/>
    <col min="29" max="29" width="7.1640625" customWidth="1"/>
    <col min="30" max="30" width="7.33203125" customWidth="1"/>
    <col min="31" max="31" width="6.5" customWidth="1"/>
    <col min="32" max="32" width="7.83203125" customWidth="1"/>
    <col min="33" max="33" width="6.5" customWidth="1"/>
    <col min="34" max="34" width="7.6640625" customWidth="1"/>
    <col min="35" max="35" width="5.6640625" bestFit="1" customWidth="1"/>
  </cols>
  <sheetData>
    <row r="7" spans="2:34" x14ac:dyDescent="0.2">
      <c r="B7" s="23" t="s">
        <v>5</v>
      </c>
      <c r="C7" s="23" t="s">
        <v>18</v>
      </c>
      <c r="D7" s="23" t="s">
        <v>19</v>
      </c>
      <c r="E7" s="57" t="s">
        <v>20</v>
      </c>
      <c r="F7" s="58" t="s">
        <v>21</v>
      </c>
      <c r="G7" s="73" t="s">
        <v>9</v>
      </c>
      <c r="H7" s="73"/>
      <c r="I7" s="73" t="s">
        <v>10</v>
      </c>
      <c r="J7" s="73"/>
      <c r="K7" s="73" t="s">
        <v>11</v>
      </c>
      <c r="L7" s="73"/>
      <c r="M7" s="73" t="s">
        <v>12</v>
      </c>
      <c r="N7" s="73"/>
      <c r="O7" s="73" t="s">
        <v>13</v>
      </c>
      <c r="P7" s="73"/>
      <c r="Q7" s="73" t="s">
        <v>14</v>
      </c>
      <c r="R7" s="73"/>
      <c r="S7" s="73" t="s">
        <v>15</v>
      </c>
      <c r="T7" s="73"/>
      <c r="U7" s="73" t="s">
        <v>16</v>
      </c>
      <c r="V7" s="73"/>
      <c r="W7" s="73" t="s">
        <v>17</v>
      </c>
      <c r="X7" s="73"/>
      <c r="Y7" s="73" t="s">
        <v>22</v>
      </c>
      <c r="Z7" s="73"/>
      <c r="AA7" s="73" t="s">
        <v>23</v>
      </c>
      <c r="AB7" s="73"/>
      <c r="AC7" s="73" t="s">
        <v>24</v>
      </c>
      <c r="AD7" s="73"/>
      <c r="AE7" s="73" t="s">
        <v>25</v>
      </c>
      <c r="AF7" s="73"/>
      <c r="AG7" s="73" t="s">
        <v>26</v>
      </c>
      <c r="AH7" s="73"/>
    </row>
    <row r="8" spans="2:34" x14ac:dyDescent="0.2">
      <c r="B8" s="22">
        <v>2002</v>
      </c>
      <c r="C8" s="47">
        <f t="shared" ref="C8:D26" si="0">E8/100</f>
        <v>0.10659999999999999</v>
      </c>
      <c r="D8" s="47">
        <f>F8/100</f>
        <v>0.14395942266300391</v>
      </c>
      <c r="E8" s="59">
        <v>10.659999999999998</v>
      </c>
      <c r="F8" s="60">
        <v>14.39594226630039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</row>
    <row r="9" spans="2:34" x14ac:dyDescent="0.2">
      <c r="B9" s="14">
        <v>2003</v>
      </c>
      <c r="C9" s="48">
        <f t="shared" si="0"/>
        <v>8.3839999999999998E-2</v>
      </c>
      <c r="D9" s="48">
        <f t="shared" si="0"/>
        <v>0.17968057579800104</v>
      </c>
      <c r="E9" s="61">
        <v>8.3840000000000003</v>
      </c>
      <c r="F9" s="60">
        <v>17.968057579800103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</row>
    <row r="10" spans="2:34" x14ac:dyDescent="0.2">
      <c r="B10" s="14">
        <v>2004</v>
      </c>
      <c r="C10" s="48">
        <f t="shared" si="0"/>
        <v>8.8980000000000004E-2</v>
      </c>
      <c r="D10" s="48">
        <f t="shared" si="0"/>
        <v>0.14014452221000173</v>
      </c>
      <c r="E10" s="61">
        <v>8.8979999999999997</v>
      </c>
      <c r="F10" s="60">
        <v>14.014452221000173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</row>
    <row r="11" spans="2:34" x14ac:dyDescent="0.2">
      <c r="B11" s="14">
        <v>2005</v>
      </c>
      <c r="C11" s="48">
        <f t="shared" si="0"/>
        <v>9.9309999999999996E-2</v>
      </c>
      <c r="D11" s="48">
        <f t="shared" si="0"/>
        <v>0.17613653439499954</v>
      </c>
      <c r="E11" s="61">
        <v>9.9309999999999992</v>
      </c>
      <c r="F11" s="60">
        <v>17.613653439499956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</row>
    <row r="12" spans="2:34" x14ac:dyDescent="0.2">
      <c r="B12" s="14">
        <v>2006</v>
      </c>
      <c r="C12" s="48">
        <f t="shared" si="0"/>
        <v>7.5600000000000001E-2</v>
      </c>
      <c r="D12" s="48">
        <f t="shared" si="0"/>
        <v>0.10061905921400051</v>
      </c>
      <c r="E12" s="61">
        <v>7.56</v>
      </c>
      <c r="F12" s="60">
        <v>10.061905921400051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</row>
    <row r="13" spans="2:34" x14ac:dyDescent="0.2">
      <c r="B13" s="14">
        <v>2007</v>
      </c>
      <c r="C13" s="48">
        <f t="shared" si="0"/>
        <v>0.13474</v>
      </c>
      <c r="D13" s="48">
        <f t="shared" si="0"/>
        <v>0.22317535036700051</v>
      </c>
      <c r="E13" s="61">
        <v>13.474</v>
      </c>
      <c r="F13" s="60">
        <v>22.31753503670005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</row>
    <row r="14" spans="2:34" x14ac:dyDescent="0.2">
      <c r="B14" s="14">
        <v>2008</v>
      </c>
      <c r="C14" s="48">
        <f t="shared" si="0"/>
        <v>0.16309000000000001</v>
      </c>
      <c r="D14" s="48">
        <f t="shared" si="0"/>
        <v>0.23031704220100135</v>
      </c>
      <c r="E14" s="61">
        <v>16.309000000000001</v>
      </c>
      <c r="F14" s="60">
        <v>23.031704220100135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15" spans="2:34" x14ac:dyDescent="0.2">
      <c r="B15" s="14">
        <v>2009</v>
      </c>
      <c r="C15" s="48">
        <f t="shared" si="0"/>
        <v>0.17953</v>
      </c>
      <c r="D15" s="48">
        <f t="shared" si="0"/>
        <v>0.21793414899799837</v>
      </c>
      <c r="E15" s="61">
        <v>17.952999999999999</v>
      </c>
      <c r="F15" s="60">
        <v>21.793414899799838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</row>
    <row r="16" spans="2:34" x14ac:dyDescent="0.2">
      <c r="B16" s="14">
        <v>2010</v>
      </c>
      <c r="C16" s="49">
        <f t="shared" si="0"/>
        <v>0.21023</v>
      </c>
      <c r="D16" s="49">
        <f t="shared" si="0"/>
        <v>0.31846446529300321</v>
      </c>
      <c r="E16" s="62">
        <v>21.023</v>
      </c>
      <c r="F16" s="60">
        <v>31.846446529300323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</row>
    <row r="17" spans="2:35" x14ac:dyDescent="0.2">
      <c r="B17" s="17">
        <v>2011</v>
      </c>
      <c r="C17" s="50">
        <f>E17/100</f>
        <v>0.17424000000000001</v>
      </c>
      <c r="D17" s="50">
        <f>F17/100</f>
        <v>0.30012914937900087</v>
      </c>
      <c r="E17" s="63">
        <v>17.423999999999999</v>
      </c>
      <c r="F17" s="60">
        <v>30.012914937900085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</row>
    <row r="18" spans="2:35" x14ac:dyDescent="0.2">
      <c r="B18" s="14">
        <v>2012</v>
      </c>
      <c r="C18" s="51">
        <f t="shared" si="0"/>
        <v>0.13167999999999996</v>
      </c>
      <c r="D18" s="51">
        <f t="shared" si="0"/>
        <v>0.29999045692699605</v>
      </c>
      <c r="E18" s="62">
        <v>13.167999999999997</v>
      </c>
      <c r="F18" s="60">
        <v>29.999045692699603</v>
      </c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</row>
    <row r="19" spans="2:35" x14ac:dyDescent="0.2">
      <c r="B19" s="14">
        <v>2013</v>
      </c>
      <c r="C19" s="52">
        <f t="shared" si="0"/>
        <v>8.2400000000000001E-2</v>
      </c>
      <c r="D19" s="52">
        <f t="shared" si="0"/>
        <v>0.1644079077420017</v>
      </c>
      <c r="E19" s="62">
        <v>8.24</v>
      </c>
      <c r="F19" s="60">
        <v>16.44079077420017</v>
      </c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</row>
    <row r="20" spans="2:35" x14ac:dyDescent="0.2">
      <c r="B20" s="14">
        <v>2014</v>
      </c>
      <c r="C20" s="48">
        <f t="shared" si="0"/>
        <v>0.10589999999999999</v>
      </c>
      <c r="D20" s="48">
        <f t="shared" si="0"/>
        <v>0.2036347502170015</v>
      </c>
      <c r="E20" s="62">
        <v>10.59</v>
      </c>
      <c r="F20" s="60">
        <v>20.36347502170015</v>
      </c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</row>
    <row r="21" spans="2:35" x14ac:dyDescent="0.2">
      <c r="B21" s="14">
        <v>2015</v>
      </c>
      <c r="C21" s="48">
        <f t="shared" si="0"/>
        <v>8.0885608561427874E-2</v>
      </c>
      <c r="D21" s="48">
        <f t="shared" si="0"/>
        <v>0.17811684992599916</v>
      </c>
      <c r="E21" s="62">
        <v>8.088560856142788</v>
      </c>
      <c r="F21" s="60">
        <v>17.811684992599915</v>
      </c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</row>
    <row r="22" spans="2:35" x14ac:dyDescent="0.2">
      <c r="B22" s="14">
        <v>2016</v>
      </c>
      <c r="C22" s="48">
        <f t="shared" si="0"/>
        <v>0.10948721383076908</v>
      </c>
      <c r="D22" s="48">
        <f t="shared" si="0"/>
        <v>0.19723561245877264</v>
      </c>
      <c r="E22" s="62">
        <v>10.948721383076908</v>
      </c>
      <c r="F22" s="60">
        <v>19.723561245877264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16"/>
      <c r="AD22" s="16"/>
      <c r="AE22" s="26"/>
      <c r="AF22" s="26"/>
      <c r="AG22" s="26"/>
      <c r="AH22" s="26"/>
    </row>
    <row r="23" spans="2:35" x14ac:dyDescent="0.2">
      <c r="B23" s="14">
        <v>2017</v>
      </c>
      <c r="C23" s="15">
        <f t="shared" si="0"/>
        <v>0.13080160182533329</v>
      </c>
      <c r="D23" s="15">
        <f t="shared" si="0"/>
        <v>0.15388546688033369</v>
      </c>
      <c r="E23" s="64">
        <v>13.08016018253333</v>
      </c>
      <c r="F23" s="65">
        <v>15.388546688033369</v>
      </c>
      <c r="G23" s="16">
        <v>14.893813204109989</v>
      </c>
      <c r="H23" s="16">
        <v>17.389428938573701</v>
      </c>
      <c r="I23" s="29">
        <v>23.125904170299094</v>
      </c>
      <c r="J23" s="29">
        <v>30.643948099040159</v>
      </c>
      <c r="K23" s="26"/>
      <c r="L23" s="26"/>
      <c r="M23" s="16">
        <v>7.0313440860249443</v>
      </c>
      <c r="N23" s="16">
        <v>12.176949374612462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16"/>
      <c r="AD23" s="16"/>
      <c r="AE23" s="26"/>
      <c r="AF23" s="26"/>
      <c r="AG23" s="26"/>
      <c r="AH23" s="26"/>
    </row>
    <row r="24" spans="2:35" x14ac:dyDescent="0.2">
      <c r="B24" s="14">
        <v>2018</v>
      </c>
      <c r="C24" s="15">
        <f t="shared" si="0"/>
        <v>0.14473274986742882</v>
      </c>
      <c r="D24" s="15">
        <f t="shared" si="0"/>
        <v>0.20645731769799952</v>
      </c>
      <c r="E24" s="64">
        <v>14.473274986742883</v>
      </c>
      <c r="F24" s="65">
        <v>20.645731769799951</v>
      </c>
      <c r="G24" s="16">
        <v>9.6172580645200867</v>
      </c>
      <c r="H24" s="16">
        <v>16.255686716843059</v>
      </c>
      <c r="I24" s="29">
        <v>24.760483870967676</v>
      </c>
      <c r="J24" s="29">
        <v>31.231850152956326</v>
      </c>
      <c r="K24" s="16">
        <v>5.9286895161299924</v>
      </c>
      <c r="L24" s="16">
        <v>14.521568005632446</v>
      </c>
      <c r="M24" s="16">
        <v>22.267782258060009</v>
      </c>
      <c r="N24" s="30">
        <v>28.567183523288907</v>
      </c>
      <c r="O24" s="26"/>
      <c r="P24" s="26"/>
      <c r="Q24" s="16">
        <v>11.700225575490037</v>
      </c>
      <c r="R24" s="30">
        <v>29.201218162064748</v>
      </c>
      <c r="S24" s="38">
        <v>1.2320621056328207</v>
      </c>
      <c r="T24" s="38">
        <v>3.4378157324053404</v>
      </c>
      <c r="U24" s="26"/>
      <c r="V24" s="26"/>
      <c r="W24" s="26"/>
      <c r="X24" s="26"/>
      <c r="Y24" s="26">
        <v>5.5250181451614822</v>
      </c>
      <c r="Z24" s="26">
        <v>11.432585709536127</v>
      </c>
      <c r="AA24" s="26"/>
      <c r="AB24" s="26"/>
      <c r="AC24" s="38">
        <v>2.9129229408714252</v>
      </c>
      <c r="AD24" s="38">
        <v>4.7700192281531884</v>
      </c>
      <c r="AE24" s="26"/>
      <c r="AF24" s="26"/>
      <c r="AG24" s="25">
        <v>8.5002452364541625</v>
      </c>
      <c r="AH24" s="25">
        <v>24.850092862489959</v>
      </c>
    </row>
    <row r="25" spans="2:35" x14ac:dyDescent="0.2">
      <c r="B25" s="14">
        <v>2019</v>
      </c>
      <c r="C25" s="15">
        <f t="shared" si="0"/>
        <v>0.14696999999999999</v>
      </c>
      <c r="D25" s="15">
        <f t="shared" si="0"/>
        <v>0.2454767157439984</v>
      </c>
      <c r="E25" s="64">
        <v>14.696999999999999</v>
      </c>
      <c r="F25" s="65">
        <v>24.547671574399839</v>
      </c>
      <c r="G25" s="16">
        <v>15.046420731705012</v>
      </c>
      <c r="H25" s="16">
        <v>17.79164537834049</v>
      </c>
      <c r="I25" s="28"/>
      <c r="J25" s="28"/>
      <c r="L25" s="26"/>
      <c r="M25" s="16">
        <v>5.8882056451599851</v>
      </c>
      <c r="N25" s="16">
        <v>23.049275167347574</v>
      </c>
      <c r="O25" s="26"/>
      <c r="P25" s="26"/>
      <c r="Q25" s="16">
        <v>10.579314516125038</v>
      </c>
      <c r="R25" s="30">
        <v>27.912012121845606</v>
      </c>
      <c r="S25" s="38">
        <v>1.9951309523813165</v>
      </c>
      <c r="T25" s="38">
        <v>6.7114683962294919</v>
      </c>
      <c r="U25" s="26"/>
      <c r="V25" s="26"/>
      <c r="W25" s="26"/>
      <c r="X25" s="26"/>
      <c r="Y25" s="26">
        <v>27.621001344085915</v>
      </c>
      <c r="Z25" s="26">
        <v>45.590879095293815</v>
      </c>
      <c r="AA25" s="26"/>
      <c r="AB25" s="26"/>
      <c r="AC25" s="38">
        <v>4.2325806451611925</v>
      </c>
      <c r="AD25" s="38">
        <v>8.3998469972699752</v>
      </c>
      <c r="AE25" s="26"/>
      <c r="AF25" s="26"/>
      <c r="AG25" s="25">
        <v>10.153875372729857</v>
      </c>
      <c r="AH25" s="25">
        <v>22.072201458657474</v>
      </c>
    </row>
    <row r="26" spans="2:35" x14ac:dyDescent="0.2">
      <c r="B26" s="14">
        <v>2020</v>
      </c>
      <c r="C26" s="31">
        <f t="shared" si="0"/>
        <v>8.516E-2</v>
      </c>
      <c r="D26" s="31">
        <f t="shared" si="0"/>
        <v>0.14686829410400315</v>
      </c>
      <c r="E26" s="66">
        <v>8.516</v>
      </c>
      <c r="F26" s="67">
        <v>14.686829410400314</v>
      </c>
      <c r="G26" s="32"/>
      <c r="H26" s="32"/>
      <c r="I26" s="32"/>
      <c r="J26" s="32"/>
      <c r="K26" s="32"/>
      <c r="L26" s="32"/>
      <c r="M26" s="33">
        <v>11.304720238094959</v>
      </c>
      <c r="N26" s="33">
        <v>20.770732194031112</v>
      </c>
      <c r="O26" s="34">
        <v>11.845498655914994</v>
      </c>
      <c r="P26" s="34">
        <v>18.43712827951947</v>
      </c>
      <c r="Q26" s="16">
        <v>11.762156682025022</v>
      </c>
      <c r="R26" s="16">
        <v>17.416833410285193</v>
      </c>
      <c r="S26" s="38">
        <v>3.0805241935486549</v>
      </c>
      <c r="T26" s="38">
        <v>5.8211553619402423</v>
      </c>
      <c r="U26" s="26"/>
      <c r="V26" s="26"/>
      <c r="W26" s="26"/>
      <c r="X26" s="26"/>
      <c r="Y26" s="26">
        <v>17.13971908602133</v>
      </c>
      <c r="Z26" s="26">
        <v>28.949667694604742</v>
      </c>
      <c r="AA26" s="26"/>
      <c r="AB26" s="26"/>
      <c r="AC26" s="38">
        <v>3.0718978494626015</v>
      </c>
      <c r="AD26" s="38">
        <v>5.6425178920041219</v>
      </c>
      <c r="AE26" s="26"/>
      <c r="AF26" s="26"/>
      <c r="AG26" s="25">
        <v>12.467809139785686</v>
      </c>
      <c r="AH26" s="25">
        <v>27.028670793333873</v>
      </c>
    </row>
    <row r="27" spans="2:35" x14ac:dyDescent="0.2">
      <c r="B27" s="37">
        <v>2021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36">
        <v>14.670282258065015</v>
      </c>
      <c r="P27" s="36">
        <v>31.143279201750005</v>
      </c>
      <c r="Q27" s="26"/>
      <c r="R27" s="26"/>
      <c r="S27" s="36">
        <v>2.3798387096778129</v>
      </c>
      <c r="T27" s="36">
        <v>5.0106743547036103</v>
      </c>
      <c r="U27" s="26"/>
      <c r="V27" s="26"/>
      <c r="W27" s="26"/>
      <c r="X27" s="26"/>
      <c r="Y27" s="39">
        <v>17.291733870967931</v>
      </c>
      <c r="Z27" s="39">
        <v>31.670457818476052</v>
      </c>
      <c r="AA27" s="26"/>
      <c r="AB27" s="26"/>
      <c r="AC27" s="36">
        <v>3.2560362903218731</v>
      </c>
      <c r="AD27" s="36">
        <v>6.5978474830720302</v>
      </c>
      <c r="AE27" s="26"/>
      <c r="AF27" s="26"/>
      <c r="AG27" s="26"/>
      <c r="AH27" s="26"/>
    </row>
    <row r="28" spans="2:35" x14ac:dyDescent="0.2">
      <c r="B28" s="18" t="s">
        <v>6</v>
      </c>
      <c r="C28" s="35">
        <f>AVERAGE(C8:C26)</f>
        <v>0.12285143021499784</v>
      </c>
      <c r="D28" s="35">
        <f>AVERAGE(D8:D26)</f>
        <v>0.20140177064290088</v>
      </c>
      <c r="E28" s="19">
        <f>AVERAGE(E8:E26)</f>
        <v>12.285143021499783</v>
      </c>
      <c r="F28" s="19">
        <f>AVERAGE(F8:F26)</f>
        <v>20.140177064290089</v>
      </c>
    </row>
    <row r="29" spans="2:35" x14ac:dyDescent="0.2">
      <c r="B29" s="20" t="s">
        <v>7</v>
      </c>
      <c r="C29" s="21">
        <f>MAX(C8:C26)</f>
        <v>0.21023</v>
      </c>
      <c r="D29" s="21">
        <f>MAX(D8:D26)</f>
        <v>0.31846446529300321</v>
      </c>
      <c r="E29" s="24">
        <f>MAX(E8:E26)</f>
        <v>21.023</v>
      </c>
      <c r="F29" s="24">
        <f>MAX(F8:F26)</f>
        <v>31.846446529300323</v>
      </c>
      <c r="M29" s="74" t="s">
        <v>28</v>
      </c>
      <c r="N29" s="74"/>
      <c r="O29" s="74"/>
      <c r="P29" s="74"/>
      <c r="Q29" s="74"/>
      <c r="R29" s="74"/>
      <c r="S29" s="74"/>
      <c r="T29" s="74"/>
      <c r="U29" s="74"/>
      <c r="V29" s="74"/>
      <c r="Z29" s="74" t="s">
        <v>29</v>
      </c>
      <c r="AA29" s="74"/>
      <c r="AB29" s="74"/>
      <c r="AC29" s="74"/>
      <c r="AD29" s="74"/>
      <c r="AE29" s="74"/>
      <c r="AF29" s="74"/>
      <c r="AG29" s="74"/>
      <c r="AH29" s="74"/>
      <c r="AI29" s="74"/>
    </row>
    <row r="30" spans="2:35" x14ac:dyDescent="0.2">
      <c r="B30" s="20" t="s">
        <v>8</v>
      </c>
      <c r="C30" s="21">
        <f>MIN(C8:C26)</f>
        <v>7.5600000000000001E-2</v>
      </c>
      <c r="D30" s="21">
        <f>MIN(D8:D26)</f>
        <v>0.10061905921400051</v>
      </c>
      <c r="E30" s="24">
        <f>MIN(E8:E26)</f>
        <v>7.56</v>
      </c>
      <c r="F30" s="24">
        <f>MIN(F8:F26)</f>
        <v>10.061905921400051</v>
      </c>
      <c r="M30" s="69">
        <v>2017</v>
      </c>
      <c r="N30" s="69"/>
      <c r="O30" s="70">
        <v>2018</v>
      </c>
      <c r="P30" s="70"/>
      <c r="Q30" s="71">
        <v>2019</v>
      </c>
      <c r="R30" s="71"/>
      <c r="S30" s="72">
        <v>2020</v>
      </c>
      <c r="T30" s="72"/>
      <c r="U30" s="68">
        <v>2021</v>
      </c>
      <c r="V30" s="68"/>
      <c r="Z30" s="69">
        <v>2017</v>
      </c>
      <c r="AA30" s="69"/>
      <c r="AB30" s="70">
        <v>2018</v>
      </c>
      <c r="AC30" s="70"/>
      <c r="AD30" s="71">
        <v>2019</v>
      </c>
      <c r="AE30" s="71"/>
      <c r="AF30" s="72">
        <v>2020</v>
      </c>
      <c r="AG30" s="72"/>
      <c r="AH30" s="68">
        <v>2021</v>
      </c>
      <c r="AI30" s="68"/>
    </row>
    <row r="31" spans="2:35" x14ac:dyDescent="0.2">
      <c r="K31" s="27" t="s">
        <v>9</v>
      </c>
      <c r="L31" s="26"/>
      <c r="M31" s="41">
        <v>14.893813204109989</v>
      </c>
      <c r="N31" s="41">
        <v>17.389428938573701</v>
      </c>
      <c r="O31" s="42">
        <v>9.6172580645200867</v>
      </c>
      <c r="P31" s="42">
        <v>16.255686716843059</v>
      </c>
      <c r="Q31" s="43">
        <v>15.046420731705012</v>
      </c>
      <c r="R31" s="43">
        <v>17.79164537834049</v>
      </c>
      <c r="S31" s="40"/>
      <c r="T31" s="40"/>
      <c r="U31" s="45"/>
      <c r="V31" s="45"/>
      <c r="X31" s="27" t="s">
        <v>9</v>
      </c>
      <c r="Y31" s="26"/>
      <c r="Z31" s="41">
        <v>8.9362879224659935</v>
      </c>
      <c r="AA31" s="41">
        <v>10.433657363144221</v>
      </c>
      <c r="AB31" s="42">
        <v>5.770354838712052</v>
      </c>
      <c r="AC31" s="42">
        <v>9.7534120301058351</v>
      </c>
      <c r="AD31" s="43">
        <v>9.0278524390230075</v>
      </c>
      <c r="AE31" s="43">
        <v>10.674987227004294</v>
      </c>
      <c r="AF31" s="40"/>
      <c r="AG31" s="40"/>
      <c r="AH31" s="45"/>
      <c r="AI31" s="45"/>
    </row>
    <row r="32" spans="2:35" x14ac:dyDescent="0.2">
      <c r="K32" s="27" t="s">
        <v>10</v>
      </c>
      <c r="L32" s="26"/>
      <c r="M32" s="41">
        <v>23.125904170299094</v>
      </c>
      <c r="N32" s="41">
        <v>30.643948099040159</v>
      </c>
      <c r="O32" s="42">
        <v>24.760483870967676</v>
      </c>
      <c r="P32" s="42">
        <v>31.231850152956326</v>
      </c>
      <c r="Q32" s="43"/>
      <c r="R32" s="43"/>
      <c r="S32" s="40"/>
      <c r="T32" s="40"/>
      <c r="U32" s="45"/>
      <c r="V32" s="45"/>
      <c r="X32" s="27" t="s">
        <v>10</v>
      </c>
      <c r="Y32" s="26"/>
      <c r="Z32" s="41">
        <v>13.875542502179457</v>
      </c>
      <c r="AA32" s="41">
        <v>18.386368859424095</v>
      </c>
      <c r="AB32" s="42">
        <v>14.856290322580605</v>
      </c>
      <c r="AC32" s="42">
        <v>18.739110091773796</v>
      </c>
      <c r="AD32" s="43"/>
      <c r="AE32" s="43"/>
      <c r="AF32" s="40"/>
      <c r="AG32" s="40"/>
      <c r="AH32" s="45"/>
      <c r="AI32" s="45"/>
    </row>
    <row r="33" spans="11:35" x14ac:dyDescent="0.2">
      <c r="K33" s="27" t="s">
        <v>11</v>
      </c>
      <c r="L33" s="26"/>
      <c r="M33" s="41"/>
      <c r="N33" s="41"/>
      <c r="O33" s="42">
        <v>5.9286895161299924</v>
      </c>
      <c r="P33" s="42">
        <v>14.521568005632446</v>
      </c>
      <c r="Q33" s="43"/>
      <c r="R33" s="43"/>
      <c r="S33" s="40"/>
      <c r="T33" s="40"/>
      <c r="U33" s="45"/>
      <c r="V33" s="45"/>
      <c r="X33" s="27" t="s">
        <v>11</v>
      </c>
      <c r="Y33" s="26"/>
      <c r="Z33" s="41"/>
      <c r="AA33" s="41"/>
      <c r="AB33" s="42">
        <v>3.5572137096779954</v>
      </c>
      <c r="AC33" s="42">
        <v>8.7129408033794675</v>
      </c>
      <c r="AD33" s="43"/>
      <c r="AE33" s="43"/>
      <c r="AF33" s="40"/>
      <c r="AG33" s="40"/>
      <c r="AH33" s="45"/>
      <c r="AI33" s="45"/>
    </row>
    <row r="34" spans="11:35" x14ac:dyDescent="0.2">
      <c r="K34" s="27" t="s">
        <v>12</v>
      </c>
      <c r="L34" s="26"/>
      <c r="M34" s="41">
        <v>7.0313440860249443</v>
      </c>
      <c r="N34" s="41">
        <v>12.176949374612462</v>
      </c>
      <c r="O34" s="42">
        <v>22.267782258060009</v>
      </c>
      <c r="P34" s="42">
        <v>28.567183523288907</v>
      </c>
      <c r="Q34" s="43">
        <v>5.8882056451599851</v>
      </c>
      <c r="R34" s="43">
        <v>23.049275167347574</v>
      </c>
      <c r="S34" s="44">
        <v>11.304720238094959</v>
      </c>
      <c r="T34" s="44">
        <v>20.770732194031112</v>
      </c>
      <c r="U34" s="45"/>
      <c r="V34" s="45"/>
      <c r="X34" s="27" t="s">
        <v>12</v>
      </c>
      <c r="Y34" s="26"/>
      <c r="Z34" s="41">
        <v>4.2188064516149666</v>
      </c>
      <c r="AA34" s="41">
        <v>7.3061696247674774</v>
      </c>
      <c r="AB34" s="42">
        <v>13.360669354836006</v>
      </c>
      <c r="AC34" s="42">
        <v>17.140310113973342</v>
      </c>
      <c r="AD34" s="43">
        <v>3.5329233870959911</v>
      </c>
      <c r="AE34" s="43">
        <v>13.829565100408544</v>
      </c>
      <c r="AF34" s="40">
        <v>6.7828321428569751</v>
      </c>
      <c r="AG34" s="40">
        <v>12.462439316418667</v>
      </c>
      <c r="AH34" s="45"/>
      <c r="AI34" s="45"/>
    </row>
    <row r="35" spans="11:35" x14ac:dyDescent="0.2">
      <c r="K35" s="27" t="s">
        <v>13</v>
      </c>
      <c r="L35" s="26"/>
      <c r="M35" s="41"/>
      <c r="N35" s="41"/>
      <c r="O35" s="42"/>
      <c r="P35" s="42"/>
      <c r="Q35" s="43"/>
      <c r="R35" s="43"/>
      <c r="S35" s="44">
        <v>11.845498655914994</v>
      </c>
      <c r="T35" s="44">
        <v>18.43712827951947</v>
      </c>
      <c r="U35" s="46">
        <v>14.670282258065015</v>
      </c>
      <c r="V35" s="46">
        <v>31.143279201750005</v>
      </c>
      <c r="X35" s="27" t="s">
        <v>13</v>
      </c>
      <c r="Y35" s="26"/>
      <c r="Z35" s="41"/>
      <c r="AA35" s="41"/>
      <c r="AB35" s="42"/>
      <c r="AC35" s="42"/>
      <c r="AD35" s="43"/>
      <c r="AE35" s="43"/>
      <c r="AF35" s="40">
        <v>7.1072991935489966</v>
      </c>
      <c r="AG35" s="40">
        <v>11.062276967711682</v>
      </c>
      <c r="AH35" s="45">
        <v>8.802169354839009</v>
      </c>
      <c r="AI35" s="45">
        <v>18.685967521050003</v>
      </c>
    </row>
    <row r="36" spans="11:35" x14ac:dyDescent="0.2">
      <c r="K36" s="27" t="s">
        <v>14</v>
      </c>
      <c r="L36" s="26"/>
      <c r="M36" s="41"/>
      <c r="N36" s="41"/>
      <c r="O36" s="42">
        <v>11.700225575490037</v>
      </c>
      <c r="P36" s="42">
        <v>29.201218162064748</v>
      </c>
      <c r="Q36" s="43">
        <v>10.579314516125038</v>
      </c>
      <c r="R36" s="43">
        <v>27.912012121845606</v>
      </c>
      <c r="S36" s="40">
        <v>11.762156682025022</v>
      </c>
      <c r="T36" s="40">
        <v>17.416833410285193</v>
      </c>
      <c r="U36" s="45"/>
      <c r="V36" s="45"/>
      <c r="X36" s="27" t="s">
        <v>14</v>
      </c>
      <c r="Y36" s="26"/>
      <c r="Z36" s="41"/>
      <c r="AA36" s="41"/>
      <c r="AB36" s="42">
        <v>7.0201353452940225</v>
      </c>
      <c r="AC36" s="42">
        <v>17.520730897238849</v>
      </c>
      <c r="AD36" s="43">
        <v>6.3475887096750228</v>
      </c>
      <c r="AE36" s="43">
        <v>16.747207273107364</v>
      </c>
      <c r="AF36" s="40">
        <v>7.0572940092150134</v>
      </c>
      <c r="AG36" s="40">
        <v>10.450100046171116</v>
      </c>
      <c r="AH36" s="45"/>
      <c r="AI36" s="45"/>
    </row>
    <row r="37" spans="11:35" x14ac:dyDescent="0.2">
      <c r="K37" s="27" t="s">
        <v>15</v>
      </c>
      <c r="L37" s="26"/>
      <c r="M37" s="41"/>
      <c r="N37" s="41"/>
      <c r="O37" s="53">
        <v>1.2320621056328207</v>
      </c>
      <c r="P37" s="53">
        <v>3.4378157324053404</v>
      </c>
      <c r="Q37" s="54">
        <v>1.9951309523813165</v>
      </c>
      <c r="R37" s="54">
        <v>6.7114683962294919</v>
      </c>
      <c r="S37" s="55">
        <v>3.0805241935486549</v>
      </c>
      <c r="T37" s="55">
        <v>5.8211553619402423</v>
      </c>
      <c r="U37" s="56">
        <v>2.3798387096778129</v>
      </c>
      <c r="V37" s="56">
        <v>5.0106743547036103</v>
      </c>
      <c r="X37" s="27" t="s">
        <v>15</v>
      </c>
      <c r="Y37" s="26"/>
      <c r="Z37" s="41"/>
      <c r="AA37" s="41"/>
      <c r="AB37" s="53">
        <v>0.73923726337969242</v>
      </c>
      <c r="AC37" s="53">
        <v>2.0626894394432043</v>
      </c>
      <c r="AD37" s="54">
        <v>1.1970785714287899</v>
      </c>
      <c r="AE37" s="54">
        <v>4.0268810377376951</v>
      </c>
      <c r="AF37" s="55">
        <v>1.848314516129193</v>
      </c>
      <c r="AG37" s="55">
        <v>3.4926932171641454</v>
      </c>
      <c r="AH37" s="56">
        <v>1.4279032258066877</v>
      </c>
      <c r="AI37" s="56">
        <v>3.0064046128221662</v>
      </c>
    </row>
    <row r="38" spans="11:35" x14ac:dyDescent="0.2">
      <c r="K38" s="27" t="s">
        <v>16</v>
      </c>
      <c r="L38" s="26"/>
      <c r="M38" s="41"/>
      <c r="N38" s="41"/>
      <c r="O38" s="42"/>
      <c r="P38" s="42"/>
      <c r="Q38" s="43"/>
      <c r="R38" s="43"/>
      <c r="S38" s="40"/>
      <c r="T38" s="40"/>
      <c r="U38" s="45"/>
      <c r="V38" s="45"/>
      <c r="X38" s="27" t="s">
        <v>16</v>
      </c>
      <c r="Y38" s="26"/>
      <c r="Z38" s="41"/>
      <c r="AA38" s="41"/>
      <c r="AB38" s="42"/>
      <c r="AC38" s="42"/>
      <c r="AD38" s="43"/>
      <c r="AE38" s="43"/>
      <c r="AF38" s="40"/>
      <c r="AG38" s="40"/>
      <c r="AH38" s="45"/>
      <c r="AI38" s="45"/>
    </row>
    <row r="39" spans="11:35" x14ac:dyDescent="0.2">
      <c r="K39" s="27" t="s">
        <v>17</v>
      </c>
      <c r="L39" s="26"/>
      <c r="M39" s="41"/>
      <c r="N39" s="41"/>
      <c r="O39" s="42"/>
      <c r="P39" s="42"/>
      <c r="Q39" s="43"/>
      <c r="R39" s="43"/>
      <c r="S39" s="40"/>
      <c r="T39" s="40"/>
      <c r="U39" s="45"/>
      <c r="V39" s="45"/>
      <c r="X39" s="27" t="s">
        <v>17</v>
      </c>
      <c r="Y39" s="26"/>
      <c r="Z39" s="41"/>
      <c r="AA39" s="41"/>
      <c r="AB39" s="42"/>
      <c r="AC39" s="42"/>
      <c r="AD39" s="43"/>
      <c r="AE39" s="43"/>
      <c r="AF39" s="40"/>
      <c r="AG39" s="40"/>
      <c r="AH39" s="45"/>
      <c r="AI39" s="45"/>
    </row>
    <row r="40" spans="11:35" x14ac:dyDescent="0.2">
      <c r="K40" s="27" t="s">
        <v>22</v>
      </c>
      <c r="L40" s="26"/>
      <c r="M40" s="41"/>
      <c r="N40" s="41"/>
      <c r="O40" s="42">
        <v>5.5250181451614822</v>
      </c>
      <c r="P40" s="42">
        <v>11.432585709536127</v>
      </c>
      <c r="Q40" s="43">
        <v>27.621001344085915</v>
      </c>
      <c r="R40" s="43">
        <v>45.590879095293815</v>
      </c>
      <c r="S40" s="40">
        <v>17.13971908602133</v>
      </c>
      <c r="T40" s="40">
        <v>28.949667694604742</v>
      </c>
      <c r="U40" s="45">
        <v>17.291733870967931</v>
      </c>
      <c r="V40" s="45">
        <v>31.670457818476052</v>
      </c>
      <c r="X40" s="27" t="s">
        <v>22</v>
      </c>
      <c r="Y40" s="26"/>
      <c r="Z40" s="41"/>
      <c r="AA40" s="41"/>
      <c r="AB40" s="42">
        <v>3.3150108870968893</v>
      </c>
      <c r="AC40" s="42">
        <v>6.8595514257216763</v>
      </c>
      <c r="AD40" s="43">
        <v>16.572600806451547</v>
      </c>
      <c r="AE40" s="43">
        <v>27.354527457176289</v>
      </c>
      <c r="AF40" s="40">
        <v>10.283831451612798</v>
      </c>
      <c r="AG40" s="40">
        <v>17.369800616762841</v>
      </c>
      <c r="AH40" s="45">
        <v>10.375040322580759</v>
      </c>
      <c r="AI40" s="45">
        <v>19.002274691085631</v>
      </c>
    </row>
    <row r="41" spans="11:35" x14ac:dyDescent="0.2">
      <c r="K41" s="27" t="s">
        <v>23</v>
      </c>
      <c r="L41" s="26"/>
      <c r="M41" s="41"/>
      <c r="N41" s="41"/>
      <c r="O41" s="42"/>
      <c r="P41" s="42"/>
      <c r="Q41" s="43"/>
      <c r="R41" s="43"/>
      <c r="S41" s="40"/>
      <c r="T41" s="40"/>
      <c r="U41" s="45"/>
      <c r="V41" s="45"/>
      <c r="X41" s="27" t="s">
        <v>23</v>
      </c>
      <c r="Y41" s="26"/>
      <c r="Z41" s="41"/>
      <c r="AA41" s="41"/>
      <c r="AB41" s="42"/>
      <c r="AC41" s="42"/>
      <c r="AD41" s="43"/>
      <c r="AE41" s="43"/>
      <c r="AF41" s="40"/>
      <c r="AG41" s="40"/>
      <c r="AH41" s="45"/>
      <c r="AI41" s="45"/>
    </row>
    <row r="42" spans="11:35" x14ac:dyDescent="0.2">
      <c r="K42" s="27" t="s">
        <v>24</v>
      </c>
      <c r="L42" s="26"/>
      <c r="M42" s="41"/>
      <c r="N42" s="41"/>
      <c r="O42" s="53">
        <v>2.9129229408714252</v>
      </c>
      <c r="P42" s="53">
        <v>4.7700192281531884</v>
      </c>
      <c r="Q42" s="54">
        <v>4.2325806451611925</v>
      </c>
      <c r="R42" s="54">
        <v>8.3998469972699752</v>
      </c>
      <c r="S42" s="55">
        <v>3.0718978494626015</v>
      </c>
      <c r="T42" s="55">
        <v>5.6425178920041219</v>
      </c>
      <c r="U42" s="56">
        <v>3.2560362903218731</v>
      </c>
      <c r="V42" s="56">
        <v>6.5978474830720302</v>
      </c>
      <c r="X42" s="27" t="s">
        <v>24</v>
      </c>
      <c r="Y42" s="26"/>
      <c r="Z42" s="41"/>
      <c r="AA42" s="41"/>
      <c r="AB42" s="53">
        <v>1.7477537645228551</v>
      </c>
      <c r="AC42" s="53">
        <v>2.862011536891913</v>
      </c>
      <c r="AD42" s="54">
        <v>2.5395483870967155</v>
      </c>
      <c r="AE42" s="54">
        <v>5.0399081983619851</v>
      </c>
      <c r="AF42" s="55">
        <v>1.8431387096775609</v>
      </c>
      <c r="AG42" s="55">
        <v>3.3855107352024731</v>
      </c>
      <c r="AH42" s="56">
        <v>1.9536217741931239</v>
      </c>
      <c r="AI42" s="56">
        <v>3.9587084898432181</v>
      </c>
    </row>
    <row r="43" spans="11:35" x14ac:dyDescent="0.2">
      <c r="K43" s="27" t="s">
        <v>25</v>
      </c>
      <c r="L43" s="26"/>
      <c r="M43" s="41"/>
      <c r="N43" s="41"/>
      <c r="O43" s="42"/>
      <c r="P43" s="42"/>
      <c r="Q43" s="43"/>
      <c r="R43" s="43"/>
      <c r="S43" s="40"/>
      <c r="T43" s="40"/>
      <c r="U43" s="45"/>
      <c r="V43" s="45"/>
      <c r="X43" s="27" t="s">
        <v>25</v>
      </c>
      <c r="Y43" s="26"/>
      <c r="Z43" s="41"/>
      <c r="AA43" s="41"/>
      <c r="AB43" s="42"/>
      <c r="AC43" s="42"/>
      <c r="AD43" s="43"/>
      <c r="AE43" s="43"/>
      <c r="AF43" s="40"/>
      <c r="AG43" s="40"/>
      <c r="AH43" s="45"/>
      <c r="AI43" s="45"/>
    </row>
    <row r="44" spans="11:35" x14ac:dyDescent="0.2">
      <c r="K44" s="27" t="s">
        <v>26</v>
      </c>
      <c r="L44" s="26"/>
      <c r="M44" s="41"/>
      <c r="N44" s="41"/>
      <c r="O44" s="42">
        <v>8.5002452364541625</v>
      </c>
      <c r="P44" s="42">
        <v>24.850092862489959</v>
      </c>
      <c r="Q44" s="43">
        <v>10.153875372729857</v>
      </c>
      <c r="R44" s="43">
        <v>22.072201458657474</v>
      </c>
      <c r="S44" s="40">
        <v>12.467809139785686</v>
      </c>
      <c r="T44" s="40">
        <v>27.028670793333873</v>
      </c>
      <c r="U44" s="45"/>
      <c r="V44" s="45"/>
      <c r="X44" s="27" t="s">
        <v>26</v>
      </c>
      <c r="Y44" s="26"/>
      <c r="Z44" s="41"/>
      <c r="AA44" s="41"/>
      <c r="AB44" s="42">
        <v>5.1001471418724975</v>
      </c>
      <c r="AC44" s="42">
        <v>14.910055717493975</v>
      </c>
      <c r="AD44" s="43">
        <v>6.0923252236379142</v>
      </c>
      <c r="AE44" s="43">
        <v>13.243320875194485</v>
      </c>
      <c r="AF44" s="40">
        <v>7.4806854838714116</v>
      </c>
      <c r="AG44" s="40">
        <v>16.217202476000324</v>
      </c>
      <c r="AH44" s="45"/>
      <c r="AI44" s="45"/>
    </row>
  </sheetData>
  <mergeCells count="26">
    <mergeCell ref="M29:V29"/>
    <mergeCell ref="Z29:AI29"/>
    <mergeCell ref="Z30:AA30"/>
    <mergeCell ref="AB30:AC30"/>
    <mergeCell ref="AD30:AE30"/>
    <mergeCell ref="AF30:AG30"/>
    <mergeCell ref="AH30:AI30"/>
    <mergeCell ref="G7:H7"/>
    <mergeCell ref="I7:J7"/>
    <mergeCell ref="K7:L7"/>
    <mergeCell ref="M7:N7"/>
    <mergeCell ref="O7:P7"/>
    <mergeCell ref="AC7:AD7"/>
    <mergeCell ref="AE7:AF7"/>
    <mergeCell ref="AG7:AH7"/>
    <mergeCell ref="Q7:R7"/>
    <mergeCell ref="S7:T7"/>
    <mergeCell ref="U7:V7"/>
    <mergeCell ref="W7:X7"/>
    <mergeCell ref="Y7:Z7"/>
    <mergeCell ref="AA7:AB7"/>
    <mergeCell ref="U30:V30"/>
    <mergeCell ref="M30:N30"/>
    <mergeCell ref="O30:P30"/>
    <mergeCell ref="Q30:R30"/>
    <mergeCell ref="S30:T30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workbookViewId="0">
      <selection activeCell="C25" sqref="C25:D25"/>
    </sheetView>
  </sheetViews>
  <sheetFormatPr baseColWidth="10" defaultRowHeight="16" x14ac:dyDescent="0.2"/>
  <cols>
    <col min="1" max="1" width="16.6640625" customWidth="1"/>
    <col min="2" max="2" width="21.33203125" customWidth="1"/>
  </cols>
  <sheetData>
    <row r="1" spans="1:5" ht="34" x14ac:dyDescent="0.2">
      <c r="A1" s="1" t="s">
        <v>0</v>
      </c>
      <c r="B1" s="1" t="s">
        <v>1</v>
      </c>
    </row>
    <row r="2" spans="1:5" x14ac:dyDescent="0.2">
      <c r="A2" s="3">
        <v>37347</v>
      </c>
      <c r="B2" s="2">
        <v>-10.497999999999999</v>
      </c>
    </row>
    <row r="3" spans="1:5" x14ac:dyDescent="0.2">
      <c r="A3" s="3">
        <v>37377</v>
      </c>
      <c r="B3" s="2">
        <v>-10.324</v>
      </c>
    </row>
    <row r="4" spans="1:5" x14ac:dyDescent="0.2">
      <c r="A4" s="12">
        <v>37408</v>
      </c>
      <c r="B4">
        <v>-16.041184442585717</v>
      </c>
    </row>
    <row r="5" spans="1:5" x14ac:dyDescent="0.2">
      <c r="A5" s="12">
        <v>37438</v>
      </c>
      <c r="B5">
        <v>-14.773995705966648</v>
      </c>
    </row>
    <row r="6" spans="1:5" x14ac:dyDescent="0.2">
      <c r="A6" s="3">
        <v>37469</v>
      </c>
      <c r="B6" s="2">
        <v>-17.154</v>
      </c>
    </row>
    <row r="7" spans="1:5" x14ac:dyDescent="0.2">
      <c r="A7" s="3">
        <v>37500</v>
      </c>
      <c r="B7" s="2">
        <v>-9.5519999999999996</v>
      </c>
    </row>
    <row r="8" spans="1:5" x14ac:dyDescent="0.2">
      <c r="A8" s="3">
        <v>37530</v>
      </c>
      <c r="B8" s="2">
        <v>-6.49</v>
      </c>
    </row>
    <row r="9" spans="1:5" x14ac:dyDescent="0.2">
      <c r="A9" s="3">
        <v>37561</v>
      </c>
      <c r="B9" s="2">
        <v>-7.9009999999999998</v>
      </c>
      <c r="C9" s="4">
        <v>37622</v>
      </c>
      <c r="D9" s="5">
        <v>-4.7370000000000001</v>
      </c>
      <c r="E9" s="6">
        <f>+-0.0714221651*C9+ 2681.8902239317</f>
        <v>-5.15447146050019</v>
      </c>
    </row>
    <row r="10" spans="1:5" x14ac:dyDescent="0.2">
      <c r="A10" s="3">
        <v>37591</v>
      </c>
      <c r="B10" s="2">
        <v>-11.428000000000001</v>
      </c>
      <c r="C10" s="4">
        <v>37653</v>
      </c>
      <c r="D10" s="5">
        <v>-6.9020000000000001</v>
      </c>
      <c r="E10" s="6">
        <f t="shared" ref="E10:E14" si="0">+-0.0714221651*C10+ 2681.8902239317</f>
        <v>-7.3685585786001866</v>
      </c>
    </row>
    <row r="11" spans="1:5" x14ac:dyDescent="0.2">
      <c r="A11" s="4">
        <v>37622</v>
      </c>
      <c r="B11" s="5">
        <v>-4.7370000000000001</v>
      </c>
      <c r="C11" s="4">
        <v>37681</v>
      </c>
      <c r="D11" s="5">
        <v>-10.695</v>
      </c>
      <c r="E11" s="6">
        <f t="shared" si="0"/>
        <v>-9.3683792014003302</v>
      </c>
    </row>
    <row r="12" spans="1:5" x14ac:dyDescent="0.2">
      <c r="A12" s="4">
        <v>37653</v>
      </c>
      <c r="B12" s="5">
        <v>-6.9020000000000001</v>
      </c>
      <c r="C12" s="4">
        <v>37712</v>
      </c>
      <c r="D12" s="5">
        <v>-11.939</v>
      </c>
      <c r="E12" s="6">
        <f t="shared" si="0"/>
        <v>-11.582466319500327</v>
      </c>
    </row>
    <row r="13" spans="1:5" x14ac:dyDescent="0.2">
      <c r="A13" s="4">
        <v>37681</v>
      </c>
      <c r="B13" s="5">
        <v>-10.695</v>
      </c>
      <c r="C13" s="4">
        <v>37742</v>
      </c>
      <c r="D13" s="5">
        <v>-12.926</v>
      </c>
      <c r="E13" s="6">
        <f t="shared" si="0"/>
        <v>-13.725131272500221</v>
      </c>
    </row>
    <row r="14" spans="1:5" x14ac:dyDescent="0.2">
      <c r="A14" s="4">
        <v>37712</v>
      </c>
      <c r="B14" s="5">
        <v>-11.939</v>
      </c>
      <c r="C14" s="4">
        <v>37773</v>
      </c>
      <c r="D14">
        <v>-11.711779355585719</v>
      </c>
      <c r="E14" s="6">
        <f t="shared" si="0"/>
        <v>-15.939218390600217</v>
      </c>
    </row>
    <row r="15" spans="1:5" x14ac:dyDescent="0.2">
      <c r="A15" s="4">
        <v>37742</v>
      </c>
      <c r="B15" s="5">
        <v>-12.926</v>
      </c>
      <c r="C15" s="4">
        <v>37803</v>
      </c>
      <c r="D15" s="5">
        <v>-10.945</v>
      </c>
      <c r="E15" s="6">
        <f t="shared" ref="E15:E21" si="1">+-0.0714221651*C15+ 2681.8902239317</f>
        <v>-18.081883343600111</v>
      </c>
    </row>
    <row r="16" spans="1:5" x14ac:dyDescent="0.2">
      <c r="A16" s="4">
        <v>37773</v>
      </c>
      <c r="B16">
        <v>-11.711779355585719</v>
      </c>
      <c r="C16" s="4">
        <v>37834</v>
      </c>
      <c r="D16" s="5">
        <v>-12.004</v>
      </c>
      <c r="E16" s="6">
        <f t="shared" si="1"/>
        <v>-20.295970461700108</v>
      </c>
    </row>
    <row r="17" spans="1:5" x14ac:dyDescent="0.2">
      <c r="A17" s="4">
        <v>37803</v>
      </c>
      <c r="B17" s="5">
        <v>-10.945</v>
      </c>
      <c r="C17" s="4">
        <v>37865</v>
      </c>
      <c r="D17" s="5">
        <v>-4.5419999999999998</v>
      </c>
      <c r="E17" s="6">
        <f t="shared" si="1"/>
        <v>-22.510057579800105</v>
      </c>
    </row>
    <row r="18" spans="1:5" x14ac:dyDescent="0.2">
      <c r="A18" s="4">
        <v>37834</v>
      </c>
      <c r="B18" s="5">
        <v>-12.004</v>
      </c>
      <c r="C18" s="4">
        <v>37895</v>
      </c>
      <c r="D18" s="5">
        <v>-5.3860000000000001</v>
      </c>
      <c r="E18" s="6">
        <f t="shared" si="1"/>
        <v>-24.652722532800453</v>
      </c>
    </row>
    <row r="19" spans="1:5" x14ac:dyDescent="0.2">
      <c r="A19" s="4">
        <v>37865</v>
      </c>
      <c r="B19" s="5">
        <v>-4.5419999999999998</v>
      </c>
      <c r="C19" s="4">
        <v>37926</v>
      </c>
      <c r="D19" s="5">
        <v>-4.8979999999999997</v>
      </c>
      <c r="E19" s="6">
        <f t="shared" si="1"/>
        <v>-26.86680965090045</v>
      </c>
    </row>
    <row r="20" spans="1:5" x14ac:dyDescent="0.2">
      <c r="A20" s="4">
        <v>37895</v>
      </c>
      <c r="B20" s="5">
        <v>-5.3860000000000001</v>
      </c>
      <c r="C20" s="4">
        <v>37956</v>
      </c>
      <c r="D20" s="5">
        <v>-2.944</v>
      </c>
      <c r="E20" s="6">
        <f t="shared" si="1"/>
        <v>-29.009474603900344</v>
      </c>
    </row>
    <row r="21" spans="1:5" x14ac:dyDescent="0.2">
      <c r="A21" s="4">
        <v>37926</v>
      </c>
      <c r="B21" s="5">
        <v>-4.8979999999999997</v>
      </c>
      <c r="C21" s="4">
        <v>37987</v>
      </c>
      <c r="D21" s="5">
        <v>-2.0190000000000001</v>
      </c>
      <c r="E21" s="6">
        <f t="shared" si="1"/>
        <v>-31.223561722000341</v>
      </c>
    </row>
    <row r="22" spans="1:5" x14ac:dyDescent="0.2">
      <c r="A22" s="4">
        <v>37956</v>
      </c>
      <c r="B22" s="5">
        <v>-2.944</v>
      </c>
    </row>
    <row r="23" spans="1:5" x14ac:dyDescent="0.2">
      <c r="A23" s="4">
        <v>37987</v>
      </c>
      <c r="B23" s="5">
        <v>-2.0190000000000001</v>
      </c>
    </row>
    <row r="24" spans="1:5" x14ac:dyDescent="0.2">
      <c r="A24" s="4">
        <v>38018</v>
      </c>
      <c r="B24" s="5">
        <v>-3.3919999999999999</v>
      </c>
      <c r="C24" t="s">
        <v>2</v>
      </c>
      <c r="D24" t="s">
        <v>3</v>
      </c>
    </row>
    <row r="25" spans="1:5" x14ac:dyDescent="0.2">
      <c r="C25" s="7">
        <f>B19-B15</f>
        <v>8.3840000000000003</v>
      </c>
      <c r="D25" s="7">
        <f>D17-E17</f>
        <v>17.968057579800103</v>
      </c>
    </row>
    <row r="28" spans="1:5" x14ac:dyDescent="0.2">
      <c r="B28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70E73-B489-B54A-82D2-9A568E6D5CDC}">
  <dimension ref="A1:E23"/>
  <sheetViews>
    <sheetView workbookViewId="0">
      <selection activeCell="C23" sqref="C23:D23"/>
    </sheetView>
  </sheetViews>
  <sheetFormatPr baseColWidth="10" defaultRowHeight="16" x14ac:dyDescent="0.2"/>
  <cols>
    <col min="1" max="1" width="16.6640625" customWidth="1"/>
    <col min="2" max="2" width="21.33203125" customWidth="1"/>
  </cols>
  <sheetData>
    <row r="1" spans="1:5" ht="34" x14ac:dyDescent="0.2">
      <c r="A1" s="1" t="s">
        <v>0</v>
      </c>
      <c r="B1" s="1" t="s">
        <v>1</v>
      </c>
    </row>
    <row r="2" spans="1:5" x14ac:dyDescent="0.2">
      <c r="A2" s="9">
        <v>37834</v>
      </c>
      <c r="B2" s="10">
        <v>-12.004</v>
      </c>
    </row>
    <row r="3" spans="1:5" x14ac:dyDescent="0.2">
      <c r="A3" s="9">
        <v>37865</v>
      </c>
      <c r="B3" s="10">
        <v>-4.5419999999999998</v>
      </c>
    </row>
    <row r="4" spans="1:5" x14ac:dyDescent="0.2">
      <c r="A4" s="9">
        <v>37895</v>
      </c>
      <c r="B4" s="10">
        <v>-5.3860000000000001</v>
      </c>
    </row>
    <row r="5" spans="1:5" x14ac:dyDescent="0.2">
      <c r="A5" s="9">
        <v>37926</v>
      </c>
      <c r="B5" s="10">
        <v>-4.8979999999999997</v>
      </c>
      <c r="C5" s="9">
        <v>37987</v>
      </c>
      <c r="D5" s="10">
        <v>-2.0190000000000001</v>
      </c>
      <c r="E5" s="7">
        <f>-0.040116454*C5+ 1522.309194273</f>
        <v>-1.5945438250000734</v>
      </c>
    </row>
    <row r="6" spans="1:5" x14ac:dyDescent="0.2">
      <c r="A6" s="9">
        <v>37956</v>
      </c>
      <c r="B6" s="10">
        <v>-2.944</v>
      </c>
      <c r="C6" s="3">
        <v>38018</v>
      </c>
      <c r="D6" s="2">
        <v>-3.3919999999999999</v>
      </c>
      <c r="E6" s="7">
        <f t="shared" ref="E6:E14" si="0">-0.040116454*C6+ 1522.309194273</f>
        <v>-2.83815389900019</v>
      </c>
    </row>
    <row r="7" spans="1:5" x14ac:dyDescent="0.2">
      <c r="A7" s="9">
        <v>37987</v>
      </c>
      <c r="B7" s="10">
        <v>-2.0190000000000001</v>
      </c>
      <c r="C7" s="3">
        <v>38047</v>
      </c>
      <c r="D7" s="2">
        <v>-2.6720000000000002</v>
      </c>
      <c r="E7" s="7">
        <f t="shared" si="0"/>
        <v>-4.0015310650001084</v>
      </c>
    </row>
    <row r="8" spans="1:5" x14ac:dyDescent="0.2">
      <c r="A8" s="3">
        <v>38018</v>
      </c>
      <c r="B8" s="2">
        <v>-3.3919999999999999</v>
      </c>
      <c r="C8" s="3">
        <v>38078</v>
      </c>
      <c r="D8" s="2">
        <v>-4.5750000000000002</v>
      </c>
      <c r="E8" s="7">
        <f t="shared" si="0"/>
        <v>-5.2451411389999976</v>
      </c>
    </row>
    <row r="9" spans="1:5" x14ac:dyDescent="0.2">
      <c r="A9" s="3">
        <v>38047</v>
      </c>
      <c r="B9" s="2">
        <v>-2.6720000000000002</v>
      </c>
      <c r="C9" s="3">
        <v>38108</v>
      </c>
      <c r="D9" s="2">
        <v>-7.47</v>
      </c>
      <c r="E9" s="7">
        <f t="shared" si="0"/>
        <v>-6.448634759000015</v>
      </c>
    </row>
    <row r="10" spans="1:5" x14ac:dyDescent="0.2">
      <c r="A10" s="3">
        <v>38078</v>
      </c>
      <c r="B10" s="2">
        <v>-4.5750000000000002</v>
      </c>
      <c r="C10" s="3">
        <v>38139</v>
      </c>
      <c r="D10" s="2">
        <v>-6.0060000000000002</v>
      </c>
      <c r="E10" s="7">
        <f t="shared" si="0"/>
        <v>-7.6922448330001316</v>
      </c>
    </row>
    <row r="11" spans="1:5" x14ac:dyDescent="0.2">
      <c r="A11" s="3">
        <v>38108</v>
      </c>
      <c r="B11" s="2">
        <v>-7.47</v>
      </c>
      <c r="C11" s="3">
        <v>38169</v>
      </c>
      <c r="D11" s="2">
        <v>-4.74</v>
      </c>
      <c r="E11" s="7">
        <f t="shared" si="0"/>
        <v>-8.8957384530001491</v>
      </c>
    </row>
    <row r="12" spans="1:5" x14ac:dyDescent="0.2">
      <c r="A12" s="3">
        <v>38139</v>
      </c>
      <c r="B12" s="2">
        <v>-6.0060000000000002</v>
      </c>
      <c r="C12" s="3">
        <v>38200</v>
      </c>
      <c r="D12" s="2">
        <v>-6.4029999999999996</v>
      </c>
      <c r="E12" s="7">
        <f t="shared" si="0"/>
        <v>-10.139348527000038</v>
      </c>
    </row>
    <row r="13" spans="1:5" x14ac:dyDescent="0.2">
      <c r="A13" s="3">
        <v>38169</v>
      </c>
      <c r="B13" s="2">
        <v>-4.74</v>
      </c>
      <c r="C13" s="3">
        <v>38231</v>
      </c>
      <c r="D13" s="2">
        <v>-4.4169999999999998</v>
      </c>
      <c r="E13" s="7">
        <f t="shared" si="0"/>
        <v>-11.382958601000155</v>
      </c>
    </row>
    <row r="14" spans="1:5" x14ac:dyDescent="0.2">
      <c r="A14" s="3">
        <v>38200</v>
      </c>
      <c r="B14" s="2">
        <v>-6.4029999999999996</v>
      </c>
      <c r="C14" s="3">
        <v>38261</v>
      </c>
      <c r="D14" s="2">
        <v>1.4279999999999999</v>
      </c>
      <c r="E14" s="7">
        <f t="shared" si="0"/>
        <v>-12.586452221000172</v>
      </c>
    </row>
    <row r="15" spans="1:5" x14ac:dyDescent="0.2">
      <c r="A15" s="3">
        <v>38231</v>
      </c>
      <c r="B15" s="2">
        <v>-4.4169999999999998</v>
      </c>
    </row>
    <row r="16" spans="1:5" x14ac:dyDescent="0.2">
      <c r="A16" s="3">
        <v>38261</v>
      </c>
      <c r="B16" s="2">
        <v>1.4279999999999999</v>
      </c>
    </row>
    <row r="17" spans="1:4" x14ac:dyDescent="0.2">
      <c r="A17" s="3">
        <v>38292</v>
      </c>
      <c r="B17" s="2">
        <v>-0.66</v>
      </c>
    </row>
    <row r="18" spans="1:4" x14ac:dyDescent="0.2">
      <c r="A18" s="3">
        <v>38322</v>
      </c>
      <c r="B18" s="2">
        <v>0.88600000000000001</v>
      </c>
    </row>
    <row r="22" spans="1:4" x14ac:dyDescent="0.2">
      <c r="C22" t="s">
        <v>2</v>
      </c>
      <c r="D22" t="s">
        <v>3</v>
      </c>
    </row>
    <row r="23" spans="1:4" x14ac:dyDescent="0.2">
      <c r="C23" s="7">
        <f>B16-B11</f>
        <v>8.8979999999999997</v>
      </c>
      <c r="D23" s="7">
        <f>D14-E14</f>
        <v>14.014452221000173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C7450-E2B0-7549-8C79-47FBE00D945A}">
  <dimension ref="A1:E23"/>
  <sheetViews>
    <sheetView workbookViewId="0">
      <selection activeCell="C23" sqref="C23:D23"/>
    </sheetView>
  </sheetViews>
  <sheetFormatPr baseColWidth="10" defaultRowHeight="16" x14ac:dyDescent="0.2"/>
  <cols>
    <col min="1" max="1" width="16.6640625" customWidth="1"/>
    <col min="2" max="2" width="21.33203125" customWidth="1"/>
  </cols>
  <sheetData>
    <row r="1" spans="1:5" ht="34" x14ac:dyDescent="0.2">
      <c r="A1" s="1" t="s">
        <v>0</v>
      </c>
      <c r="B1" s="1" t="s">
        <v>1</v>
      </c>
    </row>
    <row r="2" spans="1:5" x14ac:dyDescent="0.2">
      <c r="A2" s="3">
        <v>38322</v>
      </c>
      <c r="B2" s="2">
        <v>0.88600000000000001</v>
      </c>
    </row>
    <row r="3" spans="1:5" x14ac:dyDescent="0.2">
      <c r="A3" s="3">
        <v>38353</v>
      </c>
      <c r="B3" s="2">
        <v>-2.548</v>
      </c>
    </row>
    <row r="4" spans="1:5" x14ac:dyDescent="0.2">
      <c r="A4" s="3">
        <v>38384</v>
      </c>
      <c r="B4" s="2">
        <v>-1.899</v>
      </c>
    </row>
    <row r="5" spans="1:5" x14ac:dyDescent="0.2">
      <c r="A5" s="3">
        <v>38412</v>
      </c>
      <c r="B5" s="2">
        <v>-4.3890000000000002</v>
      </c>
      <c r="C5" s="3">
        <v>38322</v>
      </c>
      <c r="D5" s="2">
        <v>0.88600000000000001</v>
      </c>
      <c r="E5" s="7">
        <f>-0.0601935383*C5+2307.3329569363</f>
        <v>0.59618220369975461</v>
      </c>
    </row>
    <row r="6" spans="1:5" x14ac:dyDescent="0.2">
      <c r="A6" s="3">
        <v>38443</v>
      </c>
      <c r="B6" s="2">
        <v>-7.2309999999999999</v>
      </c>
      <c r="C6" s="3">
        <v>38353</v>
      </c>
      <c r="D6" s="2">
        <v>-2.548</v>
      </c>
      <c r="E6" s="7">
        <f t="shared" ref="E6:E15" si="0">-0.0601935383*C6+2307.3329569363</f>
        <v>-1.2698174836000362</v>
      </c>
    </row>
    <row r="7" spans="1:5" x14ac:dyDescent="0.2">
      <c r="A7" s="3">
        <v>38473</v>
      </c>
      <c r="B7" s="2">
        <v>-8.9689999999999994</v>
      </c>
      <c r="C7" s="3">
        <v>38384</v>
      </c>
      <c r="D7" s="2">
        <v>-1.899</v>
      </c>
      <c r="E7" s="7">
        <f t="shared" si="0"/>
        <v>-3.1358171709002818</v>
      </c>
    </row>
    <row r="8" spans="1:5" x14ac:dyDescent="0.2">
      <c r="A8" s="3">
        <v>38504</v>
      </c>
      <c r="B8" s="2">
        <v>-10.02</v>
      </c>
      <c r="C8" s="3">
        <v>38412</v>
      </c>
      <c r="D8" s="2">
        <v>-4.3890000000000002</v>
      </c>
      <c r="E8" s="7">
        <f t="shared" si="0"/>
        <v>-4.8212362433000635</v>
      </c>
    </row>
    <row r="9" spans="1:5" x14ac:dyDescent="0.2">
      <c r="A9" s="3">
        <v>38534</v>
      </c>
      <c r="B9" s="2">
        <v>-5.0469999999999997</v>
      </c>
      <c r="C9" s="3">
        <v>38443</v>
      </c>
      <c r="D9" s="2">
        <v>-7.2309999999999999</v>
      </c>
      <c r="E9" s="7">
        <f t="shared" si="0"/>
        <v>-6.6872359306003091</v>
      </c>
    </row>
    <row r="10" spans="1:5" x14ac:dyDescent="0.2">
      <c r="A10" s="3">
        <v>38565</v>
      </c>
      <c r="B10" s="2">
        <v>-5.3479999999999999</v>
      </c>
      <c r="C10" s="3">
        <v>38473</v>
      </c>
      <c r="D10" s="2">
        <v>-8.9689999999999994</v>
      </c>
      <c r="E10" s="7">
        <f t="shared" si="0"/>
        <v>-8.4930420795999453</v>
      </c>
    </row>
    <row r="11" spans="1:5" x14ac:dyDescent="0.2">
      <c r="A11" s="3">
        <v>38596</v>
      </c>
      <c r="B11" s="2">
        <v>-3.2320000000000002</v>
      </c>
      <c r="C11" s="3">
        <v>38504</v>
      </c>
      <c r="D11" s="2">
        <v>-10.02</v>
      </c>
      <c r="E11" s="7">
        <f t="shared" si="0"/>
        <v>-10.359041766900191</v>
      </c>
    </row>
    <row r="12" spans="1:5" x14ac:dyDescent="0.2">
      <c r="A12" s="3">
        <v>38626</v>
      </c>
      <c r="B12" s="2">
        <v>-8.8999999999999996E-2</v>
      </c>
      <c r="C12" s="3">
        <v>38534</v>
      </c>
      <c r="D12" s="2">
        <v>-5.0469999999999997</v>
      </c>
      <c r="E12" s="7">
        <f t="shared" si="0"/>
        <v>-12.164847915900282</v>
      </c>
    </row>
    <row r="13" spans="1:5" x14ac:dyDescent="0.2">
      <c r="A13" s="3">
        <v>38657</v>
      </c>
      <c r="B13" s="2">
        <v>-0.77500000000000002</v>
      </c>
      <c r="C13" s="3">
        <v>38565</v>
      </c>
      <c r="D13" s="2">
        <v>-5.3479999999999999</v>
      </c>
      <c r="E13" s="7">
        <f t="shared" si="0"/>
        <v>-14.030847603200073</v>
      </c>
    </row>
    <row r="14" spans="1:5" x14ac:dyDescent="0.2">
      <c r="A14" s="3">
        <v>38687</v>
      </c>
      <c r="B14" s="2">
        <v>-0.10299999999999999</v>
      </c>
      <c r="C14" s="3">
        <v>38596</v>
      </c>
      <c r="D14" s="2">
        <v>-3.2320000000000002</v>
      </c>
      <c r="E14" s="7">
        <f t="shared" si="0"/>
        <v>-15.896847290500318</v>
      </c>
    </row>
    <row r="15" spans="1:5" x14ac:dyDescent="0.2">
      <c r="A15" s="3">
        <v>38718</v>
      </c>
      <c r="B15" s="2">
        <v>-3.597</v>
      </c>
      <c r="C15" s="3">
        <v>38626</v>
      </c>
      <c r="D15" s="2">
        <v>-8.8999999999999996E-2</v>
      </c>
      <c r="E15" s="7">
        <f t="shared" si="0"/>
        <v>-17.702653439499954</v>
      </c>
    </row>
    <row r="16" spans="1:5" x14ac:dyDescent="0.2">
      <c r="A16" s="3">
        <v>38749</v>
      </c>
      <c r="B16" s="2">
        <v>-3.2189999999999999</v>
      </c>
    </row>
    <row r="17" spans="1:4" x14ac:dyDescent="0.2">
      <c r="A17" s="3">
        <v>38777</v>
      </c>
      <c r="B17" s="2">
        <v>-4.7080000000000002</v>
      </c>
    </row>
    <row r="18" spans="1:4" x14ac:dyDescent="0.2">
      <c r="A18" s="3">
        <v>38808</v>
      </c>
      <c r="B18" s="2">
        <v>-6.2469999999999999</v>
      </c>
    </row>
    <row r="22" spans="1:4" x14ac:dyDescent="0.2">
      <c r="C22" t="s">
        <v>2</v>
      </c>
      <c r="D22" t="s">
        <v>3</v>
      </c>
    </row>
    <row r="23" spans="1:4" x14ac:dyDescent="0.2">
      <c r="C23" s="7">
        <f>B12-B8</f>
        <v>9.9309999999999992</v>
      </c>
      <c r="D23" s="7">
        <f>D15-E15</f>
        <v>17.613653439499956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E4E16-DC42-D94E-A178-64299ECF4F2A}">
  <dimension ref="A1:E23"/>
  <sheetViews>
    <sheetView workbookViewId="0">
      <selection activeCell="C23" sqref="C23:D23"/>
    </sheetView>
  </sheetViews>
  <sheetFormatPr baseColWidth="10" defaultRowHeight="16" x14ac:dyDescent="0.2"/>
  <cols>
    <col min="1" max="1" width="16.6640625" customWidth="1"/>
    <col min="2" max="2" width="21.33203125" customWidth="1"/>
  </cols>
  <sheetData>
    <row r="1" spans="1:5" ht="34" x14ac:dyDescent="0.2">
      <c r="A1" s="1" t="s">
        <v>0</v>
      </c>
      <c r="B1" s="1" t="s">
        <v>1</v>
      </c>
    </row>
    <row r="2" spans="1:5" x14ac:dyDescent="0.2">
      <c r="A2" s="3">
        <v>38626</v>
      </c>
      <c r="B2" s="2">
        <v>-8.8999999999999996E-2</v>
      </c>
    </row>
    <row r="3" spans="1:5" x14ac:dyDescent="0.2">
      <c r="A3" s="3">
        <v>38657</v>
      </c>
      <c r="B3" s="2">
        <v>-0.77500000000000002</v>
      </c>
    </row>
    <row r="4" spans="1:5" x14ac:dyDescent="0.2">
      <c r="A4" s="3">
        <v>38687</v>
      </c>
      <c r="B4" s="2">
        <v>-0.10299999999999999</v>
      </c>
    </row>
    <row r="5" spans="1:5" x14ac:dyDescent="0.2">
      <c r="A5" s="3">
        <v>38718</v>
      </c>
      <c r="B5" s="2">
        <v>-3.597</v>
      </c>
      <c r="C5" s="3">
        <v>38687</v>
      </c>
      <c r="D5" s="2">
        <v>-0.10299999999999999</v>
      </c>
      <c r="E5" s="7">
        <f xml:space="preserve"> -0.0439441251*C5+ 1699.0574758527</f>
        <v>-1.0088918910000757</v>
      </c>
    </row>
    <row r="6" spans="1:5" x14ac:dyDescent="0.2">
      <c r="A6" s="3">
        <v>38749</v>
      </c>
      <c r="B6" s="2">
        <v>-3.2189999999999999</v>
      </c>
      <c r="C6" s="3">
        <v>38718</v>
      </c>
      <c r="D6" s="2">
        <v>-3.597</v>
      </c>
      <c r="E6" s="7">
        <f t="shared" ref="E6:E15" si="0" xml:space="preserve"> -0.0439441251*C6+ 1699.0574758527</f>
        <v>-2.3711597691001316</v>
      </c>
    </row>
    <row r="7" spans="1:5" x14ac:dyDescent="0.2">
      <c r="A7" s="3">
        <v>38777</v>
      </c>
      <c r="B7" s="2">
        <v>-4.7080000000000002</v>
      </c>
      <c r="C7" s="3">
        <v>38749</v>
      </c>
      <c r="D7" s="2">
        <v>-3.2189999999999999</v>
      </c>
      <c r="E7" s="7">
        <f t="shared" si="0"/>
        <v>-3.7334276471999601</v>
      </c>
    </row>
    <row r="8" spans="1:5" x14ac:dyDescent="0.2">
      <c r="A8" s="3">
        <v>38808</v>
      </c>
      <c r="B8" s="2">
        <v>-6.2469999999999999</v>
      </c>
      <c r="C8" s="3">
        <v>38777</v>
      </c>
      <c r="D8" s="2">
        <v>-4.7080000000000002</v>
      </c>
      <c r="E8" s="7">
        <f t="shared" si="0"/>
        <v>-4.9638631499999519</v>
      </c>
    </row>
    <row r="9" spans="1:5" x14ac:dyDescent="0.2">
      <c r="A9" s="3">
        <v>38838</v>
      </c>
      <c r="B9" s="2">
        <v>-8.9239999999999995</v>
      </c>
      <c r="C9" s="3">
        <v>38808</v>
      </c>
      <c r="D9" s="2">
        <v>-6.2469999999999999</v>
      </c>
      <c r="E9" s="7">
        <f t="shared" si="0"/>
        <v>-6.3261310281000078</v>
      </c>
    </row>
    <row r="10" spans="1:5" x14ac:dyDescent="0.2">
      <c r="A10" s="3">
        <v>38869</v>
      </c>
      <c r="B10" s="2">
        <v>-9.4480000000000004</v>
      </c>
      <c r="C10" s="3">
        <v>38838</v>
      </c>
      <c r="D10" s="2">
        <v>-8.9239999999999995</v>
      </c>
      <c r="E10" s="7">
        <f t="shared" si="0"/>
        <v>-7.6444547810999666</v>
      </c>
    </row>
    <row r="11" spans="1:5" x14ac:dyDescent="0.2">
      <c r="A11" s="3">
        <v>38899</v>
      </c>
      <c r="B11" s="2">
        <v>-8.9550000000000001</v>
      </c>
      <c r="C11" s="3">
        <v>38869</v>
      </c>
      <c r="D11" s="2">
        <v>-9.4480000000000004</v>
      </c>
      <c r="E11" s="7">
        <f t="shared" si="0"/>
        <v>-9.0067226592000225</v>
      </c>
    </row>
    <row r="12" spans="1:5" x14ac:dyDescent="0.2">
      <c r="A12" s="3">
        <v>38930</v>
      </c>
      <c r="B12" s="2">
        <v>-11.866</v>
      </c>
      <c r="C12" s="3">
        <v>38899</v>
      </c>
      <c r="D12" s="2">
        <v>-8.9550000000000001</v>
      </c>
      <c r="E12" s="7">
        <f t="shared" si="0"/>
        <v>-10.325046412199981</v>
      </c>
    </row>
    <row r="13" spans="1:5" x14ac:dyDescent="0.2">
      <c r="A13" s="3">
        <v>38961</v>
      </c>
      <c r="B13" s="2">
        <v>-8.0510000000000002</v>
      </c>
      <c r="C13" s="3">
        <v>38930</v>
      </c>
      <c r="D13" s="2">
        <v>-11.866</v>
      </c>
      <c r="E13" s="7">
        <f t="shared" si="0"/>
        <v>-11.687314290300037</v>
      </c>
    </row>
    <row r="14" spans="1:5" x14ac:dyDescent="0.2">
      <c r="A14" s="3">
        <v>38991</v>
      </c>
      <c r="B14" s="2">
        <v>-4.306</v>
      </c>
      <c r="C14" s="3">
        <v>38961</v>
      </c>
      <c r="D14" s="2">
        <v>-8.0510000000000002</v>
      </c>
      <c r="E14" s="7">
        <f t="shared" si="0"/>
        <v>-13.049582168400093</v>
      </c>
    </row>
    <row r="15" spans="1:5" x14ac:dyDescent="0.2">
      <c r="A15" s="3">
        <v>39022</v>
      </c>
      <c r="B15" s="2">
        <v>-5.125</v>
      </c>
      <c r="C15" s="3">
        <v>38991</v>
      </c>
      <c r="D15" s="2">
        <v>-4.306</v>
      </c>
      <c r="E15" s="7">
        <f t="shared" si="0"/>
        <v>-14.367905921400052</v>
      </c>
    </row>
    <row r="16" spans="1:5" x14ac:dyDescent="0.2">
      <c r="A16" s="3">
        <v>39052</v>
      </c>
      <c r="B16" s="2">
        <v>-5.2709999999999999</v>
      </c>
    </row>
    <row r="17" spans="1:4" x14ac:dyDescent="0.2">
      <c r="A17" s="3">
        <v>39083</v>
      </c>
      <c r="B17" s="2">
        <v>-6.34</v>
      </c>
    </row>
    <row r="18" spans="1:4" x14ac:dyDescent="0.2">
      <c r="A18" s="3"/>
      <c r="B18" s="2"/>
    </row>
    <row r="19" spans="1:4" x14ac:dyDescent="0.2">
      <c r="A19" s="3"/>
      <c r="B19" s="2"/>
    </row>
    <row r="20" spans="1:4" x14ac:dyDescent="0.2">
      <c r="A20" s="3"/>
      <c r="B20" s="2"/>
    </row>
    <row r="22" spans="1:4" x14ac:dyDescent="0.2">
      <c r="C22" t="s">
        <v>2</v>
      </c>
      <c r="D22" t="s">
        <v>3</v>
      </c>
    </row>
    <row r="23" spans="1:4" x14ac:dyDescent="0.2">
      <c r="C23" s="7">
        <f>B14-B12</f>
        <v>7.56</v>
      </c>
      <c r="D23" s="7">
        <f>D15-E15</f>
        <v>10.061905921400051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E8B5D-20AC-A141-9345-A7EA8D1B77A6}">
  <dimension ref="A1:E23"/>
  <sheetViews>
    <sheetView workbookViewId="0">
      <selection activeCell="C23" sqref="C23:D23"/>
    </sheetView>
  </sheetViews>
  <sheetFormatPr baseColWidth="10" defaultRowHeight="16" x14ac:dyDescent="0.2"/>
  <cols>
    <col min="1" max="1" width="16.6640625" customWidth="1"/>
    <col min="2" max="2" width="21.33203125" customWidth="1"/>
  </cols>
  <sheetData>
    <row r="1" spans="1:5" ht="34" x14ac:dyDescent="0.2">
      <c r="A1" s="1" t="s">
        <v>0</v>
      </c>
      <c r="B1" s="1" t="s">
        <v>1</v>
      </c>
    </row>
    <row r="2" spans="1:5" x14ac:dyDescent="0.2">
      <c r="A2" s="3">
        <v>38991</v>
      </c>
      <c r="B2" s="2">
        <v>-4.306</v>
      </c>
    </row>
    <row r="3" spans="1:5" x14ac:dyDescent="0.2">
      <c r="A3" s="3">
        <v>39022</v>
      </c>
      <c r="B3" s="2">
        <v>-5.125</v>
      </c>
    </row>
    <row r="4" spans="1:5" x14ac:dyDescent="0.2">
      <c r="A4" s="3">
        <v>39052</v>
      </c>
      <c r="B4" s="2">
        <v>-5.2709999999999999</v>
      </c>
    </row>
    <row r="5" spans="1:5" x14ac:dyDescent="0.2">
      <c r="A5" s="3">
        <v>39083</v>
      </c>
      <c r="B5" s="2">
        <v>-6.34</v>
      </c>
      <c r="C5" s="3">
        <v>38991</v>
      </c>
      <c r="D5" s="2">
        <v>-4.306</v>
      </c>
      <c r="E5" s="7">
        <f>-0.0273034761*C5+1060.614582397</f>
        <v>-3.9752542180999626</v>
      </c>
    </row>
    <row r="6" spans="1:5" x14ac:dyDescent="0.2">
      <c r="A6" s="3">
        <v>39114</v>
      </c>
      <c r="B6" s="2">
        <v>-6.399</v>
      </c>
      <c r="C6" s="3">
        <v>39022</v>
      </c>
      <c r="D6" s="2">
        <v>-5.125</v>
      </c>
      <c r="E6" s="7">
        <f t="shared" ref="E6:E19" si="0">-0.0273034761*C6+1060.614582397</f>
        <v>-4.8216619771999376</v>
      </c>
    </row>
    <row r="7" spans="1:5" x14ac:dyDescent="0.2">
      <c r="A7" s="3">
        <v>39142</v>
      </c>
      <c r="B7" s="2">
        <v>-8.3279999999999994</v>
      </c>
      <c r="C7" s="3">
        <v>39052</v>
      </c>
      <c r="D7" s="2">
        <v>-5.2709999999999999</v>
      </c>
      <c r="E7" s="7">
        <f t="shared" si="0"/>
        <v>-5.6407662602000528</v>
      </c>
    </row>
    <row r="8" spans="1:5" x14ac:dyDescent="0.2">
      <c r="A8" s="3">
        <v>39173</v>
      </c>
      <c r="B8" s="2">
        <v>-9.532</v>
      </c>
      <c r="C8" s="3">
        <v>39083</v>
      </c>
      <c r="D8" s="2">
        <v>-6.34</v>
      </c>
      <c r="E8" s="7">
        <f t="shared" si="0"/>
        <v>-6.4871740193000278</v>
      </c>
    </row>
    <row r="9" spans="1:5" x14ac:dyDescent="0.2">
      <c r="A9" s="3">
        <v>39203</v>
      </c>
      <c r="B9" s="2">
        <v>-6.7629999999999999</v>
      </c>
      <c r="C9" s="3">
        <v>39114</v>
      </c>
      <c r="D9" s="2">
        <v>-6.399</v>
      </c>
      <c r="E9" s="7">
        <f t="shared" si="0"/>
        <v>-7.3335817784000028</v>
      </c>
    </row>
    <row r="10" spans="1:5" x14ac:dyDescent="0.2">
      <c r="A10" s="3">
        <v>39234</v>
      </c>
      <c r="B10" s="2">
        <v>-5.3869999999999996</v>
      </c>
      <c r="C10" s="3">
        <v>39142</v>
      </c>
      <c r="D10" s="2">
        <v>-8.3279999999999994</v>
      </c>
      <c r="E10" s="7">
        <f t="shared" si="0"/>
        <v>-8.0980791091999436</v>
      </c>
    </row>
    <row r="11" spans="1:5" x14ac:dyDescent="0.2">
      <c r="A11" s="3">
        <v>39264</v>
      </c>
      <c r="B11" s="2">
        <v>-7.5609999999999999</v>
      </c>
      <c r="C11" s="3">
        <v>39173</v>
      </c>
      <c r="D11" s="2">
        <v>-9.532</v>
      </c>
      <c r="E11" s="7">
        <f t="shared" si="0"/>
        <v>-8.9444868682999186</v>
      </c>
    </row>
    <row r="12" spans="1:5" x14ac:dyDescent="0.2">
      <c r="A12" s="3">
        <v>39295</v>
      </c>
      <c r="B12" s="2">
        <v>-3.5489999999999999</v>
      </c>
      <c r="C12" s="3">
        <v>39203</v>
      </c>
      <c r="D12" s="2">
        <v>-6.7629999999999999</v>
      </c>
      <c r="E12" s="7">
        <f t="shared" si="0"/>
        <v>-9.7635911513000337</v>
      </c>
    </row>
    <row r="13" spans="1:5" x14ac:dyDescent="0.2">
      <c r="A13" s="3">
        <v>39326</v>
      </c>
      <c r="B13" s="2">
        <v>-0.96199999999999997</v>
      </c>
      <c r="C13" s="3">
        <v>39234</v>
      </c>
      <c r="D13" s="2">
        <v>-5.3869999999999996</v>
      </c>
      <c r="E13" s="7">
        <f t="shared" si="0"/>
        <v>-10.609998910400009</v>
      </c>
    </row>
    <row r="14" spans="1:5" x14ac:dyDescent="0.2">
      <c r="A14" s="3">
        <v>39356</v>
      </c>
      <c r="B14" s="2">
        <v>4.2270000000000003</v>
      </c>
      <c r="C14" s="3">
        <v>39264</v>
      </c>
      <c r="D14" s="2">
        <v>-7.5609999999999999</v>
      </c>
      <c r="E14" s="7">
        <f t="shared" si="0"/>
        <v>-11.429103193399897</v>
      </c>
    </row>
    <row r="15" spans="1:5" x14ac:dyDescent="0.2">
      <c r="A15" s="3">
        <v>39387</v>
      </c>
      <c r="B15" s="2">
        <v>5.4850000000000003</v>
      </c>
      <c r="C15" s="3">
        <v>39295</v>
      </c>
      <c r="D15" s="2">
        <v>-3.5489999999999999</v>
      </c>
      <c r="E15" s="7">
        <f t="shared" si="0"/>
        <v>-12.275510952500099</v>
      </c>
    </row>
    <row r="16" spans="1:5" x14ac:dyDescent="0.2">
      <c r="A16" s="3">
        <v>39417</v>
      </c>
      <c r="B16" s="2">
        <v>6.7110000000000003</v>
      </c>
      <c r="C16" s="3">
        <v>39326</v>
      </c>
      <c r="D16" s="2">
        <v>-0.96199999999999997</v>
      </c>
      <c r="E16" s="7">
        <f t="shared" si="0"/>
        <v>-13.121918711600074</v>
      </c>
    </row>
    <row r="17" spans="1:5" x14ac:dyDescent="0.2">
      <c r="A17" s="3">
        <v>39448</v>
      </c>
      <c r="B17" s="2">
        <v>4.8570000000000002</v>
      </c>
      <c r="C17" s="3">
        <v>39356</v>
      </c>
      <c r="D17" s="2">
        <v>4.2270000000000003</v>
      </c>
      <c r="E17" s="7">
        <f t="shared" si="0"/>
        <v>-13.941022994599962</v>
      </c>
    </row>
    <row r="18" spans="1:5" x14ac:dyDescent="0.2">
      <c r="A18" s="3">
        <v>39479</v>
      </c>
      <c r="B18" s="2">
        <v>4.3419999999999996</v>
      </c>
      <c r="C18" s="3">
        <v>39387</v>
      </c>
      <c r="D18" s="2">
        <v>5.4850000000000003</v>
      </c>
      <c r="E18" s="7">
        <f t="shared" si="0"/>
        <v>-14.787430753699937</v>
      </c>
    </row>
    <row r="19" spans="1:5" x14ac:dyDescent="0.2">
      <c r="A19" s="3">
        <v>39508</v>
      </c>
      <c r="B19" s="2">
        <v>0.99299999999999999</v>
      </c>
      <c r="C19" s="3">
        <v>39417</v>
      </c>
      <c r="D19" s="2">
        <v>6.7110000000000003</v>
      </c>
      <c r="E19" s="7">
        <f t="shared" si="0"/>
        <v>-15.606535036700052</v>
      </c>
    </row>
    <row r="20" spans="1:5" x14ac:dyDescent="0.2">
      <c r="A20" s="3">
        <v>39539</v>
      </c>
      <c r="B20" s="2">
        <v>-0.28100000000000003</v>
      </c>
    </row>
    <row r="22" spans="1:5" x14ac:dyDescent="0.2">
      <c r="C22" t="s">
        <v>2</v>
      </c>
      <c r="D22" t="s">
        <v>3</v>
      </c>
    </row>
    <row r="23" spans="1:5" x14ac:dyDescent="0.2">
      <c r="C23" s="7">
        <f>B16-B9</f>
        <v>13.474</v>
      </c>
      <c r="D23" s="7">
        <f>D19-E19</f>
        <v>22.31753503670005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CA5C6-5479-194D-BFD3-C8351653876A}">
  <dimension ref="A1:E23"/>
  <sheetViews>
    <sheetView workbookViewId="0">
      <selection activeCell="C23" sqref="C23:D23"/>
    </sheetView>
  </sheetViews>
  <sheetFormatPr baseColWidth="10" defaultRowHeight="16" x14ac:dyDescent="0.2"/>
  <cols>
    <col min="1" max="1" width="16.6640625" customWidth="1"/>
    <col min="2" max="2" width="21.33203125" customWidth="1"/>
  </cols>
  <sheetData>
    <row r="1" spans="1:5" ht="34" x14ac:dyDescent="0.2">
      <c r="A1" s="1" t="s">
        <v>0</v>
      </c>
      <c r="B1" s="1" t="s">
        <v>1</v>
      </c>
    </row>
    <row r="2" spans="1:5" x14ac:dyDescent="0.2">
      <c r="A2" s="3">
        <v>39417</v>
      </c>
      <c r="B2" s="2">
        <v>6.7110000000000003</v>
      </c>
    </row>
    <row r="3" spans="1:5" x14ac:dyDescent="0.2">
      <c r="A3" s="3">
        <v>39448</v>
      </c>
      <c r="B3" s="2">
        <v>4.8570000000000002</v>
      </c>
    </row>
    <row r="4" spans="1:5" x14ac:dyDescent="0.2">
      <c r="A4" s="3">
        <v>39479</v>
      </c>
      <c r="B4" s="2">
        <v>4.3419999999999996</v>
      </c>
    </row>
    <row r="5" spans="1:5" x14ac:dyDescent="0.2">
      <c r="A5" s="3">
        <v>39508</v>
      </c>
      <c r="B5" s="2">
        <v>0.99299999999999999</v>
      </c>
      <c r="C5" s="3">
        <v>39417</v>
      </c>
      <c r="D5" s="2">
        <v>6.7110000000000003</v>
      </c>
      <c r="E5" s="7">
        <f>-0.0425750635*C5+1684.4227950954</f>
        <v>6.2415171159000238</v>
      </c>
    </row>
    <row r="6" spans="1:5" x14ac:dyDescent="0.2">
      <c r="A6" s="3">
        <v>39539</v>
      </c>
      <c r="B6" s="2">
        <v>-0.28100000000000003</v>
      </c>
      <c r="C6" s="3">
        <v>39448</v>
      </c>
      <c r="D6" s="2">
        <v>4.8570000000000002</v>
      </c>
      <c r="E6" s="7">
        <f t="shared" ref="E6:E16" si="0">-0.0425750635*C6+1684.4227950954</f>
        <v>4.921690147399886</v>
      </c>
    </row>
    <row r="7" spans="1:5" x14ac:dyDescent="0.2">
      <c r="A7" s="3">
        <v>39569</v>
      </c>
      <c r="B7" s="2">
        <v>1.119</v>
      </c>
      <c r="C7" s="3">
        <v>39479</v>
      </c>
      <c r="D7" s="2">
        <v>4.3419999999999996</v>
      </c>
      <c r="E7" s="7">
        <f t="shared" si="0"/>
        <v>3.6018631788999755</v>
      </c>
    </row>
    <row r="8" spans="1:5" x14ac:dyDescent="0.2">
      <c r="A8" s="3">
        <v>39600</v>
      </c>
      <c r="B8" s="2">
        <v>-1.341</v>
      </c>
      <c r="C8" s="3">
        <v>39508</v>
      </c>
      <c r="D8" s="2">
        <v>0.99299999999999999</v>
      </c>
      <c r="E8" s="7">
        <f t="shared" si="0"/>
        <v>2.3671863373999713</v>
      </c>
    </row>
    <row r="9" spans="1:5" x14ac:dyDescent="0.2">
      <c r="A9" s="3">
        <v>39630</v>
      </c>
      <c r="B9" s="2">
        <v>3.004</v>
      </c>
      <c r="C9" s="3">
        <v>39539</v>
      </c>
      <c r="D9" s="2">
        <v>-0.28100000000000003</v>
      </c>
      <c r="E9" s="7">
        <f t="shared" si="0"/>
        <v>1.0473593688998335</v>
      </c>
    </row>
    <row r="10" spans="1:5" x14ac:dyDescent="0.2">
      <c r="A10" s="3">
        <v>39661</v>
      </c>
      <c r="B10" s="2">
        <v>6.3559999999999999</v>
      </c>
      <c r="C10" s="3">
        <v>39569</v>
      </c>
      <c r="D10" s="2">
        <v>1.119</v>
      </c>
      <c r="E10" s="7">
        <f t="shared" si="0"/>
        <v>-0.22989253610012383</v>
      </c>
    </row>
    <row r="11" spans="1:5" x14ac:dyDescent="0.2">
      <c r="A11" s="3">
        <v>39692</v>
      </c>
      <c r="B11" s="2">
        <v>9.8190000000000008</v>
      </c>
      <c r="C11" s="3">
        <v>39600</v>
      </c>
      <c r="D11" s="2">
        <v>-1.341</v>
      </c>
      <c r="E11" s="7">
        <f t="shared" si="0"/>
        <v>-1.5497195046000343</v>
      </c>
    </row>
    <row r="12" spans="1:5" x14ac:dyDescent="0.2">
      <c r="A12" s="3">
        <v>39722</v>
      </c>
      <c r="B12" s="2">
        <v>12.302</v>
      </c>
      <c r="C12" s="3">
        <v>39630</v>
      </c>
      <c r="D12" s="2">
        <v>3.004</v>
      </c>
      <c r="E12" s="7">
        <f t="shared" si="0"/>
        <v>-2.8269714095999916</v>
      </c>
    </row>
    <row r="13" spans="1:5" x14ac:dyDescent="0.2">
      <c r="A13" s="3">
        <v>39753</v>
      </c>
      <c r="B13" s="2">
        <v>14.968</v>
      </c>
      <c r="C13" s="3">
        <v>39661</v>
      </c>
      <c r="D13" s="2">
        <v>6.3559999999999999</v>
      </c>
      <c r="E13" s="7">
        <f t="shared" si="0"/>
        <v>-4.1467983781001294</v>
      </c>
    </row>
    <row r="14" spans="1:5" x14ac:dyDescent="0.2">
      <c r="A14" s="3">
        <v>39783</v>
      </c>
      <c r="B14" s="2">
        <v>12.975</v>
      </c>
      <c r="C14" s="3">
        <v>39692</v>
      </c>
      <c r="D14" s="2">
        <v>9.8190000000000008</v>
      </c>
      <c r="E14" s="7">
        <f t="shared" si="0"/>
        <v>-5.4666253466000398</v>
      </c>
    </row>
    <row r="15" spans="1:5" x14ac:dyDescent="0.2">
      <c r="A15" s="3">
        <v>39814</v>
      </c>
      <c r="B15" s="2">
        <v>11.667999999999999</v>
      </c>
      <c r="C15" s="3">
        <v>39722</v>
      </c>
      <c r="D15" s="2">
        <v>12.302</v>
      </c>
      <c r="E15" s="7">
        <f t="shared" si="0"/>
        <v>-6.7438772515999972</v>
      </c>
    </row>
    <row r="16" spans="1:5" x14ac:dyDescent="0.2">
      <c r="A16" s="3">
        <v>39845</v>
      </c>
      <c r="B16" s="2">
        <v>10.711</v>
      </c>
      <c r="C16" s="3">
        <v>39753</v>
      </c>
      <c r="D16" s="2">
        <v>14.968</v>
      </c>
      <c r="E16" s="7">
        <f t="shared" si="0"/>
        <v>-8.063704220100135</v>
      </c>
    </row>
    <row r="17" spans="1:4" x14ac:dyDescent="0.2">
      <c r="A17" s="3">
        <v>39873</v>
      </c>
      <c r="B17" s="2">
        <v>6.5890000000000004</v>
      </c>
    </row>
    <row r="18" spans="1:4" x14ac:dyDescent="0.2">
      <c r="A18" s="3">
        <v>39904</v>
      </c>
      <c r="B18" s="2">
        <v>10.345000000000001</v>
      </c>
    </row>
    <row r="19" spans="1:4" x14ac:dyDescent="0.2">
      <c r="A19" s="3"/>
      <c r="B19" s="2"/>
    </row>
    <row r="20" spans="1:4" x14ac:dyDescent="0.2">
      <c r="A20" s="3"/>
      <c r="B20" s="2"/>
    </row>
    <row r="22" spans="1:4" x14ac:dyDescent="0.2">
      <c r="C22" t="s">
        <v>2</v>
      </c>
      <c r="D22" t="s">
        <v>3</v>
      </c>
    </row>
    <row r="23" spans="1:4" x14ac:dyDescent="0.2">
      <c r="C23" s="7">
        <f>B13-B8</f>
        <v>16.309000000000001</v>
      </c>
      <c r="D23" s="7">
        <f>D16-E16</f>
        <v>23.031704220100135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0945C-EF56-EA43-A6E7-54E0863C09DB}">
  <dimension ref="A1:E23"/>
  <sheetViews>
    <sheetView workbookViewId="0">
      <selection activeCell="C23" sqref="C23:D23"/>
    </sheetView>
  </sheetViews>
  <sheetFormatPr baseColWidth="10" defaultRowHeight="16" x14ac:dyDescent="0.2"/>
  <cols>
    <col min="1" max="1" width="16.6640625" customWidth="1"/>
    <col min="2" max="2" width="21.33203125" customWidth="1"/>
  </cols>
  <sheetData>
    <row r="1" spans="1:5" ht="34" x14ac:dyDescent="0.2">
      <c r="A1" s="1" t="s">
        <v>0</v>
      </c>
      <c r="B1" s="1" t="s">
        <v>1</v>
      </c>
    </row>
    <row r="2" spans="1:5" x14ac:dyDescent="0.2">
      <c r="A2" s="3">
        <v>39753</v>
      </c>
      <c r="B2" s="2">
        <v>14.968</v>
      </c>
    </row>
    <row r="3" spans="1:5" x14ac:dyDescent="0.2">
      <c r="A3" s="3">
        <v>39783</v>
      </c>
      <c r="B3" s="2">
        <v>12.975</v>
      </c>
    </row>
    <row r="4" spans="1:5" x14ac:dyDescent="0.2">
      <c r="A4" s="3">
        <v>39814</v>
      </c>
      <c r="B4" s="2">
        <v>11.667999999999999</v>
      </c>
    </row>
    <row r="5" spans="1:5" x14ac:dyDescent="0.2">
      <c r="A5" s="3">
        <v>39845</v>
      </c>
      <c r="B5" s="2">
        <v>10.711</v>
      </c>
      <c r="C5" s="3">
        <v>39753</v>
      </c>
      <c r="D5" s="2">
        <v>14.968</v>
      </c>
      <c r="E5" s="7">
        <f>-0.0400139999*C5+ 1604.9172330884</f>
        <v>14.240695063700059</v>
      </c>
    </row>
    <row r="6" spans="1:5" x14ac:dyDescent="0.2">
      <c r="A6" s="3">
        <v>39873</v>
      </c>
      <c r="B6" s="2">
        <v>6.5890000000000004</v>
      </c>
      <c r="C6" s="3">
        <v>39783</v>
      </c>
      <c r="D6" s="2">
        <v>12.975</v>
      </c>
      <c r="E6" s="7">
        <f t="shared" ref="E6:E17" si="0">-0.0400139999*C6+ 1604.9172330884</f>
        <v>13.040275066700133</v>
      </c>
    </row>
    <row r="7" spans="1:5" x14ac:dyDescent="0.2">
      <c r="A7" s="3">
        <v>39904</v>
      </c>
      <c r="B7" s="2">
        <v>10.345000000000001</v>
      </c>
      <c r="C7" s="3">
        <v>39814</v>
      </c>
      <c r="D7" s="2">
        <v>11.667999999999999</v>
      </c>
      <c r="E7" s="7">
        <f t="shared" si="0"/>
        <v>11.799841069800095</v>
      </c>
    </row>
    <row r="8" spans="1:5" x14ac:dyDescent="0.2">
      <c r="A8" s="3">
        <v>39934</v>
      </c>
      <c r="B8" s="2">
        <v>5.6509999999999998</v>
      </c>
      <c r="C8" s="3">
        <v>39845</v>
      </c>
      <c r="D8" s="2">
        <v>10.711</v>
      </c>
      <c r="E8" s="7">
        <f t="shared" si="0"/>
        <v>10.559407072900058</v>
      </c>
    </row>
    <row r="9" spans="1:5" x14ac:dyDescent="0.2">
      <c r="A9" s="3">
        <v>39965</v>
      </c>
      <c r="B9" s="2">
        <v>8.2080000000000002</v>
      </c>
      <c r="C9" s="3">
        <v>39873</v>
      </c>
      <c r="D9" s="2">
        <v>6.5890000000000004</v>
      </c>
      <c r="E9" s="7">
        <f t="shared" si="0"/>
        <v>9.4390150757001265</v>
      </c>
    </row>
    <row r="10" spans="1:5" x14ac:dyDescent="0.2">
      <c r="A10" s="3">
        <v>39995</v>
      </c>
      <c r="B10" s="2">
        <v>3.476</v>
      </c>
      <c r="C10" s="3">
        <v>39904</v>
      </c>
      <c r="D10" s="2">
        <v>10.345000000000001</v>
      </c>
      <c r="E10" s="7">
        <f t="shared" si="0"/>
        <v>8.198581078800089</v>
      </c>
    </row>
    <row r="11" spans="1:5" x14ac:dyDescent="0.2">
      <c r="A11" s="3">
        <v>40026</v>
      </c>
      <c r="B11" s="2">
        <v>11.063000000000001</v>
      </c>
      <c r="C11" s="3">
        <v>39934</v>
      </c>
      <c r="D11" s="2">
        <v>5.6509999999999998</v>
      </c>
      <c r="E11" s="7">
        <f t="shared" si="0"/>
        <v>6.9981610818001627</v>
      </c>
    </row>
    <row r="12" spans="1:5" x14ac:dyDescent="0.2">
      <c r="A12" s="3">
        <v>40057</v>
      </c>
      <c r="B12" s="2">
        <v>16.826000000000001</v>
      </c>
      <c r="C12" s="3">
        <v>39965</v>
      </c>
      <c r="D12" s="2">
        <v>8.2080000000000002</v>
      </c>
      <c r="E12" s="7">
        <f t="shared" si="0"/>
        <v>5.7577270849001252</v>
      </c>
    </row>
    <row r="13" spans="1:5" x14ac:dyDescent="0.2">
      <c r="A13" s="3">
        <v>40087</v>
      </c>
      <c r="B13" s="2">
        <v>15.574999999999999</v>
      </c>
      <c r="C13" s="3">
        <v>39995</v>
      </c>
      <c r="D13" s="2">
        <v>3.476</v>
      </c>
      <c r="E13" s="7">
        <f t="shared" si="0"/>
        <v>4.5573070878999715</v>
      </c>
    </row>
    <row r="14" spans="1:5" x14ac:dyDescent="0.2">
      <c r="A14" s="3">
        <v>40118</v>
      </c>
      <c r="B14" s="2">
        <v>21.428999999999998</v>
      </c>
      <c r="C14" s="3">
        <v>40026</v>
      </c>
      <c r="D14" s="2">
        <v>11.063000000000001</v>
      </c>
      <c r="E14" s="7">
        <f t="shared" si="0"/>
        <v>3.3168730910001614</v>
      </c>
    </row>
    <row r="15" spans="1:5" x14ac:dyDescent="0.2">
      <c r="A15" s="3">
        <v>40148</v>
      </c>
      <c r="B15" s="2">
        <v>17.148</v>
      </c>
      <c r="C15" s="3">
        <v>40057</v>
      </c>
      <c r="D15" s="2">
        <v>16.826000000000001</v>
      </c>
      <c r="E15" s="7">
        <f t="shared" si="0"/>
        <v>2.0764390941001238</v>
      </c>
    </row>
    <row r="16" spans="1:5" x14ac:dyDescent="0.2">
      <c r="A16" s="3">
        <v>40179</v>
      </c>
      <c r="B16" s="2">
        <v>16.297000000000001</v>
      </c>
      <c r="C16" s="3">
        <v>40087</v>
      </c>
      <c r="D16" s="2">
        <v>15.574999999999999</v>
      </c>
      <c r="E16" s="7">
        <f t="shared" si="0"/>
        <v>0.87601909709997017</v>
      </c>
    </row>
    <row r="17" spans="3:5" x14ac:dyDescent="0.2">
      <c r="C17" s="3">
        <v>40118</v>
      </c>
      <c r="D17" s="2">
        <v>21.428999999999998</v>
      </c>
      <c r="E17" s="7">
        <f t="shared" si="0"/>
        <v>-0.36441489979983999</v>
      </c>
    </row>
    <row r="18" spans="3:5" x14ac:dyDescent="0.2">
      <c r="C18" s="3"/>
      <c r="D18" s="2"/>
    </row>
    <row r="19" spans="3:5" x14ac:dyDescent="0.2">
      <c r="C19" s="3"/>
      <c r="D19" s="2"/>
    </row>
    <row r="22" spans="3:5" x14ac:dyDescent="0.2">
      <c r="C22" t="s">
        <v>2</v>
      </c>
      <c r="D22" t="s">
        <v>3</v>
      </c>
    </row>
    <row r="23" spans="3:5" x14ac:dyDescent="0.2">
      <c r="C23" s="7">
        <f>B14-B10</f>
        <v>17.952999999999999</v>
      </c>
      <c r="D23" s="7">
        <f>D17-E17</f>
        <v>21.793414899799838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Total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2023-01-09T05:21:33Z</dcterms:created>
  <dcterms:modified xsi:type="dcterms:W3CDTF">2023-02-13T00:30:37Z</dcterms:modified>
</cp:coreProperties>
</file>