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am Bhole\Documents\"/>
    </mc:Choice>
  </mc:AlternateContent>
  <xr:revisionPtr revIDLastSave="0" documentId="13_ncr:1_{FC8AF930-484F-44DE-862D-337927728BC7}" xr6:coauthVersionLast="47" xr6:coauthVersionMax="47" xr10:uidLastSave="{00000000-0000-0000-0000-000000000000}"/>
  <bookViews>
    <workbookView xWindow="-108" yWindow="-108" windowWidth="16608" windowHeight="8832" tabRatio="857" firstSheet="1" activeTab="5" xr2:uid="{00000000-000D-0000-FFFF-FFFF00000000}"/>
  </bookViews>
  <sheets>
    <sheet name="STATEMENT OF INCOME" sheetId="1" state="hidden" r:id="rId1"/>
    <sheet name="PROFIT &amp; LOSS AC" sheetId="3" r:id="rId2"/>
    <sheet name="BALANCE SHEET" sheetId="4" r:id="rId3"/>
    <sheet name="SCH1" sheetId="5" r:id="rId4"/>
    <sheet name="SCH 2" sheetId="7" r:id="rId5"/>
    <sheet name="lOANS &amp; ADVANCES" sheetId="8" r:id="rId6"/>
    <sheet name="unsecured loans" sheetId="9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3" l="1"/>
  <c r="B25" i="8"/>
  <c r="B145" i="8" s="1"/>
  <c r="B18" i="7" s="1"/>
  <c r="C16" i="7"/>
  <c r="C50" i="7"/>
  <c r="B13" i="5"/>
  <c r="C16" i="5"/>
  <c r="B33" i="9"/>
  <c r="B51" i="9" s="1"/>
  <c r="C21" i="5" s="1"/>
  <c r="B31" i="3" l="1"/>
  <c r="C28" i="4" s="1"/>
  <c r="C24" i="4" l="1"/>
  <c r="C19" i="7" l="1"/>
  <c r="C11" i="7"/>
  <c r="C20" i="4" s="1"/>
  <c r="C23" i="5"/>
  <c r="C14" i="4" s="1"/>
  <c r="C14" i="5"/>
  <c r="C15" i="5" s="1"/>
  <c r="C17" i="5" s="1"/>
  <c r="B12" i="3"/>
  <c r="F27" i="1"/>
  <c r="G27" i="1" s="1"/>
  <c r="F18" i="1"/>
  <c r="G20" i="1" s="1"/>
  <c r="G23" i="1" s="1"/>
  <c r="C11" i="4" l="1"/>
  <c r="G29" i="1"/>
  <c r="C22" i="7"/>
  <c r="C22" i="4" s="1"/>
  <c r="C29" i="4" s="1"/>
  <c r="G31" i="1"/>
  <c r="G33" i="1" s="1"/>
  <c r="G34" i="1" s="1"/>
  <c r="G35" i="1" s="1"/>
  <c r="G37" i="1" s="1"/>
  <c r="C16" i="4" l="1"/>
</calcChain>
</file>

<file path=xl/sharedStrings.xml><?xml version="1.0" encoding="utf-8"?>
<sst xmlns="http://schemas.openxmlformats.org/spreadsheetml/2006/main" count="330" uniqueCount="301">
  <si>
    <t>SGF  ENTERPRISES</t>
  </si>
  <si>
    <t>PAN :  BAGPS7124A</t>
  </si>
  <si>
    <t>(PROP : GILAMFARID SHEIKH)</t>
  </si>
  <si>
    <t>INDIVIDUAL\RESIDENT</t>
  </si>
  <si>
    <t xml:space="preserve">STATEMENT OF INCOME </t>
  </si>
  <si>
    <t>RUPEES</t>
  </si>
  <si>
    <t>INCOME FROM BUSINESS &amp; PROFESSION</t>
  </si>
  <si>
    <t>EXCESS OF INCOME OVER EXPENDITURE</t>
  </si>
  <si>
    <t>ADD : BOOK DEPRECIATION</t>
  </si>
  <si>
    <t xml:space="preserve">LESS : TAX DEPRECIATION </t>
  </si>
  <si>
    <t>GROSS TOTAL INCOME</t>
  </si>
  <si>
    <t>LESS : DEDUCTION u/s 80C &amp; 80D</t>
  </si>
  <si>
    <t>MEDICLAIM</t>
  </si>
  <si>
    <t>LIC</t>
  </si>
  <si>
    <t>TOTAL TAXABLE INCOME</t>
  </si>
  <si>
    <t>TAX PAYABLE THRER ON</t>
  </si>
  <si>
    <t>ADD : EDUCATION CESS</t>
  </si>
  <si>
    <t>Total Tax payable</t>
  </si>
  <si>
    <t>LESS : TDS</t>
  </si>
  <si>
    <t>tax payable</t>
  </si>
  <si>
    <t>ACCOUNTING YEAR ENDED 31ST MARCH 2021</t>
  </si>
  <si>
    <t>PARTICULARS</t>
  </si>
  <si>
    <t>INCOME</t>
  </si>
  <si>
    <t xml:space="preserve">Income </t>
  </si>
  <si>
    <t>(A)</t>
  </si>
  <si>
    <t>EXPENDITURE</t>
  </si>
  <si>
    <t>Opening  WIP</t>
  </si>
  <si>
    <t>Construction exps</t>
  </si>
  <si>
    <t>To salaries</t>
  </si>
  <si>
    <t>To bank charges</t>
  </si>
  <si>
    <t>To electricity charges</t>
  </si>
  <si>
    <t>To misc exp</t>
  </si>
  <si>
    <t>To Legal Fees</t>
  </si>
  <si>
    <t>To  Telephone Exp.</t>
  </si>
  <si>
    <t>Total</t>
  </si>
  <si>
    <t>31.3.21</t>
  </si>
  <si>
    <t>SCH</t>
  </si>
  <si>
    <t>SOURCES OF FUNDS</t>
  </si>
  <si>
    <t>CAPITAL ACCOUNT</t>
  </si>
  <si>
    <t>UNSECURED LOAN</t>
  </si>
  <si>
    <t>TOTAL</t>
  </si>
  <si>
    <t>APPLICATION OF FUNDS</t>
  </si>
  <si>
    <t>FIXED ASSETS (NET)</t>
  </si>
  <si>
    <t>INVESTMENT</t>
  </si>
  <si>
    <t xml:space="preserve">CURRENT ASSET, LOAN &amp; </t>
  </si>
  <si>
    <t>ADVANCE</t>
  </si>
  <si>
    <t>LESS : CURRENT LIABILITES</t>
  </si>
  <si>
    <t>&amp; PROVISIONS</t>
  </si>
  <si>
    <t>ACCOUNTING YEAR ENDED MARCH 2021</t>
  </si>
  <si>
    <t>Rupees</t>
  </si>
  <si>
    <t>SCHEDULE - 1 CAPITAL ACCOUNT</t>
  </si>
  <si>
    <t>OPENING BALANCE</t>
  </si>
  <si>
    <t>Bank interest</t>
  </si>
  <si>
    <t xml:space="preserve">Rent Received </t>
  </si>
  <si>
    <t>Anwar Khan</t>
  </si>
  <si>
    <t>Bhupendra Jain</t>
  </si>
  <si>
    <t>Mangesh Tharwal</t>
  </si>
  <si>
    <t>Nilay Doshi</t>
  </si>
  <si>
    <t>Praveen Singh</t>
  </si>
  <si>
    <t>Sarvoday</t>
  </si>
  <si>
    <t>Surendra Gode</t>
  </si>
  <si>
    <t>Gold</t>
  </si>
  <si>
    <t>SRA FD</t>
  </si>
  <si>
    <t xml:space="preserve">Standered Chartered Stock </t>
  </si>
  <si>
    <t>Cash balance</t>
  </si>
  <si>
    <t>Bank balance</t>
  </si>
  <si>
    <t xml:space="preserve">Deposit </t>
  </si>
  <si>
    <t>Loans &amp; Advances</t>
  </si>
  <si>
    <t xml:space="preserve">Advance Recd For Booking </t>
  </si>
  <si>
    <t>Gaurang Arora</t>
  </si>
  <si>
    <t>House deposit</t>
  </si>
  <si>
    <t>Khushi</t>
  </si>
  <si>
    <t>Nanhebhai</t>
  </si>
  <si>
    <t>Singh</t>
  </si>
  <si>
    <t>Dewan Finance</t>
  </si>
  <si>
    <t>Gaurang Rajiv</t>
  </si>
  <si>
    <t>Grn Media</t>
  </si>
  <si>
    <t>Kadmban</t>
  </si>
  <si>
    <t>PREVIOUS YEAR : 2020-21</t>
  </si>
  <si>
    <t>ASSESSMENT YEAR : 2021-22</t>
  </si>
  <si>
    <t xml:space="preserve"> </t>
  </si>
  <si>
    <t>Investment</t>
  </si>
  <si>
    <t>duties &amp;  taxes</t>
  </si>
  <si>
    <t>Jan dhan co-op bank</t>
  </si>
  <si>
    <t>Amruta Mudhokar</t>
  </si>
  <si>
    <t>Asha Thadani</t>
  </si>
  <si>
    <t>B S International</t>
  </si>
  <si>
    <t>Chandrakant Rane</t>
  </si>
  <si>
    <t>Grnmedia Labs Shaikh</t>
  </si>
  <si>
    <t>Hariyappa Pujary</t>
  </si>
  <si>
    <t>Harsh Bangera</t>
  </si>
  <si>
    <t>Irshad Rashed</t>
  </si>
  <si>
    <t>JANDHAN</t>
  </si>
  <si>
    <t>Laxman  Bisaveni</t>
  </si>
  <si>
    <t>Loan Return</t>
  </si>
  <si>
    <t>Mahendra Gupta</t>
  </si>
  <si>
    <t>Mudassar Shaikh</t>
  </si>
  <si>
    <t>Namrata Rane</t>
  </si>
  <si>
    <t>Neelu Dubey</t>
  </si>
  <si>
    <t>P R Khyanvilkar</t>
  </si>
  <si>
    <t>Rajesh Kumar Dubey</t>
  </si>
  <si>
    <t>Rajesh Naik</t>
  </si>
  <si>
    <t>SCB Card Loan</t>
  </si>
  <si>
    <t>Shivangan Dealers</t>
  </si>
  <si>
    <t>Shivejee Prasad</t>
  </si>
  <si>
    <t>Shri Hari Developers</t>
  </si>
  <si>
    <t>Sunil Satam</t>
  </si>
  <si>
    <t>Sunita Yadav</t>
  </si>
  <si>
    <t>Supriya Vegal</t>
  </si>
  <si>
    <t>Surendras Gode</t>
  </si>
  <si>
    <t>Vimala Raut</t>
  </si>
  <si>
    <t>Vinodbhai</t>
  </si>
  <si>
    <t>Vinod Bhardwaj</t>
  </si>
  <si>
    <t>Yashoda Khandekar</t>
  </si>
  <si>
    <t>Grand Total</t>
  </si>
  <si>
    <t>Aakanksha Mantri</t>
  </si>
  <si>
    <t>Abdul Kadar</t>
  </si>
  <si>
    <t>Airf</t>
  </si>
  <si>
    <t>Alfaiz Khan</t>
  </si>
  <si>
    <t>Amey Ashok Mantri</t>
  </si>
  <si>
    <t>Amey Mantri</t>
  </si>
  <si>
    <t>Anant Dhabolkar</t>
  </si>
  <si>
    <t>Anil Yadav</t>
  </si>
  <si>
    <t>Ashok Mantri</t>
  </si>
  <si>
    <t>Ashwini Mantri</t>
  </si>
  <si>
    <t>ASMA BANGALORE</t>
  </si>
  <si>
    <t>Azhar Archi</t>
  </si>
  <si>
    <t>Business Loan</t>
  </si>
  <si>
    <t>Chavan Sampat Dagadu</t>
  </si>
  <si>
    <t>Choudary Rahin</t>
  </si>
  <si>
    <t>Credit Card Loan Citibk</t>
  </si>
  <si>
    <t>DAMAN SIR</t>
  </si>
  <si>
    <t>Danishbhai</t>
  </si>
  <si>
    <t>Deepa</t>
  </si>
  <si>
    <t>Dhabolkar</t>
  </si>
  <si>
    <t>Faheem Bhai</t>
  </si>
  <si>
    <t>Faisal Royal</t>
  </si>
  <si>
    <t>Faizul Rehman Khan</t>
  </si>
  <si>
    <t>Gaurav Trading Co</t>
  </si>
  <si>
    <t>Govind Raj Pai</t>
  </si>
  <si>
    <t>Gulzar Khan</t>
  </si>
  <si>
    <t>Gulzar Shaikh</t>
  </si>
  <si>
    <t>Hafiji</t>
  </si>
  <si>
    <t>Hareshbhai</t>
  </si>
  <si>
    <t>Hayat Engineer</t>
  </si>
  <si>
    <t>Imran</t>
  </si>
  <si>
    <t>Intezar Ahmed</t>
  </si>
  <si>
    <t>Jadhav Sadashiv Kashinath</t>
  </si>
  <si>
    <t>Jamal Siddique</t>
  </si>
  <si>
    <t>Jamil Mohd</t>
  </si>
  <si>
    <t>Jamil Sharif</t>
  </si>
  <si>
    <t>Jayram V Aroskar</t>
  </si>
  <si>
    <t>Jayram Vasant</t>
  </si>
  <si>
    <t>Jha Pawankumar Kalanand</t>
  </si>
  <si>
    <t>Kadarbhai</t>
  </si>
  <si>
    <t>Kavita Shetty</t>
  </si>
  <si>
    <t>Khurshid Mohammed</t>
  </si>
  <si>
    <t>Khushi Prasad</t>
  </si>
  <si>
    <t>Lakshmi Shankar</t>
  </si>
  <si>
    <t>Loans to Friends</t>
  </si>
  <si>
    <t>Mahesh Velji</t>
  </si>
  <si>
    <t>Majid Khan</t>
  </si>
  <si>
    <t>Manisha Shinde</t>
  </si>
  <si>
    <t>Manoj Parab</t>
  </si>
  <si>
    <t>Mashankar Rajkishor Shah</t>
  </si>
  <si>
    <t>Meena Aroskar</t>
  </si>
  <si>
    <t>Meena S Aroskar</t>
  </si>
  <si>
    <t>Mirayah Singh</t>
  </si>
  <si>
    <t>Mohammed</t>
  </si>
  <si>
    <t>Mohd Safiu</t>
  </si>
  <si>
    <t>Nagare</t>
  </si>
  <si>
    <t>Nagendra Ramraj Singh</t>
  </si>
  <si>
    <t>Naimullah Shah</t>
  </si>
  <si>
    <t>Nasirbhai</t>
  </si>
  <si>
    <t>Neelam Rajkishore</t>
  </si>
  <si>
    <t>Paintercar</t>
  </si>
  <si>
    <t>Panchal Santosh Babi</t>
  </si>
  <si>
    <t>Personal Loans ICIC</t>
  </si>
  <si>
    <t>Pinky</t>
  </si>
  <si>
    <t>Prajakta Juvatkar</t>
  </si>
  <si>
    <t>Prakash Mudholkar</t>
  </si>
  <si>
    <t>Prakash Shetty</t>
  </si>
  <si>
    <t>Pramod Khandekar</t>
  </si>
  <si>
    <t>Pramod Yadav</t>
  </si>
  <si>
    <t>Prashant Angre</t>
  </si>
  <si>
    <t>Prashant Gopichand</t>
  </si>
  <si>
    <t>Prashant Upadhyaya</t>
  </si>
  <si>
    <t>Prashant Velenkar</t>
  </si>
  <si>
    <t>Pratibha Mantri</t>
  </si>
  <si>
    <t>Radhyesham Prajapati</t>
  </si>
  <si>
    <t>Rajendra Jadh</t>
  </si>
  <si>
    <t>Rajendra Jadhav</t>
  </si>
  <si>
    <t>Rajesh Dube</t>
  </si>
  <si>
    <t>Rajesh Raghuvir Mantri</t>
  </si>
  <si>
    <t>Ramchandra  Ramabhilekh</t>
  </si>
  <si>
    <t>Rani Kishor</t>
  </si>
  <si>
    <t>Reena Prajapat</t>
  </si>
  <si>
    <t>Rizwan</t>
  </si>
  <si>
    <t>Sachin Mhatre</t>
  </si>
  <si>
    <t>Sachin Pandey</t>
  </si>
  <si>
    <t>Safi Bhai</t>
  </si>
  <si>
    <t>Sahid Sunasara</t>
  </si>
  <si>
    <t>Saiffudin</t>
  </si>
  <si>
    <t>Sanjay Trivedi</t>
  </si>
  <si>
    <t>Sanjeeva Singh</t>
  </si>
  <si>
    <t>Santosh Mohalka</t>
  </si>
  <si>
    <t>Santoshs Mohalka</t>
  </si>
  <si>
    <t>Shaikha Sirajuddin</t>
  </si>
  <si>
    <t>Shailesh Dhuri</t>
  </si>
  <si>
    <t>Shaukar Asifs</t>
  </si>
  <si>
    <t>Shaukat Asif</t>
  </si>
  <si>
    <t>Singh Chandrapal</t>
  </si>
  <si>
    <t>Sujata Jadhav</t>
  </si>
  <si>
    <t>Sultan Ismail</t>
  </si>
  <si>
    <t>Sundry Creditors</t>
  </si>
  <si>
    <t>Surekha Aroskar</t>
  </si>
  <si>
    <t>Surekha Aroskarr</t>
  </si>
  <si>
    <t>Surekha Mantri</t>
  </si>
  <si>
    <t>Surekhas Mantri</t>
  </si>
  <si>
    <t>Sushil Kumar</t>
  </si>
  <si>
    <t>Tabassum</t>
  </si>
  <si>
    <t>Tabassum Shaikh</t>
  </si>
  <si>
    <t>Twinkle Amit</t>
  </si>
  <si>
    <t>Value Store</t>
  </si>
  <si>
    <t>Vidya Shank Ar</t>
  </si>
  <si>
    <t>Vijay Khandekar</t>
  </si>
  <si>
    <t>Vinod Punjabi</t>
  </si>
  <si>
    <t>Yash Enterprise</t>
  </si>
  <si>
    <t>others amt received</t>
  </si>
  <si>
    <t>Less: withdrawals</t>
  </si>
  <si>
    <t>unsecured loans</t>
  </si>
  <si>
    <t>To profession chrgs</t>
  </si>
  <si>
    <t>To medical exps</t>
  </si>
  <si>
    <t>To mcgm</t>
  </si>
  <si>
    <t>To conveyance</t>
  </si>
  <si>
    <t>To  brokerage</t>
  </si>
  <si>
    <t>To Repair &amp; main.</t>
  </si>
  <si>
    <t>To staff welfare</t>
  </si>
  <si>
    <t>To travel exps</t>
  </si>
  <si>
    <t>WIP</t>
  </si>
  <si>
    <t>(PROP : GULAMFARID SHAIKH)</t>
  </si>
  <si>
    <t>Car advance</t>
  </si>
  <si>
    <t>Other loans</t>
  </si>
  <si>
    <t>Daimond Petroleum</t>
  </si>
  <si>
    <t>Farzana Shaikh</t>
  </si>
  <si>
    <t>Others</t>
  </si>
  <si>
    <t>Bhavani Const.</t>
  </si>
  <si>
    <t>Chandrakant Sambai</t>
  </si>
  <si>
    <t>Chandrakant Singh</t>
  </si>
  <si>
    <t>Credi club</t>
  </si>
  <si>
    <t>Divyanti Tripathi</t>
  </si>
  <si>
    <t>Diwalkar</t>
  </si>
  <si>
    <t>Dream plug</t>
  </si>
  <si>
    <t>Gingare Khandu</t>
  </si>
  <si>
    <t>Gupta  Kanaihlal</t>
  </si>
  <si>
    <t>Isotec Corpora</t>
  </si>
  <si>
    <t>Jayaram V</t>
  </si>
  <si>
    <t xml:space="preserve">Kavita </t>
  </si>
  <si>
    <t>Prasad Parab</t>
  </si>
  <si>
    <t>Rana Pannalal Yadav</t>
  </si>
  <si>
    <t>Salim Ali</t>
  </si>
  <si>
    <t>Sanjay Sharma</t>
  </si>
  <si>
    <t>Surekha V</t>
  </si>
  <si>
    <t>Vinod</t>
  </si>
  <si>
    <t>Vinod jha</t>
  </si>
  <si>
    <t>Tehseen</t>
  </si>
  <si>
    <t>Tipanna  Balapp</t>
  </si>
  <si>
    <t>Praful Pundalik Parab</t>
  </si>
  <si>
    <t>SCHEDULE- 3 INVESTMENTS</t>
  </si>
  <si>
    <t xml:space="preserve"> SCHEDULE - 4 CURRENT ASSETS,LOANS &amp; ADVANCES</t>
  </si>
  <si>
    <t>SCHEDULE  -5 CURRENT LIABILITIES &amp; PROVISIONS</t>
  </si>
  <si>
    <t>Daimond</t>
  </si>
  <si>
    <t xml:space="preserve"> UNSECURED LOANS</t>
  </si>
  <si>
    <t>As Per  records and information  provided to us</t>
  </si>
  <si>
    <t>For Pushpa Kaul &amp; Co</t>
  </si>
  <si>
    <t>For SGF Enterprises</t>
  </si>
  <si>
    <t>Chartered Accountants</t>
  </si>
  <si>
    <t>Pushpa Kaul Bhole</t>
  </si>
  <si>
    <t>Proprietor</t>
  </si>
  <si>
    <t>SCHEDULE -2 UNSECURED LOANS</t>
  </si>
  <si>
    <t>BALANCE SHEET (PROV)</t>
  </si>
  <si>
    <t>Gulam Hussain</t>
  </si>
  <si>
    <t>Living solutions</t>
  </si>
  <si>
    <t>MISC EXPENDITURE</t>
  </si>
  <si>
    <t>Fixed Deposit</t>
  </si>
  <si>
    <t>Ajmal (Adv against booking)</t>
  </si>
  <si>
    <t>Bharat Shah (Adv Against Booking)</t>
  </si>
  <si>
    <t>Kadambari Mantri (Jandhan Group)</t>
  </si>
  <si>
    <t>Khairunissa Shaikh (Adv Against booking)</t>
  </si>
  <si>
    <t>Mamta Mantri (Jandhan Group)</t>
  </si>
  <si>
    <t>Nazia Javed Shaikh</t>
  </si>
  <si>
    <t>Prashant Khanvilkar (Jandhan group)</t>
  </si>
  <si>
    <t>Prospective Estate (Shahapur)</t>
  </si>
  <si>
    <t>Raghuvir Mantri(Jandhan Group)</t>
  </si>
  <si>
    <t>Ravi enterprise</t>
  </si>
  <si>
    <t>Sahebraj Achelal</t>
  </si>
  <si>
    <t>Sheikh Mohd Ajam</t>
  </si>
  <si>
    <t>Smart Login Solutions</t>
  </si>
  <si>
    <t>Surendra Shanakar</t>
  </si>
  <si>
    <t>Ashok Mantri (Jandhan Group)</t>
  </si>
  <si>
    <t>PROFIT &amp; LOSS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</si>
</sst>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0.00"/>
    <numFmt numFmtId="165" formatCode="&quot;&quot;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2">
    <xf numFmtId="0" fontId="0" fillId="0" borderId="0" xfId="0"/>
    <xf numFmtId="0" fontId="5" fillId="0" borderId="0" xfId="0" applyFont="1"/>
    <xf numFmtId="1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/>
    <xf numFmtId="0" fontId="6" fillId="2" borderId="0" xfId="0" applyFont="1" applyFill="1"/>
    <xf numFmtId="1" fontId="0" fillId="0" borderId="1" xfId="0" applyNumberFormat="1" applyBorder="1" applyAlignment="1">
      <alignment horizontal="center"/>
    </xf>
    <xf numFmtId="0" fontId="7" fillId="0" borderId="0" xfId="1" applyFont="1" applyAlignment="1">
      <alignment horizontal="left" vertical="top" indent="2"/>
    </xf>
    <xf numFmtId="0" fontId="8" fillId="0" borderId="0" xfId="1" applyFont="1" applyAlignment="1">
      <alignment vertical="top"/>
    </xf>
    <xf numFmtId="164" fontId="8" fillId="0" borderId="0" xfId="1" applyNumberFormat="1" applyFont="1" applyAlignment="1">
      <alignment horizontal="right" vertical="top"/>
    </xf>
    <xf numFmtId="0" fontId="8" fillId="0" borderId="0" xfId="1" applyFont="1" applyAlignment="1">
      <alignment horizontal="center" vertical="top"/>
    </xf>
    <xf numFmtId="0" fontId="8" fillId="0" borderId="0" xfId="1" applyFont="1" applyAlignment="1">
      <alignment horizontal="right" vertical="top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7" fillId="0" borderId="0" xfId="1" applyFont="1" applyAlignment="1">
      <alignment horizontal="right" vertical="top"/>
    </xf>
    <xf numFmtId="164" fontId="7" fillId="0" borderId="0" xfId="1" applyNumberFormat="1" applyFont="1" applyAlignment="1">
      <alignment horizontal="right" vertical="top"/>
    </xf>
    <xf numFmtId="165" fontId="0" fillId="0" borderId="0" xfId="0" applyNumberFormat="1"/>
    <xf numFmtId="0" fontId="2" fillId="0" borderId="0" xfId="0" applyFont="1"/>
    <xf numFmtId="0" fontId="1" fillId="0" borderId="0" xfId="2"/>
    <xf numFmtId="0" fontId="9" fillId="0" borderId="0" xfId="2" applyFont="1"/>
    <xf numFmtId="1" fontId="9" fillId="0" borderId="0" xfId="2" applyNumberFormat="1" applyFont="1"/>
    <xf numFmtId="0" fontId="0" fillId="0" borderId="1" xfId="0" applyBorder="1" applyAlignment="1">
      <alignment horizontal="center"/>
    </xf>
    <xf numFmtId="0" fontId="9" fillId="0" borderId="0" xfId="2" applyFon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8" fillId="0" borderId="0" xfId="1" applyNumberFormat="1" applyFont="1" applyAlignment="1">
      <alignment horizontal="center" vertical="top"/>
    </xf>
    <xf numFmtId="165" fontId="7" fillId="0" borderId="4" xfId="1" applyNumberFormat="1" applyFont="1" applyBorder="1" applyAlignment="1">
      <alignment horizontal="center" vertical="top"/>
    </xf>
    <xf numFmtId="0" fontId="10" fillId="0" borderId="0" xfId="0" applyFont="1"/>
    <xf numFmtId="0" fontId="11" fillId="0" borderId="0" xfId="1" applyFont="1"/>
    <xf numFmtId="0" fontId="9" fillId="0" borderId="0" xfId="0" applyFont="1" applyAlignment="1">
      <alignment horizontal="center"/>
    </xf>
    <xf numFmtId="1" fontId="9" fillId="0" borderId="0" xfId="2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7" fillId="0" borderId="0" xfId="1" applyFont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6.png"/><Relationship Id="rId1" Type="http://schemas.openxmlformats.org/officeDocument/2006/relationships/image" Target="../media/image3.png"/><Relationship Id="rId5" Type="http://schemas.openxmlformats.org/officeDocument/2006/relationships/image" Target="../media/image4.jpe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1676400</xdr:colOff>
      <xdr:row>33</xdr:row>
      <xdr:rowOff>19050</xdr:rowOff>
    </xdr:from>
    <xdr:to>
      <xdr:col>0</xdr:col>
      <xdr:colOff>2381250</xdr:colOff>
      <xdr:row>36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6324600"/>
          <a:ext cx="704850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1619250</xdr:colOff>
      <xdr:row>36</xdr:row>
      <xdr:rowOff>161926</xdr:rowOff>
    </xdr:from>
    <xdr:to>
      <xdr:col>0</xdr:col>
      <xdr:colOff>2521955</xdr:colOff>
      <xdr:row>38</xdr:row>
      <xdr:rowOff>28576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7038976"/>
          <a:ext cx="902705" cy="247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180975</xdr:rowOff>
    </xdr:from>
    <xdr:to>
      <xdr:col>0</xdr:col>
      <xdr:colOff>1715069</xdr:colOff>
      <xdr:row>38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77025"/>
          <a:ext cx="1715069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866775</xdr:colOff>
      <xdr:row>34</xdr:row>
      <xdr:rowOff>0</xdr:rowOff>
    </xdr:from>
    <xdr:to>
      <xdr:col>2</xdr:col>
      <xdr:colOff>184897</xdr:colOff>
      <xdr:row>38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6496050"/>
          <a:ext cx="737347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34</xdr:row>
      <xdr:rowOff>57150</xdr:rowOff>
    </xdr:from>
    <xdr:to>
      <xdr:col>1</xdr:col>
      <xdr:colOff>660139</xdr:colOff>
      <xdr:row>37</xdr:row>
      <xdr:rowOff>67444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0" y="6553200"/>
          <a:ext cx="526789" cy="581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85725</xdr:rowOff>
    </xdr:from>
    <xdr:to>
      <xdr:col>0</xdr:col>
      <xdr:colOff>1715069</xdr:colOff>
      <xdr:row>35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29325"/>
          <a:ext cx="1715069" cy="609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1647825</xdr:colOff>
      <xdr:row>30</xdr:row>
      <xdr:rowOff>161925</xdr:rowOff>
    </xdr:from>
    <xdr:to>
      <xdr:col>0</xdr:col>
      <xdr:colOff>2352675</xdr:colOff>
      <xdr:row>34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5724525"/>
          <a:ext cx="704850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1504950</xdr:colOff>
      <xdr:row>34</xdr:row>
      <xdr:rowOff>161925</xdr:rowOff>
    </xdr:from>
    <xdr:to>
      <xdr:col>0</xdr:col>
      <xdr:colOff>2407655</xdr:colOff>
      <xdr:row>36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6486525"/>
          <a:ext cx="902705" cy="2476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32</xdr:row>
      <xdr:rowOff>33969</xdr:rowOff>
    </xdr:from>
    <xdr:to>
      <xdr:col>1</xdr:col>
      <xdr:colOff>555363</xdr:colOff>
      <xdr:row>35</xdr:row>
      <xdr:rowOff>44263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4" y="5977569"/>
          <a:ext cx="526789" cy="581794"/>
        </a:xfrm>
        <a:prstGeom prst="rect">
          <a:avLst/>
        </a:prstGeom>
      </xdr:spPr>
    </xdr:pic>
    <xdr:clientData/>
  </xdr:twoCellAnchor>
  <xdr:twoCellAnchor editAs="oneCell">
    <xdr:from>
      <xdr:col>2</xdr:col>
      <xdr:colOff>129428</xdr:colOff>
      <xdr:row>32</xdr:row>
      <xdr:rowOff>9525</xdr:rowOff>
    </xdr:from>
    <xdr:to>
      <xdr:col>3</xdr:col>
      <xdr:colOff>104775</xdr:colOff>
      <xdr:row>36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5103" y="5953125"/>
          <a:ext cx="737347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1981200</xdr:colOff>
      <xdr:row>23</xdr:row>
      <xdr:rowOff>114300</xdr:rowOff>
    </xdr:from>
    <xdr:to>
      <xdr:col>1</xdr:col>
      <xdr:colOff>21964</xdr:colOff>
      <xdr:row>26</xdr:row>
      <xdr:rowOff>124594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4524375"/>
          <a:ext cx="526789" cy="58179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23</xdr:row>
      <xdr:rowOff>19050</xdr:rowOff>
    </xdr:from>
    <xdr:to>
      <xdr:col>2</xdr:col>
      <xdr:colOff>222997</xdr:colOff>
      <xdr:row>27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4429125"/>
          <a:ext cx="737347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2971800</xdr:colOff>
      <xdr:row>47</xdr:row>
      <xdr:rowOff>38100</xdr:rowOff>
    </xdr:from>
    <xdr:to>
      <xdr:col>1</xdr:col>
      <xdr:colOff>480172</xdr:colOff>
      <xdr:row>51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6543675"/>
          <a:ext cx="737347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2409825</xdr:colOff>
      <xdr:row>47</xdr:row>
      <xdr:rowOff>95250</xdr:rowOff>
    </xdr:from>
    <xdr:to>
      <xdr:col>0</xdr:col>
      <xdr:colOff>2936614</xdr:colOff>
      <xdr:row>50</xdr:row>
      <xdr:rowOff>94114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5" y="6600825"/>
          <a:ext cx="526789" cy="5817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923925</xdr:colOff>
      <xdr:row>145</xdr:row>
      <xdr:rowOff>123825</xdr:rowOff>
    </xdr:from>
    <xdr:to>
      <xdr:col>0</xdr:col>
      <xdr:colOff>1450714</xdr:colOff>
      <xdr:row>148</xdr:row>
      <xdr:rowOff>134119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327350"/>
          <a:ext cx="526789" cy="581794"/>
        </a:xfrm>
        <a:prstGeom prst="rect">
          <a:avLst/>
        </a:prstGeom>
      </xdr:spPr>
    </xdr:pic>
    <xdr:clientData/>
  </xdr:twoCellAnchor>
  <xdr:twoCellAnchor editAs="oneCell">
    <xdr:from>
      <xdr:col>0</xdr:col>
      <xdr:colOff>1495425</xdr:colOff>
      <xdr:row>145</xdr:row>
      <xdr:rowOff>47625</xdr:rowOff>
    </xdr:from>
    <xdr:to>
      <xdr:col>0</xdr:col>
      <xdr:colOff>2232772</xdr:colOff>
      <xdr:row>149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28251150"/>
          <a:ext cx="737347" cy="76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2133600</xdr:colOff>
      <xdr:row>50</xdr:row>
      <xdr:rowOff>66675</xdr:rowOff>
    </xdr:from>
    <xdr:to>
      <xdr:col>1</xdr:col>
      <xdr:colOff>89647</xdr:colOff>
      <xdr:row>54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9972675"/>
          <a:ext cx="737347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1524000</xdr:colOff>
      <xdr:row>50</xdr:row>
      <xdr:rowOff>95250</xdr:rowOff>
    </xdr:from>
    <xdr:to>
      <xdr:col>0</xdr:col>
      <xdr:colOff>2050789</xdr:colOff>
      <xdr:row>53</xdr:row>
      <xdr:rowOff>105544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0001250"/>
          <a:ext cx="526789" cy="581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7"/>
  <sheetViews>
    <sheetView workbookViewId="0">
      <selection activeCell="K17" sqref="K17"/>
    </sheetView>
  </sheetViews>
  <sheetFormatPr defaultColWidth="9" defaultRowHeight="14.4"/>
  <sheetData>
    <row r="2" spans="1:8">
      <c r="A2" s="1" t="s">
        <v>0</v>
      </c>
      <c r="B2" s="1"/>
      <c r="C2" s="1"/>
      <c r="D2" s="1"/>
      <c r="E2" s="1" t="s">
        <v>1</v>
      </c>
      <c r="F2" s="1"/>
      <c r="G2" s="1"/>
    </row>
    <row r="3" spans="1:8">
      <c r="A3" s="1" t="s">
        <v>2</v>
      </c>
      <c r="B3" s="1"/>
      <c r="C3" s="1"/>
      <c r="D3" s="1"/>
      <c r="E3" s="1" t="s">
        <v>3</v>
      </c>
      <c r="F3" s="1"/>
      <c r="G3" s="1"/>
    </row>
    <row r="4" spans="1:8">
      <c r="A4" s="1"/>
      <c r="B4" s="1"/>
      <c r="C4" s="1"/>
      <c r="D4" s="1"/>
      <c r="E4" s="1"/>
      <c r="F4" s="1"/>
      <c r="G4" s="1"/>
    </row>
    <row r="5" spans="1:8">
      <c r="A5" s="1"/>
      <c r="B5" s="1"/>
      <c r="C5" s="1"/>
      <c r="D5" s="1"/>
      <c r="E5" s="1" t="s">
        <v>78</v>
      </c>
      <c r="F5" s="1"/>
      <c r="G5" s="1"/>
    </row>
    <row r="6" spans="1:8">
      <c r="A6" s="1"/>
      <c r="B6" s="1"/>
      <c r="C6" s="1"/>
      <c r="D6" s="1"/>
      <c r="E6" s="1" t="s">
        <v>79</v>
      </c>
      <c r="F6" s="1"/>
      <c r="G6" s="1"/>
    </row>
    <row r="7" spans="1:8">
      <c r="A7" s="1"/>
      <c r="B7" s="1"/>
      <c r="C7" s="1"/>
      <c r="D7" s="1"/>
      <c r="E7" s="1"/>
      <c r="F7" s="1"/>
      <c r="G7" s="1"/>
    </row>
    <row r="9" spans="1:8">
      <c r="B9" s="1" t="s">
        <v>4</v>
      </c>
      <c r="C9" s="1"/>
      <c r="D9" s="1"/>
    </row>
    <row r="11" spans="1:8">
      <c r="F11" s="4" t="s">
        <v>5</v>
      </c>
      <c r="G11" s="4" t="s">
        <v>5</v>
      </c>
    </row>
    <row r="13" spans="1:8">
      <c r="A13" s="1"/>
      <c r="B13" s="1"/>
      <c r="C13" s="1"/>
    </row>
    <row r="14" spans="1:8">
      <c r="G14" s="2" t="s">
        <v>80</v>
      </c>
      <c r="H14" s="2"/>
    </row>
    <row r="17" spans="1:7">
      <c r="A17" s="1" t="s">
        <v>6</v>
      </c>
      <c r="B17" s="1"/>
      <c r="C17" s="1"/>
      <c r="D17" s="1"/>
    </row>
    <row r="18" spans="1:7">
      <c r="A18" t="s">
        <v>7</v>
      </c>
      <c r="F18" s="2">
        <f>+'PROFIT &amp; LOSS AC'!B32</f>
        <v>0</v>
      </c>
    </row>
    <row r="19" spans="1:7">
      <c r="A19" t="s">
        <v>8</v>
      </c>
      <c r="F19" s="2">
        <v>0</v>
      </c>
    </row>
    <row r="20" spans="1:7">
      <c r="A20" t="s">
        <v>9</v>
      </c>
      <c r="F20" s="2">
        <v>0</v>
      </c>
      <c r="G20" s="2">
        <f>+F18+F19-F20</f>
        <v>0</v>
      </c>
    </row>
    <row r="23" spans="1:7">
      <c r="B23" s="1" t="s">
        <v>10</v>
      </c>
      <c r="C23" s="1"/>
      <c r="D23" s="1"/>
      <c r="G23" s="9" t="e">
        <f>+G20+G14</f>
        <v>#VALUE!</v>
      </c>
    </row>
    <row r="25" spans="1:7">
      <c r="B25" s="1" t="s">
        <v>11</v>
      </c>
      <c r="C25" s="1"/>
      <c r="D25" s="1"/>
      <c r="E25" s="1"/>
    </row>
    <row r="26" spans="1:7">
      <c r="B26" t="s">
        <v>12</v>
      </c>
      <c r="F26">
        <v>0</v>
      </c>
    </row>
    <row r="27" spans="1:7">
      <c r="B27" t="s">
        <v>13</v>
      </c>
      <c r="F27">
        <f>10000</f>
        <v>10000</v>
      </c>
      <c r="G27">
        <f>+F27+F26</f>
        <v>10000</v>
      </c>
    </row>
    <row r="29" spans="1:7">
      <c r="G29" s="9" t="e">
        <f>+G23-G27</f>
        <v>#VALUE!</v>
      </c>
    </row>
    <row r="31" spans="1:7">
      <c r="B31" s="1" t="s">
        <v>14</v>
      </c>
      <c r="C31" s="1"/>
      <c r="D31" s="1"/>
      <c r="G31" s="2" t="e">
        <f>+G23-G27</f>
        <v>#VALUE!</v>
      </c>
    </row>
    <row r="33" spans="2:7">
      <c r="B33" s="1" t="s">
        <v>15</v>
      </c>
      <c r="C33" s="1"/>
      <c r="D33" s="1"/>
      <c r="G33" s="2" t="e">
        <f>+(G31-1000000)*0.3+130000</f>
        <v>#VALUE!</v>
      </c>
    </row>
    <row r="34" spans="2:7">
      <c r="B34" t="s">
        <v>16</v>
      </c>
      <c r="G34" s="2" t="e">
        <f>+G33*0.03</f>
        <v>#VALUE!</v>
      </c>
    </row>
    <row r="35" spans="2:7">
      <c r="B35" s="1" t="s">
        <v>17</v>
      </c>
      <c r="G35" s="2" t="e">
        <f>+G34+G33</f>
        <v>#VALUE!</v>
      </c>
    </row>
    <row r="36" spans="2:7">
      <c r="B36" t="s">
        <v>18</v>
      </c>
      <c r="G36">
        <v>29609</v>
      </c>
    </row>
    <row r="37" spans="2:7">
      <c r="E37" t="s">
        <v>19</v>
      </c>
      <c r="G37" s="2" t="e">
        <f>+G35-G36</f>
        <v>#VALUE!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0"/>
  <sheetViews>
    <sheetView topLeftCell="A28" workbookViewId="0">
      <selection activeCell="A31" sqref="A31"/>
    </sheetView>
  </sheetViews>
  <sheetFormatPr defaultRowHeight="14.4"/>
  <cols>
    <col min="1" max="1" width="43.44140625" bestFit="1" customWidth="1"/>
    <col min="2" max="2" width="21.33203125" style="5" customWidth="1"/>
    <col min="3" max="3" width="9"/>
    <col min="4" max="4" width="10" customWidth="1"/>
    <col min="5" max="5" width="14.44140625" customWidth="1"/>
    <col min="6" max="6" width="9"/>
    <col min="7" max="8" width="10" customWidth="1"/>
    <col min="9" max="9" width="9"/>
    <col min="10" max="10" width="10" bestFit="1" customWidth="1"/>
    <col min="11" max="11" width="12.5546875" customWidth="1"/>
  </cols>
  <sheetData>
    <row r="2" spans="1:10">
      <c r="A2" s="36" t="s">
        <v>0</v>
      </c>
      <c r="B2" s="4"/>
      <c r="C2" s="1"/>
    </row>
    <row r="3" spans="1:10">
      <c r="A3" s="36" t="s">
        <v>240</v>
      </c>
      <c r="B3" s="4"/>
      <c r="C3" s="1"/>
    </row>
    <row r="4" spans="1:10">
      <c r="A4" s="36" t="s">
        <v>20</v>
      </c>
      <c r="B4" s="4"/>
      <c r="C4" s="1"/>
    </row>
    <row r="6" spans="1:10">
      <c r="A6" s="36" t="s">
        <v>300</v>
      </c>
    </row>
    <row r="7" spans="1:10">
      <c r="A7" s="40" t="s">
        <v>21</v>
      </c>
      <c r="B7" s="4" t="s">
        <v>5</v>
      </c>
      <c r="C7" s="1"/>
    </row>
    <row r="8" spans="1:10">
      <c r="A8" s="1" t="s">
        <v>22</v>
      </c>
    </row>
    <row r="10" spans="1:10">
      <c r="A10" t="s">
        <v>23</v>
      </c>
      <c r="B10" s="5">
        <v>0</v>
      </c>
    </row>
    <row r="11" spans="1:10">
      <c r="A11" s="1"/>
    </row>
    <row r="12" spans="1:10" ht="15" thickBot="1">
      <c r="A12" s="5" t="s">
        <v>24</v>
      </c>
      <c r="B12" s="29">
        <f>+B11+B10</f>
        <v>0</v>
      </c>
    </row>
    <row r="14" spans="1:10">
      <c r="A14" s="36" t="s">
        <v>25</v>
      </c>
      <c r="H14" s="2"/>
    </row>
    <row r="15" spans="1:10">
      <c r="A15" t="s">
        <v>26</v>
      </c>
      <c r="B15" s="5">
        <v>207303899</v>
      </c>
      <c r="J15" s="2"/>
    </row>
    <row r="16" spans="1:10">
      <c r="A16" t="s">
        <v>27</v>
      </c>
      <c r="B16" s="5">
        <f>2121287+1</f>
        <v>2121288</v>
      </c>
    </row>
    <row r="17" spans="1:8">
      <c r="A17" t="s">
        <v>28</v>
      </c>
      <c r="B17" s="5">
        <v>3216570</v>
      </c>
    </row>
    <row r="18" spans="1:8">
      <c r="A18" t="s">
        <v>29</v>
      </c>
      <c r="B18" s="10">
        <v>1163</v>
      </c>
      <c r="H18" s="2"/>
    </row>
    <row r="19" spans="1:8">
      <c r="A19" t="s">
        <v>30</v>
      </c>
      <c r="B19" s="5">
        <v>40270</v>
      </c>
    </row>
    <row r="20" spans="1:8">
      <c r="A20" t="s">
        <v>231</v>
      </c>
      <c r="B20" s="5">
        <v>1587500</v>
      </c>
    </row>
    <row r="21" spans="1:8">
      <c r="A21" t="s">
        <v>232</v>
      </c>
      <c r="B21" s="5">
        <v>355600</v>
      </c>
    </row>
    <row r="22" spans="1:8">
      <c r="A22" t="s">
        <v>233</v>
      </c>
      <c r="B22" s="5">
        <v>190986</v>
      </c>
    </row>
    <row r="23" spans="1:8">
      <c r="A23" t="s">
        <v>31</v>
      </c>
      <c r="B23" s="5">
        <v>43373</v>
      </c>
    </row>
    <row r="24" spans="1:8">
      <c r="A24" t="s">
        <v>32</v>
      </c>
      <c r="B24" s="5">
        <v>320000</v>
      </c>
    </row>
    <row r="25" spans="1:8">
      <c r="A25" t="s">
        <v>234</v>
      </c>
      <c r="B25" s="10">
        <v>14012</v>
      </c>
      <c r="H25" s="2"/>
    </row>
    <row r="26" spans="1:8">
      <c r="A26" t="s">
        <v>235</v>
      </c>
      <c r="B26" s="10">
        <v>50000</v>
      </c>
      <c r="H26" s="2"/>
    </row>
    <row r="27" spans="1:8">
      <c r="A27" t="s">
        <v>236</v>
      </c>
      <c r="B27" s="10">
        <v>221018</v>
      </c>
      <c r="H27" s="2"/>
    </row>
    <row r="28" spans="1:8">
      <c r="A28" t="s">
        <v>237</v>
      </c>
      <c r="B28" s="10">
        <v>42850</v>
      </c>
      <c r="H28" s="2"/>
    </row>
    <row r="29" spans="1:8">
      <c r="A29" t="s">
        <v>238</v>
      </c>
      <c r="B29" s="10">
        <v>54084</v>
      </c>
      <c r="H29" s="2"/>
    </row>
    <row r="30" spans="1:8">
      <c r="A30" t="s">
        <v>33</v>
      </c>
      <c r="B30" s="10">
        <v>49976</v>
      </c>
      <c r="C30" s="2"/>
      <c r="H30" s="2"/>
    </row>
    <row r="31" spans="1:8" ht="15" thickBot="1">
      <c r="A31" t="s">
        <v>34</v>
      </c>
      <c r="B31" s="14">
        <f>SUM(B15:B30)</f>
        <v>215612589</v>
      </c>
      <c r="E31" s="2"/>
      <c r="F31" s="2"/>
      <c r="H31" s="2"/>
    </row>
    <row r="32" spans="1:8">
      <c r="B32" s="10"/>
      <c r="F32" s="2"/>
    </row>
    <row r="33" spans="1:6">
      <c r="A33" s="27" t="s">
        <v>273</v>
      </c>
      <c r="B33" s="30"/>
      <c r="C33" s="27"/>
      <c r="D33" s="27"/>
      <c r="E33" s="26"/>
      <c r="F33" s="2"/>
    </row>
    <row r="34" spans="1:6">
      <c r="A34" s="27" t="s">
        <v>274</v>
      </c>
      <c r="B34" s="28" t="s">
        <v>275</v>
      </c>
      <c r="D34" s="27"/>
      <c r="E34" s="26"/>
    </row>
    <row r="35" spans="1:6">
      <c r="A35" s="27" t="s">
        <v>276</v>
      </c>
      <c r="B35" s="30"/>
      <c r="C35" s="27"/>
      <c r="D35" s="27"/>
    </row>
    <row r="36" spans="1:6">
      <c r="A36" s="27"/>
      <c r="B36" s="30"/>
      <c r="C36" s="27"/>
      <c r="D36" s="27"/>
    </row>
    <row r="37" spans="1:6">
      <c r="A37" s="27"/>
      <c r="B37" s="30"/>
      <c r="C37" s="27"/>
      <c r="D37" s="27"/>
    </row>
    <row r="40" spans="1:6">
      <c r="A40" s="27" t="s">
        <v>277</v>
      </c>
      <c r="B40" s="27" t="s">
        <v>278</v>
      </c>
      <c r="D40" s="2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6"/>
  <sheetViews>
    <sheetView topLeftCell="A25" workbookViewId="0">
      <selection activeCell="C28" sqref="C28"/>
    </sheetView>
  </sheetViews>
  <sheetFormatPr defaultColWidth="9" defaultRowHeight="14.4"/>
  <cols>
    <col min="1" max="1" width="43.44140625" bestFit="1" customWidth="1"/>
    <col min="3" max="3" width="11.44140625" style="5" customWidth="1"/>
  </cols>
  <sheetData>
    <row r="2" spans="1:6">
      <c r="A2" s="36" t="s">
        <v>0</v>
      </c>
      <c r="B2" s="1"/>
      <c r="C2" s="4"/>
    </row>
    <row r="3" spans="1:6">
      <c r="A3" s="36" t="s">
        <v>240</v>
      </c>
      <c r="B3" s="1"/>
      <c r="C3" s="4"/>
    </row>
    <row r="4" spans="1:6">
      <c r="A4" s="36" t="s">
        <v>20</v>
      </c>
      <c r="B4" s="1"/>
      <c r="C4" s="4"/>
    </row>
    <row r="5" spans="1:6">
      <c r="C5" s="4" t="s">
        <v>5</v>
      </c>
      <c r="D5" s="1"/>
    </row>
    <row r="6" spans="1:6">
      <c r="A6" s="36" t="s">
        <v>280</v>
      </c>
      <c r="C6" s="4" t="s">
        <v>35</v>
      </c>
      <c r="D6" s="1"/>
    </row>
    <row r="8" spans="1:6">
      <c r="A8" s="4" t="s">
        <v>21</v>
      </c>
      <c r="B8" s="4" t="s">
        <v>36</v>
      </c>
      <c r="C8" s="4"/>
    </row>
    <row r="10" spans="1:6">
      <c r="A10" s="36" t="s">
        <v>37</v>
      </c>
    </row>
    <row r="11" spans="1:6">
      <c r="A11" t="s">
        <v>38</v>
      </c>
      <c r="B11" s="5">
        <v>1</v>
      </c>
      <c r="C11" s="10">
        <f>+'SCH1'!C17</f>
        <v>68910429</v>
      </c>
    </row>
    <row r="12" spans="1:6">
      <c r="B12" s="5"/>
      <c r="F12" s="2"/>
    </row>
    <row r="13" spans="1:6">
      <c r="B13" s="5"/>
    </row>
    <row r="14" spans="1:6">
      <c r="A14" t="s">
        <v>39</v>
      </c>
      <c r="B14" s="5">
        <v>2</v>
      </c>
      <c r="C14" s="10">
        <f>+'SCH1'!C23</f>
        <v>106646311</v>
      </c>
    </row>
    <row r="15" spans="1:6" ht="15" thickBot="1">
      <c r="B15" s="5"/>
    </row>
    <row r="16" spans="1:6" ht="15" thickBot="1">
      <c r="A16" s="6" t="s">
        <v>40</v>
      </c>
      <c r="B16" s="8"/>
      <c r="C16" s="31">
        <f>SUM(C11:C15)</f>
        <v>175556740</v>
      </c>
    </row>
    <row r="17" spans="1:9">
      <c r="A17" s="36" t="s">
        <v>41</v>
      </c>
      <c r="B17" s="5"/>
      <c r="I17" s="2"/>
    </row>
    <row r="18" spans="1:9">
      <c r="A18" t="s">
        <v>42</v>
      </c>
      <c r="B18" s="5"/>
      <c r="C18" s="10">
        <v>47831162</v>
      </c>
      <c r="D18" s="2"/>
    </row>
    <row r="19" spans="1:9">
      <c r="B19" s="5"/>
    </row>
    <row r="20" spans="1:9">
      <c r="A20" t="s">
        <v>43</v>
      </c>
      <c r="B20" s="5">
        <v>3</v>
      </c>
      <c r="C20" s="5">
        <f>'SCH 2'!C11</f>
        <v>4819137</v>
      </c>
    </row>
    <row r="21" spans="1:9">
      <c r="B21" s="5"/>
    </row>
    <row r="22" spans="1:9">
      <c r="A22" t="s">
        <v>44</v>
      </c>
      <c r="B22" s="5">
        <v>4</v>
      </c>
      <c r="C22" s="10">
        <f>'SCH 2'!C22</f>
        <v>60602753</v>
      </c>
      <c r="F22" s="2"/>
    </row>
    <row r="23" spans="1:9">
      <c r="A23" t="s">
        <v>45</v>
      </c>
      <c r="B23" s="5"/>
    </row>
    <row r="24" spans="1:9">
      <c r="A24" t="s">
        <v>46</v>
      </c>
      <c r="B24" s="5">
        <v>5</v>
      </c>
      <c r="C24" s="5">
        <f>+'SCH 2'!C50</f>
        <v>153308901</v>
      </c>
    </row>
    <row r="25" spans="1:9">
      <c r="A25" t="s">
        <v>47</v>
      </c>
      <c r="B25" s="5"/>
    </row>
    <row r="26" spans="1:9">
      <c r="B26" s="5"/>
    </row>
    <row r="27" spans="1:9">
      <c r="A27" t="s">
        <v>283</v>
      </c>
      <c r="B27" s="5"/>
    </row>
    <row r="28" spans="1:9" ht="15" thickBot="1">
      <c r="A28" t="s">
        <v>239</v>
      </c>
      <c r="C28" s="32">
        <f>+'PROFIT &amp; LOSS AC'!B31</f>
        <v>215612589</v>
      </c>
    </row>
    <row r="29" spans="1:9" ht="15" thickBot="1">
      <c r="A29" s="6" t="s">
        <v>40</v>
      </c>
      <c r="B29" s="7"/>
      <c r="C29" s="32">
        <f>+C18+C20+C22-C24+C28</f>
        <v>175556740</v>
      </c>
      <c r="D29" s="2"/>
    </row>
    <row r="30" spans="1:9">
      <c r="C30" s="10"/>
      <c r="D30" s="2"/>
    </row>
    <row r="31" spans="1:9">
      <c r="A31" s="27" t="s">
        <v>273</v>
      </c>
      <c r="B31" s="27"/>
      <c r="C31" s="30"/>
      <c r="D31" s="27"/>
      <c r="E31" s="26"/>
    </row>
    <row r="32" spans="1:9">
      <c r="A32" s="27" t="s">
        <v>274</v>
      </c>
      <c r="B32" s="39" t="s">
        <v>275</v>
      </c>
      <c r="D32" s="27"/>
      <c r="E32" s="26"/>
    </row>
    <row r="33" spans="1:4">
      <c r="A33" s="27" t="s">
        <v>276</v>
      </c>
      <c r="B33" s="27"/>
      <c r="C33" s="30"/>
      <c r="D33" s="27"/>
    </row>
    <row r="34" spans="1:4">
      <c r="A34" s="27"/>
      <c r="B34" s="27"/>
      <c r="C34" s="30"/>
      <c r="D34" s="27"/>
    </row>
    <row r="35" spans="1:4">
      <c r="A35" s="27"/>
      <c r="B35" s="27"/>
      <c r="C35" s="30"/>
      <c r="D35" s="27"/>
    </row>
    <row r="36" spans="1:4">
      <c r="A36" s="27" t="s">
        <v>277</v>
      </c>
      <c r="B36" s="30" t="s">
        <v>278</v>
      </c>
      <c r="D36" s="2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84"/>
  <sheetViews>
    <sheetView topLeftCell="A22" workbookViewId="0">
      <selection activeCell="C22" sqref="C22"/>
    </sheetView>
  </sheetViews>
  <sheetFormatPr defaultRowHeight="14.4"/>
  <cols>
    <col min="1" max="1" width="37.33203125" bestFit="1" customWidth="1"/>
    <col min="2" max="2" width="9" style="5"/>
    <col min="3" max="3" width="11.44140625" style="5" bestFit="1" customWidth="1"/>
    <col min="4" max="5" width="9"/>
    <col min="6" max="6" width="10" bestFit="1" customWidth="1"/>
    <col min="7" max="7" width="9"/>
    <col min="8" max="8" width="10" bestFit="1" customWidth="1"/>
  </cols>
  <sheetData>
    <row r="2" spans="1:3">
      <c r="A2" s="36" t="s">
        <v>0</v>
      </c>
    </row>
    <row r="3" spans="1:3">
      <c r="A3" s="36" t="s">
        <v>240</v>
      </c>
    </row>
    <row r="4" spans="1:3">
      <c r="A4" s="36" t="s">
        <v>48</v>
      </c>
    </row>
    <row r="5" spans="1:3">
      <c r="B5" s="4"/>
      <c r="C5" s="4" t="s">
        <v>49</v>
      </c>
    </row>
    <row r="6" spans="1:3">
      <c r="C6" s="38" t="s">
        <v>35</v>
      </c>
    </row>
    <row r="7" spans="1:3">
      <c r="A7" s="36" t="s">
        <v>50</v>
      </c>
    </row>
    <row r="9" spans="1:3">
      <c r="B9" s="4"/>
      <c r="C9" s="4"/>
    </row>
    <row r="10" spans="1:3">
      <c r="A10" t="s">
        <v>51</v>
      </c>
      <c r="C10" s="5">
        <v>68746305</v>
      </c>
    </row>
    <row r="11" spans="1:3">
      <c r="A11" t="s">
        <v>52</v>
      </c>
      <c r="B11" s="5">
        <v>51016</v>
      </c>
    </row>
    <row r="12" spans="1:3">
      <c r="A12" t="s">
        <v>53</v>
      </c>
      <c r="B12" s="5">
        <v>168000</v>
      </c>
      <c r="C12" s="10"/>
    </row>
    <row r="13" spans="1:3">
      <c r="A13" t="s">
        <v>228</v>
      </c>
      <c r="B13" s="5">
        <f>16024+3636+82000+58000+44999+50000+497000</f>
        <v>751659</v>
      </c>
    </row>
    <row r="14" spans="1:3">
      <c r="B14" s="11"/>
      <c r="C14" s="20">
        <f>SUM(B11:B14)</f>
        <v>970675</v>
      </c>
    </row>
    <row r="15" spans="1:3">
      <c r="C15" s="10">
        <f>+C10+C14</f>
        <v>69716980</v>
      </c>
    </row>
    <row r="16" spans="1:3">
      <c r="A16" t="s">
        <v>229</v>
      </c>
      <c r="C16" s="11">
        <f>738551+8000+60000</f>
        <v>806551</v>
      </c>
    </row>
    <row r="17" spans="1:6" ht="15" thickBot="1">
      <c r="C17" s="21">
        <f>+C15-C16</f>
        <v>68910429</v>
      </c>
      <c r="F17" s="2"/>
    </row>
    <row r="18" spans="1:6" ht="15" thickTop="1"/>
    <row r="19" spans="1:6">
      <c r="C19" s="10"/>
    </row>
    <row r="20" spans="1:6">
      <c r="A20" s="36" t="s">
        <v>279</v>
      </c>
      <c r="C20" s="10"/>
    </row>
    <row r="21" spans="1:6">
      <c r="A21" t="s">
        <v>230</v>
      </c>
      <c r="C21" s="5">
        <f>+'unsecured loans'!B51</f>
        <v>87971311</v>
      </c>
    </row>
    <row r="22" spans="1:6">
      <c r="A22" s="12" t="s">
        <v>83</v>
      </c>
      <c r="C22" s="10">
        <v>18675000</v>
      </c>
    </row>
    <row r="23" spans="1:6" ht="15" thickBot="1">
      <c r="A23" s="12"/>
      <c r="C23" s="14">
        <f>SUM(C21:C22)</f>
        <v>106646311</v>
      </c>
    </row>
    <row r="24" spans="1:6">
      <c r="A24" s="12"/>
      <c r="C24" s="10"/>
    </row>
    <row r="25" spans="1:6">
      <c r="A25" s="1"/>
    </row>
    <row r="26" spans="1:6">
      <c r="A26" s="15"/>
    </row>
    <row r="27" spans="1:6">
      <c r="A27" s="16"/>
      <c r="C27" s="17"/>
    </row>
    <row r="28" spans="1:6">
      <c r="A28" s="16"/>
      <c r="C28" s="17"/>
    </row>
    <row r="29" spans="1:6">
      <c r="A29" s="16"/>
      <c r="C29" s="17"/>
    </row>
    <row r="30" spans="1:6">
      <c r="A30" s="16"/>
      <c r="C30" s="17"/>
    </row>
    <row r="31" spans="1:6">
      <c r="A31" s="16"/>
      <c r="C31" s="17"/>
    </row>
    <row r="32" spans="1:6">
      <c r="A32" s="16"/>
      <c r="C32" s="17"/>
    </row>
    <row r="33" spans="1:3">
      <c r="A33" s="16"/>
      <c r="C33" s="17"/>
    </row>
    <row r="34" spans="1:3">
      <c r="A34" s="16"/>
      <c r="C34" s="17"/>
    </row>
    <row r="35" spans="1:3">
      <c r="A35" s="16"/>
      <c r="C35" s="17"/>
    </row>
    <row r="36" spans="1:3">
      <c r="A36" s="16"/>
      <c r="C36" s="17"/>
    </row>
    <row r="37" spans="1:3">
      <c r="A37" s="16"/>
      <c r="C37" s="17"/>
    </row>
    <row r="38" spans="1:3">
      <c r="A38" s="16"/>
      <c r="C38" s="17"/>
    </row>
    <row r="39" spans="1:3">
      <c r="A39" s="16"/>
      <c r="C39" s="17"/>
    </row>
    <row r="40" spans="1:3">
      <c r="A40" s="16"/>
      <c r="C40" s="17"/>
    </row>
    <row r="41" spans="1:3">
      <c r="A41" s="16"/>
      <c r="C41" s="17"/>
    </row>
    <row r="42" spans="1:3">
      <c r="A42" s="16"/>
      <c r="C42" s="17"/>
    </row>
    <row r="43" spans="1:3">
      <c r="A43" s="16"/>
      <c r="C43" s="17"/>
    </row>
    <row r="44" spans="1:3">
      <c r="A44" s="16"/>
      <c r="C44" s="17"/>
    </row>
    <row r="45" spans="1:3">
      <c r="A45" s="16"/>
      <c r="C45" s="17"/>
    </row>
    <row r="46" spans="1:3">
      <c r="A46" s="16"/>
      <c r="C46" s="17"/>
    </row>
    <row r="47" spans="1:3">
      <c r="A47" s="16"/>
      <c r="C47" s="17"/>
    </row>
    <row r="48" spans="1:3">
      <c r="A48" s="16"/>
      <c r="C48" s="17"/>
    </row>
    <row r="49" spans="1:3">
      <c r="A49" s="16"/>
      <c r="C49" s="17"/>
    </row>
    <row r="50" spans="1:3">
      <c r="A50" s="16"/>
      <c r="C50" s="17"/>
    </row>
    <row r="51" spans="1:3">
      <c r="A51" s="16"/>
      <c r="C51" s="17"/>
    </row>
    <row r="52" spans="1:3">
      <c r="A52" s="16"/>
      <c r="C52" s="17"/>
    </row>
    <row r="53" spans="1:3">
      <c r="A53" s="16"/>
      <c r="C53" s="17"/>
    </row>
    <row r="54" spans="1:3">
      <c r="A54" s="16"/>
      <c r="C54" s="17"/>
    </row>
    <row r="55" spans="1:3">
      <c r="A55" s="16"/>
      <c r="C55" s="17"/>
    </row>
    <row r="56" spans="1:3">
      <c r="A56" s="16"/>
      <c r="C56" s="17"/>
    </row>
    <row r="57" spans="1:3">
      <c r="A57" s="16"/>
      <c r="C57" s="17"/>
    </row>
    <row r="58" spans="1:3">
      <c r="A58" s="16"/>
      <c r="C58" s="17"/>
    </row>
    <row r="59" spans="1:3">
      <c r="A59" s="16"/>
      <c r="C59" s="17"/>
    </row>
    <row r="60" spans="1:3">
      <c r="A60" s="16"/>
      <c r="C60" s="17"/>
    </row>
    <row r="61" spans="1:3">
      <c r="A61" s="16"/>
      <c r="C61" s="17"/>
    </row>
    <row r="62" spans="1:3">
      <c r="A62" s="16"/>
      <c r="C62" s="17"/>
    </row>
    <row r="63" spans="1:3">
      <c r="A63" s="16"/>
      <c r="C63" s="17"/>
    </row>
    <row r="64" spans="1:3">
      <c r="A64" s="16"/>
      <c r="C64" s="17"/>
    </row>
    <row r="65" spans="1:5">
      <c r="A65" s="16"/>
      <c r="C65" s="17"/>
    </row>
    <row r="66" spans="1:5">
      <c r="A66" s="16"/>
      <c r="C66" s="17"/>
    </row>
    <row r="67" spans="1:5">
      <c r="A67" s="16"/>
      <c r="C67" s="17"/>
    </row>
    <row r="68" spans="1:5">
      <c r="A68" s="16"/>
      <c r="C68" s="17"/>
    </row>
    <row r="69" spans="1:5">
      <c r="A69" s="16"/>
      <c r="C69" s="17"/>
    </row>
    <row r="70" spans="1:5">
      <c r="A70" s="16"/>
      <c r="C70" s="17"/>
    </row>
    <row r="71" spans="1:5">
      <c r="A71" s="15"/>
      <c r="C71" s="23"/>
    </row>
    <row r="73" spans="1:5">
      <c r="E73" s="2"/>
    </row>
    <row r="77" spans="1:5">
      <c r="C77" s="10"/>
    </row>
    <row r="79" spans="1:5">
      <c r="C79" s="10"/>
      <c r="D79" s="2"/>
    </row>
    <row r="80" spans="1:5">
      <c r="C80" s="10"/>
      <c r="E80" s="2"/>
    </row>
    <row r="82" spans="3:3">
      <c r="C82" s="10"/>
    </row>
    <row r="84" spans="3:3">
      <c r="C84" s="1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1"/>
  <sheetViews>
    <sheetView topLeftCell="A34" workbookViewId="0">
      <selection activeCell="A48" sqref="A48"/>
    </sheetView>
  </sheetViews>
  <sheetFormatPr defaultColWidth="9" defaultRowHeight="14.4"/>
  <cols>
    <col min="1" max="1" width="48.44140625" bestFit="1" customWidth="1"/>
    <col min="2" max="3" width="10" style="5" customWidth="1"/>
    <col min="5" max="5" width="10" bestFit="1" customWidth="1"/>
    <col min="6" max="6" width="9.6640625" customWidth="1"/>
    <col min="7" max="7" width="10" customWidth="1"/>
    <col min="8" max="9" width="9.6640625" customWidth="1"/>
  </cols>
  <sheetData>
    <row r="1" spans="1:7">
      <c r="A1" s="36" t="s">
        <v>0</v>
      </c>
    </row>
    <row r="2" spans="1:7">
      <c r="A2" s="36" t="s">
        <v>240</v>
      </c>
    </row>
    <row r="3" spans="1:7">
      <c r="A3" s="36" t="s">
        <v>48</v>
      </c>
    </row>
    <row r="5" spans="1:7">
      <c r="A5" s="36" t="s">
        <v>268</v>
      </c>
    </row>
    <row r="6" spans="1:7">
      <c r="F6" s="3"/>
      <c r="G6" s="3"/>
    </row>
    <row r="7" spans="1:7">
      <c r="A7" s="12" t="s">
        <v>81</v>
      </c>
      <c r="C7" s="5">
        <v>1000000</v>
      </c>
      <c r="F7" s="3"/>
      <c r="G7" s="3"/>
    </row>
    <row r="8" spans="1:7">
      <c r="A8" t="s">
        <v>61</v>
      </c>
      <c r="C8" s="5">
        <v>80000</v>
      </c>
      <c r="F8" s="3"/>
      <c r="G8" s="3"/>
    </row>
    <row r="9" spans="1:7">
      <c r="A9" t="s">
        <v>62</v>
      </c>
      <c r="C9" s="5">
        <v>3375000</v>
      </c>
      <c r="F9" s="3"/>
      <c r="G9" s="3"/>
    </row>
    <row r="10" spans="1:7">
      <c r="A10" t="s">
        <v>63</v>
      </c>
      <c r="C10" s="5">
        <v>364137</v>
      </c>
      <c r="F10" s="3"/>
      <c r="G10" s="3"/>
    </row>
    <row r="11" spans="1:7" ht="15" thickBot="1">
      <c r="C11" s="29">
        <f>SUM(C7:C10)</f>
        <v>4819137</v>
      </c>
    </row>
    <row r="14" spans="1:7">
      <c r="A14" s="36" t="s">
        <v>269</v>
      </c>
    </row>
    <row r="15" spans="1:7">
      <c r="A15" s="12" t="s">
        <v>64</v>
      </c>
      <c r="C15" s="5">
        <v>1773900</v>
      </c>
    </row>
    <row r="16" spans="1:7">
      <c r="A16" s="12" t="s">
        <v>65</v>
      </c>
      <c r="C16" s="10">
        <f>4815170+1+1</f>
        <v>4815172</v>
      </c>
    </row>
    <row r="17" spans="1:9">
      <c r="A17" t="s">
        <v>66</v>
      </c>
      <c r="B17" s="5">
        <v>3955056</v>
      </c>
    </row>
    <row r="18" spans="1:9">
      <c r="A18" t="s">
        <v>67</v>
      </c>
      <c r="B18" s="5">
        <f>+'lOANS &amp; ADVANCES'!B145</f>
        <v>49705354</v>
      </c>
    </row>
    <row r="19" spans="1:9">
      <c r="A19" s="13" t="s">
        <v>82</v>
      </c>
      <c r="B19" s="20">
        <v>113271</v>
      </c>
      <c r="C19" s="5">
        <f>SUM(B17:B19)</f>
        <v>53773681</v>
      </c>
      <c r="G19" s="2"/>
      <c r="I19" s="2"/>
    </row>
    <row r="20" spans="1:9">
      <c r="A20" s="13" t="s">
        <v>284</v>
      </c>
      <c r="B20" s="10"/>
      <c r="C20" s="5">
        <v>240000</v>
      </c>
      <c r="G20" s="2"/>
      <c r="I20" s="2"/>
    </row>
    <row r="21" spans="1:9">
      <c r="A21" s="13"/>
      <c r="B21" s="10"/>
      <c r="C21" s="10"/>
      <c r="G21" s="2"/>
      <c r="I21" s="2"/>
    </row>
    <row r="22" spans="1:9" ht="15" thickBot="1">
      <c r="C22" s="33">
        <f>SUM(C15:C21)</f>
        <v>60602753</v>
      </c>
    </row>
    <row r="23" spans="1:9" ht="15" thickTop="1"/>
    <row r="24" spans="1:9">
      <c r="I24" s="2"/>
    </row>
    <row r="25" spans="1:9">
      <c r="A25" s="36" t="s">
        <v>270</v>
      </c>
    </row>
    <row r="27" spans="1:9">
      <c r="A27" t="s">
        <v>68</v>
      </c>
      <c r="C27" s="5">
        <v>119494560</v>
      </c>
    </row>
    <row r="28" spans="1:9">
      <c r="A28" t="s">
        <v>285</v>
      </c>
      <c r="C28" s="5">
        <v>644000</v>
      </c>
    </row>
    <row r="29" spans="1:9">
      <c r="A29" t="s">
        <v>299</v>
      </c>
      <c r="C29" s="5">
        <v>500000</v>
      </c>
    </row>
    <row r="30" spans="1:9">
      <c r="A30" t="s">
        <v>286</v>
      </c>
      <c r="C30" s="5">
        <v>2364691</v>
      </c>
    </row>
    <row r="31" spans="1:9">
      <c r="A31" t="s">
        <v>287</v>
      </c>
      <c r="C31" s="5">
        <v>1435000</v>
      </c>
    </row>
    <row r="32" spans="1:9">
      <c r="A32" t="s">
        <v>288</v>
      </c>
      <c r="C32" s="5">
        <v>650000</v>
      </c>
    </row>
    <row r="33" spans="1:3">
      <c r="A33" t="s">
        <v>289</v>
      </c>
      <c r="C33" s="5">
        <v>1000000</v>
      </c>
    </row>
    <row r="34" spans="1:3">
      <c r="A34" t="s">
        <v>290</v>
      </c>
      <c r="C34" s="5">
        <v>15000</v>
      </c>
    </row>
    <row r="35" spans="1:3">
      <c r="A35" t="s">
        <v>291</v>
      </c>
      <c r="C35" s="5">
        <v>1500000</v>
      </c>
    </row>
    <row r="36" spans="1:3">
      <c r="A36" t="s">
        <v>292</v>
      </c>
      <c r="C36" s="5">
        <v>10400650</v>
      </c>
    </row>
    <row r="37" spans="1:3">
      <c r="A37" t="s">
        <v>293</v>
      </c>
      <c r="C37" s="5">
        <v>3050000</v>
      </c>
    </row>
    <row r="38" spans="1:3">
      <c r="A38" t="s">
        <v>294</v>
      </c>
      <c r="C38" s="5">
        <v>2000000</v>
      </c>
    </row>
    <row r="39" spans="1:3">
      <c r="A39" t="s">
        <v>295</v>
      </c>
      <c r="C39" s="5">
        <v>50000</v>
      </c>
    </row>
    <row r="40" spans="1:3">
      <c r="A40" t="s">
        <v>296</v>
      </c>
      <c r="C40" s="5">
        <v>400000</v>
      </c>
    </row>
    <row r="41" spans="1:3">
      <c r="A41" t="s">
        <v>297</v>
      </c>
      <c r="C41" s="5">
        <v>600000</v>
      </c>
    </row>
    <row r="42" spans="1:3">
      <c r="A42" t="s">
        <v>298</v>
      </c>
      <c r="C42" s="5">
        <v>5225000</v>
      </c>
    </row>
    <row r="43" spans="1:3">
      <c r="A43" s="25" t="s">
        <v>271</v>
      </c>
      <c r="C43" s="5">
        <v>150000</v>
      </c>
    </row>
    <row r="44" spans="1:3">
      <c r="A44" t="s">
        <v>69</v>
      </c>
      <c r="C44" s="5">
        <v>3300000</v>
      </c>
    </row>
    <row r="45" spans="1:3">
      <c r="A45" t="s">
        <v>70</v>
      </c>
      <c r="C45" s="5">
        <v>75000</v>
      </c>
    </row>
    <row r="46" spans="1:3">
      <c r="A46" t="s">
        <v>71</v>
      </c>
      <c r="C46" s="5">
        <v>150000</v>
      </c>
    </row>
    <row r="47" spans="1:3">
      <c r="A47" t="s">
        <v>72</v>
      </c>
      <c r="C47" s="5">
        <v>5000</v>
      </c>
    </row>
    <row r="48" spans="1:3">
      <c r="A48" t="s">
        <v>73</v>
      </c>
      <c r="C48" s="5">
        <v>300000</v>
      </c>
    </row>
    <row r="50" spans="3:3" ht="15" thickBot="1">
      <c r="C50" s="33">
        <f>SUM(C27:C49)</f>
        <v>153308901</v>
      </c>
    </row>
    <row r="51" spans="3:3" ht="15" thickTop="1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5"/>
  <sheetViews>
    <sheetView tabSelected="1" topLeftCell="A22" workbookViewId="0">
      <selection activeCell="F33" sqref="F33"/>
    </sheetView>
  </sheetViews>
  <sheetFormatPr defaultRowHeight="14.4"/>
  <cols>
    <col min="1" max="1" width="36.33203125" customWidth="1"/>
    <col min="2" max="2" width="15.109375" style="5" customWidth="1"/>
  </cols>
  <sheetData>
    <row r="1" spans="1:3">
      <c r="A1" s="36" t="s">
        <v>0</v>
      </c>
      <c r="B1" s="40"/>
      <c r="C1" s="1"/>
    </row>
    <row r="2" spans="1:3">
      <c r="A2" s="36" t="s">
        <v>240</v>
      </c>
      <c r="B2" s="40"/>
      <c r="C2" s="1"/>
    </row>
    <row r="3" spans="1:3">
      <c r="A3" s="36" t="s">
        <v>48</v>
      </c>
      <c r="B3" s="40"/>
      <c r="C3" s="1"/>
    </row>
    <row r="4" spans="1:3">
      <c r="A4" s="15"/>
      <c r="B4" s="41"/>
      <c r="C4" s="41"/>
    </row>
    <row r="5" spans="1:3" ht="15.6">
      <c r="A5" s="37" t="s">
        <v>67</v>
      </c>
      <c r="B5" s="18"/>
      <c r="C5" s="18"/>
    </row>
    <row r="6" spans="1:3">
      <c r="A6" s="16" t="s">
        <v>115</v>
      </c>
      <c r="B6" s="34">
        <v>852000</v>
      </c>
      <c r="C6" s="19"/>
    </row>
    <row r="7" spans="1:3">
      <c r="A7" s="16" t="s">
        <v>116</v>
      </c>
      <c r="B7" s="34">
        <v>600000</v>
      </c>
      <c r="C7" s="19"/>
    </row>
    <row r="8" spans="1:3">
      <c r="A8" s="16" t="s">
        <v>117</v>
      </c>
      <c r="B8" s="34">
        <v>12606</v>
      </c>
      <c r="C8" s="19"/>
    </row>
    <row r="9" spans="1:3">
      <c r="A9" s="16" t="s">
        <v>118</v>
      </c>
      <c r="B9" s="34">
        <v>60000</v>
      </c>
      <c r="C9" s="19"/>
    </row>
    <row r="10" spans="1:3">
      <c r="A10" s="16" t="s">
        <v>119</v>
      </c>
      <c r="B10" s="34">
        <v>340000</v>
      </c>
      <c r="C10" s="19"/>
    </row>
    <row r="11" spans="1:3">
      <c r="A11" s="16" t="s">
        <v>120</v>
      </c>
      <c r="B11" s="34">
        <v>606000</v>
      </c>
      <c r="C11" s="19"/>
    </row>
    <row r="12" spans="1:3">
      <c r="A12" s="16" t="s">
        <v>121</v>
      </c>
      <c r="B12" s="34">
        <v>25000</v>
      </c>
      <c r="C12" s="19"/>
    </row>
    <row r="13" spans="1:3">
      <c r="A13" s="16" t="s">
        <v>122</v>
      </c>
      <c r="B13" s="34">
        <v>10000</v>
      </c>
      <c r="C13" s="19"/>
    </row>
    <row r="14" spans="1:3">
      <c r="A14" s="16" t="s">
        <v>123</v>
      </c>
      <c r="B14" s="34">
        <v>30000</v>
      </c>
      <c r="C14" s="19"/>
    </row>
    <row r="15" spans="1:3">
      <c r="A15" s="16" t="s">
        <v>124</v>
      </c>
      <c r="B15" s="34">
        <v>27000</v>
      </c>
      <c r="C15" s="19"/>
    </row>
    <row r="16" spans="1:3">
      <c r="A16" s="16" t="s">
        <v>125</v>
      </c>
      <c r="B16" s="34">
        <v>30000</v>
      </c>
      <c r="C16" s="19"/>
    </row>
    <row r="17" spans="1:3">
      <c r="A17" s="16" t="s">
        <v>126</v>
      </c>
      <c r="B17" s="34">
        <v>500000</v>
      </c>
      <c r="C17" s="19"/>
    </row>
    <row r="18" spans="1:3">
      <c r="A18" s="16" t="s">
        <v>246</v>
      </c>
      <c r="B18" s="34">
        <v>120000</v>
      </c>
      <c r="C18" s="19"/>
    </row>
    <row r="19" spans="1:3">
      <c r="A19" s="16" t="s">
        <v>127</v>
      </c>
      <c r="B19" s="34">
        <v>82875</v>
      </c>
      <c r="C19" s="19"/>
    </row>
    <row r="20" spans="1:3">
      <c r="A20" s="16" t="s">
        <v>241</v>
      </c>
      <c r="B20" s="34">
        <v>344320</v>
      </c>
      <c r="C20" s="19"/>
    </row>
    <row r="21" spans="1:3">
      <c r="A21" s="16" t="s">
        <v>247</v>
      </c>
      <c r="B21" s="34">
        <v>60000</v>
      </c>
      <c r="C21" s="19"/>
    </row>
    <row r="22" spans="1:3">
      <c r="A22" s="16" t="s">
        <v>248</v>
      </c>
      <c r="B22" s="34">
        <v>15000</v>
      </c>
      <c r="C22" s="19"/>
    </row>
    <row r="23" spans="1:3">
      <c r="A23" s="16" t="s">
        <v>128</v>
      </c>
      <c r="B23" s="34">
        <v>182000</v>
      </c>
      <c r="C23" s="19"/>
    </row>
    <row r="24" spans="1:3">
      <c r="A24" s="16" t="s">
        <v>129</v>
      </c>
      <c r="B24" s="34">
        <v>125000</v>
      </c>
      <c r="C24" s="19"/>
    </row>
    <row r="25" spans="1:3">
      <c r="A25" s="16" t="s">
        <v>249</v>
      </c>
      <c r="B25" s="34">
        <f>2720350+1</f>
        <v>2720351</v>
      </c>
      <c r="C25" s="19"/>
    </row>
    <row r="26" spans="1:3">
      <c r="A26" s="16" t="s">
        <v>130</v>
      </c>
      <c r="B26" s="34">
        <v>122312</v>
      </c>
      <c r="C26" s="19"/>
    </row>
    <row r="27" spans="1:3">
      <c r="A27" s="16" t="s">
        <v>131</v>
      </c>
      <c r="B27" s="34">
        <v>460000</v>
      </c>
      <c r="C27" s="19"/>
    </row>
    <row r="28" spans="1:3">
      <c r="A28" s="16" t="s">
        <v>132</v>
      </c>
      <c r="B28" s="34">
        <v>3000000</v>
      </c>
      <c r="C28" s="19"/>
    </row>
    <row r="29" spans="1:3">
      <c r="A29" s="16" t="s">
        <v>133</v>
      </c>
      <c r="B29" s="34">
        <v>92750</v>
      </c>
      <c r="C29" s="19"/>
    </row>
    <row r="30" spans="1:3">
      <c r="A30" s="16" t="s">
        <v>134</v>
      </c>
      <c r="B30" s="34">
        <v>15000</v>
      </c>
      <c r="C30" s="19"/>
    </row>
    <row r="31" spans="1:3">
      <c r="A31" s="16" t="s">
        <v>250</v>
      </c>
      <c r="B31" s="34">
        <v>455000</v>
      </c>
      <c r="C31" s="19"/>
    </row>
    <row r="32" spans="1:3">
      <c r="A32" s="16" t="s">
        <v>251</v>
      </c>
      <c r="B32" s="34">
        <v>25000</v>
      </c>
      <c r="C32" s="19"/>
    </row>
    <row r="33" spans="1:3">
      <c r="A33" s="16" t="s">
        <v>252</v>
      </c>
      <c r="B33" s="34">
        <v>223200</v>
      </c>
      <c r="C33" s="19"/>
    </row>
    <row r="34" spans="1:3">
      <c r="A34" s="16" t="s">
        <v>135</v>
      </c>
      <c r="B34" s="34">
        <v>30000</v>
      </c>
      <c r="C34" s="19"/>
    </row>
    <row r="35" spans="1:3">
      <c r="A35" s="16" t="s">
        <v>136</v>
      </c>
      <c r="B35" s="34">
        <v>10000</v>
      </c>
      <c r="C35" s="19"/>
    </row>
    <row r="36" spans="1:3">
      <c r="A36" s="16" t="s">
        <v>137</v>
      </c>
      <c r="B36" s="34">
        <v>275000</v>
      </c>
      <c r="C36" s="19"/>
    </row>
    <row r="37" spans="1:3">
      <c r="A37" s="16" t="s">
        <v>138</v>
      </c>
      <c r="B37" s="34">
        <v>85050</v>
      </c>
      <c r="C37" s="19"/>
    </row>
    <row r="38" spans="1:3">
      <c r="A38" s="16" t="s">
        <v>253</v>
      </c>
      <c r="B38" s="34">
        <v>500000</v>
      </c>
      <c r="C38" s="19"/>
    </row>
    <row r="39" spans="1:3">
      <c r="A39" s="16" t="s">
        <v>139</v>
      </c>
      <c r="B39" s="34">
        <v>320000</v>
      </c>
      <c r="C39" s="19"/>
    </row>
    <row r="40" spans="1:3">
      <c r="A40" s="16" t="s">
        <v>140</v>
      </c>
      <c r="B40" s="34">
        <v>491000</v>
      </c>
      <c r="C40" s="19"/>
    </row>
    <row r="41" spans="1:3">
      <c r="A41" s="16" t="s">
        <v>254</v>
      </c>
      <c r="B41" s="34">
        <v>150000</v>
      </c>
      <c r="C41" s="19"/>
    </row>
    <row r="42" spans="1:3">
      <c r="A42" s="16" t="s">
        <v>141</v>
      </c>
      <c r="B42" s="34">
        <v>50000</v>
      </c>
      <c r="C42" s="19"/>
    </row>
    <row r="43" spans="1:3">
      <c r="A43" s="16" t="s">
        <v>142</v>
      </c>
      <c r="B43" s="34">
        <v>20000</v>
      </c>
      <c r="C43" s="19"/>
    </row>
    <row r="44" spans="1:3">
      <c r="A44" s="16" t="s">
        <v>143</v>
      </c>
      <c r="B44" s="34">
        <v>100000</v>
      </c>
      <c r="C44" s="19"/>
    </row>
    <row r="45" spans="1:3">
      <c r="A45" s="16" t="s">
        <v>144</v>
      </c>
      <c r="B45" s="34">
        <v>75000</v>
      </c>
      <c r="C45" s="19"/>
    </row>
    <row r="46" spans="1:3">
      <c r="A46" s="16" t="s">
        <v>145</v>
      </c>
      <c r="B46" s="34">
        <v>700056</v>
      </c>
      <c r="C46" s="19"/>
    </row>
    <row r="47" spans="1:3">
      <c r="A47" s="16" t="s">
        <v>146</v>
      </c>
      <c r="B47" s="34">
        <v>22120</v>
      </c>
      <c r="C47" s="19"/>
    </row>
    <row r="48" spans="1:3">
      <c r="A48" s="16" t="s">
        <v>255</v>
      </c>
      <c r="B48" s="34">
        <v>500000</v>
      </c>
      <c r="C48" s="19"/>
    </row>
    <row r="49" spans="1:3">
      <c r="A49" s="16" t="s">
        <v>147</v>
      </c>
      <c r="B49" s="34">
        <v>132000</v>
      </c>
      <c r="C49" s="19"/>
    </row>
    <row r="50" spans="1:3">
      <c r="A50" s="16" t="s">
        <v>148</v>
      </c>
      <c r="B50" s="34">
        <v>605500</v>
      </c>
      <c r="C50" s="19"/>
    </row>
    <row r="51" spans="1:3">
      <c r="A51" s="16" t="s">
        <v>149</v>
      </c>
      <c r="B51" s="34">
        <v>65000</v>
      </c>
      <c r="C51" s="19"/>
    </row>
    <row r="52" spans="1:3">
      <c r="A52" s="16" t="s">
        <v>150</v>
      </c>
      <c r="B52" s="34">
        <v>100000</v>
      </c>
      <c r="C52" s="19"/>
    </row>
    <row r="53" spans="1:3">
      <c r="A53" s="16" t="s">
        <v>151</v>
      </c>
      <c r="B53" s="34">
        <v>568000</v>
      </c>
      <c r="C53" s="19"/>
    </row>
    <row r="54" spans="1:3">
      <c r="A54" s="16" t="s">
        <v>256</v>
      </c>
      <c r="B54" s="34">
        <v>176000</v>
      </c>
      <c r="C54" s="19"/>
    </row>
    <row r="55" spans="1:3">
      <c r="A55" s="16" t="s">
        <v>152</v>
      </c>
      <c r="B55" s="34">
        <v>140000</v>
      </c>
      <c r="C55" s="19"/>
    </row>
    <row r="56" spans="1:3">
      <c r="A56" s="16" t="s">
        <v>153</v>
      </c>
      <c r="B56" s="34">
        <v>50000</v>
      </c>
      <c r="C56" s="19"/>
    </row>
    <row r="57" spans="1:3">
      <c r="A57" s="16" t="s">
        <v>154</v>
      </c>
      <c r="B57" s="34">
        <v>650000</v>
      </c>
      <c r="C57" s="19"/>
    </row>
    <row r="58" spans="1:3">
      <c r="A58" s="16" t="s">
        <v>257</v>
      </c>
      <c r="B58" s="34">
        <v>134000</v>
      </c>
      <c r="C58" s="19"/>
    </row>
    <row r="59" spans="1:3">
      <c r="A59" s="16" t="s">
        <v>155</v>
      </c>
      <c r="B59" s="34">
        <v>440000</v>
      </c>
      <c r="C59" s="19"/>
    </row>
    <row r="60" spans="1:3">
      <c r="A60" s="16" t="s">
        <v>156</v>
      </c>
      <c r="B60" s="34">
        <v>50000</v>
      </c>
      <c r="C60" s="19"/>
    </row>
    <row r="61" spans="1:3">
      <c r="A61" s="16" t="s">
        <v>157</v>
      </c>
      <c r="B61" s="34">
        <v>200000</v>
      </c>
      <c r="C61" s="19"/>
    </row>
    <row r="62" spans="1:3">
      <c r="A62" s="16" t="s">
        <v>158</v>
      </c>
      <c r="B62" s="34">
        <v>20000</v>
      </c>
      <c r="C62" s="19"/>
    </row>
    <row r="63" spans="1:3">
      <c r="A63" s="16" t="s">
        <v>282</v>
      </c>
      <c r="B63" s="34">
        <v>600000</v>
      </c>
      <c r="C63" s="19"/>
    </row>
    <row r="64" spans="1:3">
      <c r="A64" s="16" t="s">
        <v>242</v>
      </c>
      <c r="B64" s="34">
        <v>5607607</v>
      </c>
      <c r="C64" s="19"/>
    </row>
    <row r="65" spans="1:3">
      <c r="A65" s="16" t="s">
        <v>159</v>
      </c>
      <c r="B65" s="34">
        <v>475000</v>
      </c>
      <c r="C65" s="19"/>
    </row>
    <row r="66" spans="1:3">
      <c r="A66" s="16" t="s">
        <v>160</v>
      </c>
      <c r="B66" s="34">
        <v>22000</v>
      </c>
      <c r="C66" s="19"/>
    </row>
    <row r="67" spans="1:3">
      <c r="A67" s="16" t="s">
        <v>161</v>
      </c>
      <c r="B67" s="34">
        <v>10000</v>
      </c>
      <c r="C67" s="19"/>
    </row>
    <row r="68" spans="1:3">
      <c r="A68" s="16" t="s">
        <v>162</v>
      </c>
      <c r="B68" s="34">
        <v>50000</v>
      </c>
      <c r="C68" s="19"/>
    </row>
    <row r="69" spans="1:3">
      <c r="A69" s="16" t="s">
        <v>163</v>
      </c>
      <c r="B69" s="34">
        <v>5000</v>
      </c>
      <c r="C69" s="19"/>
    </row>
    <row r="70" spans="1:3">
      <c r="A70" s="16" t="s">
        <v>164</v>
      </c>
      <c r="B70" s="34">
        <v>20000</v>
      </c>
      <c r="C70" s="19"/>
    </row>
    <row r="71" spans="1:3">
      <c r="A71" s="16" t="s">
        <v>165</v>
      </c>
      <c r="B71" s="34">
        <v>104000</v>
      </c>
      <c r="C71" s="19"/>
    </row>
    <row r="72" spans="1:3">
      <c r="A72" s="16" t="s">
        <v>166</v>
      </c>
      <c r="B72" s="34">
        <v>447500</v>
      </c>
      <c r="C72" s="19"/>
    </row>
    <row r="73" spans="1:3">
      <c r="A73" s="16" t="s">
        <v>167</v>
      </c>
      <c r="B73" s="34">
        <v>60000</v>
      </c>
      <c r="C73" s="19"/>
    </row>
    <row r="74" spans="1:3">
      <c r="A74" s="16" t="s">
        <v>168</v>
      </c>
      <c r="B74" s="34">
        <v>900056</v>
      </c>
      <c r="C74" s="19"/>
    </row>
    <row r="75" spans="1:3">
      <c r="A75" s="16" t="s">
        <v>169</v>
      </c>
      <c r="B75" s="34">
        <v>100000</v>
      </c>
      <c r="C75" s="19"/>
    </row>
    <row r="76" spans="1:3">
      <c r="A76" s="16" t="s">
        <v>170</v>
      </c>
      <c r="B76" s="34">
        <v>50000</v>
      </c>
      <c r="C76" s="19"/>
    </row>
    <row r="77" spans="1:3">
      <c r="A77" s="16" t="s">
        <v>171</v>
      </c>
      <c r="B77" s="34">
        <v>10000</v>
      </c>
      <c r="C77" s="19"/>
    </row>
    <row r="78" spans="1:3">
      <c r="A78" s="16" t="s">
        <v>172</v>
      </c>
      <c r="B78" s="34">
        <v>40000</v>
      </c>
      <c r="C78" s="19"/>
    </row>
    <row r="79" spans="1:3">
      <c r="A79" s="16" t="s">
        <v>173</v>
      </c>
      <c r="B79" s="34">
        <v>25000</v>
      </c>
      <c r="C79" s="19"/>
    </row>
    <row r="80" spans="1:3">
      <c r="A80" s="16" t="s">
        <v>174</v>
      </c>
      <c r="B80" s="34">
        <v>60000</v>
      </c>
      <c r="C80" s="19"/>
    </row>
    <row r="81" spans="1:3">
      <c r="A81" s="16" t="s">
        <v>175</v>
      </c>
      <c r="B81" s="34">
        <v>10000</v>
      </c>
      <c r="C81" s="19"/>
    </row>
    <row r="82" spans="1:3">
      <c r="A82" s="16" t="s">
        <v>176</v>
      </c>
      <c r="B82" s="34">
        <v>30000</v>
      </c>
      <c r="C82" s="19"/>
    </row>
    <row r="83" spans="1:3">
      <c r="A83" s="16" t="s">
        <v>177</v>
      </c>
      <c r="B83" s="34">
        <v>61560</v>
      </c>
      <c r="C83" s="19"/>
    </row>
    <row r="84" spans="1:3">
      <c r="A84" s="16" t="s">
        <v>178</v>
      </c>
      <c r="B84" s="34">
        <v>20000</v>
      </c>
      <c r="C84" s="19"/>
    </row>
    <row r="85" spans="1:3">
      <c r="A85" s="16" t="s">
        <v>179</v>
      </c>
      <c r="B85" s="34">
        <v>190000</v>
      </c>
      <c r="C85" s="19"/>
    </row>
    <row r="86" spans="1:3">
      <c r="A86" s="16" t="s">
        <v>180</v>
      </c>
      <c r="B86" s="34">
        <v>260000</v>
      </c>
      <c r="C86" s="19"/>
    </row>
    <row r="87" spans="1:3">
      <c r="A87" s="16" t="s">
        <v>181</v>
      </c>
      <c r="B87" s="34">
        <v>10000</v>
      </c>
      <c r="C87" s="19"/>
    </row>
    <row r="88" spans="1:3">
      <c r="A88" s="16" t="s">
        <v>182</v>
      </c>
      <c r="B88" s="34">
        <v>530000</v>
      </c>
      <c r="C88" s="19"/>
    </row>
    <row r="89" spans="1:3">
      <c r="A89" s="16" t="s">
        <v>183</v>
      </c>
      <c r="B89" s="34">
        <v>5000</v>
      </c>
      <c r="C89" s="19"/>
    </row>
    <row r="90" spans="1:3">
      <c r="A90" s="16" t="s">
        <v>267</v>
      </c>
      <c r="B90" s="34">
        <v>1000000</v>
      </c>
      <c r="C90" s="19"/>
    </row>
    <row r="91" spans="1:3">
      <c r="A91" s="16" t="s">
        <v>258</v>
      </c>
      <c r="B91" s="34">
        <v>1000000</v>
      </c>
      <c r="C91" s="19"/>
    </row>
    <row r="92" spans="1:3">
      <c r="A92" s="16" t="s">
        <v>184</v>
      </c>
      <c r="B92" s="34">
        <v>40000</v>
      </c>
      <c r="C92" s="19"/>
    </row>
    <row r="93" spans="1:3">
      <c r="A93" s="16" t="s">
        <v>185</v>
      </c>
      <c r="B93" s="34">
        <v>25000</v>
      </c>
      <c r="C93" s="19"/>
    </row>
    <row r="94" spans="1:3">
      <c r="A94" s="16" t="s">
        <v>186</v>
      </c>
      <c r="B94" s="34">
        <v>2000000</v>
      </c>
      <c r="C94" s="19"/>
    </row>
    <row r="95" spans="1:3">
      <c r="A95" s="16" t="s">
        <v>187</v>
      </c>
      <c r="B95" s="34">
        <v>50000</v>
      </c>
      <c r="C95" s="19"/>
    </row>
    <row r="96" spans="1:3">
      <c r="A96" s="16" t="s">
        <v>188</v>
      </c>
      <c r="B96" s="34">
        <v>788500</v>
      </c>
      <c r="C96" s="19"/>
    </row>
    <row r="97" spans="1:3">
      <c r="A97" s="16" t="s">
        <v>189</v>
      </c>
      <c r="B97" s="34">
        <v>13415</v>
      </c>
      <c r="C97" s="19"/>
    </row>
    <row r="98" spans="1:3">
      <c r="A98" s="16" t="s">
        <v>190</v>
      </c>
      <c r="B98" s="34">
        <v>25000</v>
      </c>
      <c r="C98" s="19"/>
    </row>
    <row r="99" spans="1:3">
      <c r="A99" s="16" t="s">
        <v>191</v>
      </c>
      <c r="B99" s="34">
        <v>85000</v>
      </c>
      <c r="C99" s="19"/>
    </row>
    <row r="100" spans="1:3">
      <c r="A100" s="16" t="s">
        <v>192</v>
      </c>
      <c r="B100" s="34">
        <v>197000</v>
      </c>
      <c r="C100" s="19"/>
    </row>
    <row r="101" spans="1:3">
      <c r="A101" s="16" t="s">
        <v>193</v>
      </c>
      <c r="B101" s="34">
        <v>866500</v>
      </c>
      <c r="C101" s="19"/>
    </row>
    <row r="102" spans="1:3">
      <c r="A102" s="16" t="s">
        <v>194</v>
      </c>
      <c r="B102" s="34">
        <v>25000</v>
      </c>
      <c r="C102" s="19"/>
    </row>
    <row r="103" spans="1:3">
      <c r="A103" s="16" t="s">
        <v>259</v>
      </c>
      <c r="B103" s="34">
        <v>220000</v>
      </c>
      <c r="C103" s="19"/>
    </row>
    <row r="104" spans="1:3">
      <c r="A104" s="16" t="s">
        <v>195</v>
      </c>
      <c r="B104" s="34">
        <v>50000</v>
      </c>
      <c r="C104" s="19"/>
    </row>
    <row r="105" spans="1:3">
      <c r="A105" s="16" t="s">
        <v>196</v>
      </c>
      <c r="B105" s="34">
        <v>60000</v>
      </c>
      <c r="C105" s="19"/>
    </row>
    <row r="106" spans="1:3">
      <c r="A106" s="16" t="s">
        <v>197</v>
      </c>
      <c r="B106" s="34">
        <v>5000</v>
      </c>
      <c r="C106" s="19"/>
    </row>
    <row r="107" spans="1:3">
      <c r="A107" s="16" t="s">
        <v>198</v>
      </c>
      <c r="B107" s="34">
        <v>200000</v>
      </c>
      <c r="C107" s="19"/>
    </row>
    <row r="108" spans="1:3">
      <c r="A108" s="16" t="s">
        <v>199</v>
      </c>
      <c r="B108" s="34">
        <v>65000</v>
      </c>
      <c r="C108" s="19"/>
    </row>
    <row r="109" spans="1:3">
      <c r="A109" s="16" t="s">
        <v>200</v>
      </c>
      <c r="B109" s="34">
        <v>465080</v>
      </c>
      <c r="C109" s="19"/>
    </row>
    <row r="110" spans="1:3">
      <c r="A110" s="16" t="s">
        <v>201</v>
      </c>
      <c r="B110" s="34">
        <v>200000</v>
      </c>
      <c r="C110" s="19"/>
    </row>
    <row r="111" spans="1:3">
      <c r="A111" s="16" t="s">
        <v>202</v>
      </c>
      <c r="B111" s="34">
        <v>30000</v>
      </c>
      <c r="C111" s="19"/>
    </row>
    <row r="112" spans="1:3">
      <c r="A112" s="16" t="s">
        <v>260</v>
      </c>
      <c r="B112" s="34">
        <v>350000</v>
      </c>
      <c r="C112" s="19"/>
    </row>
    <row r="113" spans="1:3">
      <c r="A113" s="16" t="s">
        <v>261</v>
      </c>
      <c r="B113" s="34">
        <v>50000</v>
      </c>
      <c r="C113" s="19"/>
    </row>
    <row r="114" spans="1:3">
      <c r="A114" s="16" t="s">
        <v>203</v>
      </c>
      <c r="B114" s="34">
        <v>30000</v>
      </c>
      <c r="C114" s="19"/>
    </row>
    <row r="115" spans="1:3">
      <c r="A115" s="16" t="s">
        <v>204</v>
      </c>
      <c r="B115" s="34">
        <v>105000</v>
      </c>
      <c r="C115" s="19"/>
    </row>
    <row r="116" spans="1:3">
      <c r="A116" s="16" t="s">
        <v>205</v>
      </c>
      <c r="B116" s="34">
        <v>590000</v>
      </c>
      <c r="C116" s="19"/>
    </row>
    <row r="117" spans="1:3">
      <c r="A117" s="16" t="s">
        <v>206</v>
      </c>
      <c r="B117" s="34">
        <v>100000</v>
      </c>
      <c r="C117" s="19"/>
    </row>
    <row r="118" spans="1:3">
      <c r="A118" s="16" t="s">
        <v>207</v>
      </c>
      <c r="B118" s="34">
        <v>300000</v>
      </c>
      <c r="C118" s="19"/>
    </row>
    <row r="119" spans="1:3">
      <c r="A119" s="16" t="s">
        <v>208</v>
      </c>
      <c r="B119" s="34">
        <v>178000</v>
      </c>
      <c r="C119" s="19"/>
    </row>
    <row r="120" spans="1:3">
      <c r="A120" s="16" t="s">
        <v>209</v>
      </c>
      <c r="B120" s="34">
        <v>2550028</v>
      </c>
      <c r="C120" s="19"/>
    </row>
    <row r="121" spans="1:3">
      <c r="A121" s="16" t="s">
        <v>210</v>
      </c>
      <c r="B121" s="34">
        <v>10150</v>
      </c>
      <c r="C121" s="19"/>
    </row>
    <row r="122" spans="1:3">
      <c r="A122" s="16" t="s">
        <v>211</v>
      </c>
      <c r="B122" s="34">
        <v>90000</v>
      </c>
      <c r="C122" s="19"/>
    </row>
    <row r="123" spans="1:3">
      <c r="A123" s="16" t="s">
        <v>212</v>
      </c>
      <c r="B123" s="34">
        <v>100000</v>
      </c>
      <c r="C123" s="19"/>
    </row>
    <row r="124" spans="1:3">
      <c r="A124" s="16" t="s">
        <v>213</v>
      </c>
      <c r="B124" s="34">
        <v>500000</v>
      </c>
      <c r="C124" s="19"/>
    </row>
    <row r="125" spans="1:3">
      <c r="A125" s="16" t="s">
        <v>214</v>
      </c>
      <c r="B125" s="34">
        <v>129600</v>
      </c>
      <c r="C125" s="19"/>
    </row>
    <row r="126" spans="1:3">
      <c r="A126" s="16" t="s">
        <v>215</v>
      </c>
      <c r="B126" s="34">
        <v>758500</v>
      </c>
      <c r="C126" s="19"/>
    </row>
    <row r="127" spans="1:3">
      <c r="A127" s="16" t="s">
        <v>216</v>
      </c>
      <c r="B127" s="34">
        <v>362500</v>
      </c>
      <c r="C127" s="19"/>
    </row>
    <row r="128" spans="1:3">
      <c r="A128" s="16" t="s">
        <v>217</v>
      </c>
      <c r="B128" s="34">
        <v>210000</v>
      </c>
      <c r="C128" s="19"/>
    </row>
    <row r="129" spans="1:3">
      <c r="A129" s="16" t="s">
        <v>218</v>
      </c>
      <c r="B129" s="34">
        <v>297000</v>
      </c>
      <c r="C129" s="19"/>
    </row>
    <row r="130" spans="1:3">
      <c r="A130" s="16" t="s">
        <v>262</v>
      </c>
      <c r="B130" s="34">
        <v>357500</v>
      </c>
      <c r="C130" s="19"/>
    </row>
    <row r="131" spans="1:3">
      <c r="A131" s="16" t="s">
        <v>60</v>
      </c>
      <c r="B131" s="34">
        <v>2862500</v>
      </c>
      <c r="C131" s="19"/>
    </row>
    <row r="132" spans="1:3">
      <c r="A132" s="16" t="s">
        <v>219</v>
      </c>
      <c r="B132" s="34">
        <v>20000</v>
      </c>
      <c r="C132" s="19"/>
    </row>
    <row r="133" spans="1:3">
      <c r="A133" s="16" t="s">
        <v>220</v>
      </c>
      <c r="B133" s="34">
        <v>10000</v>
      </c>
      <c r="C133" s="19"/>
    </row>
    <row r="134" spans="1:3">
      <c r="A134" s="16" t="s">
        <v>221</v>
      </c>
      <c r="B134" s="34">
        <v>1231039</v>
      </c>
      <c r="C134" s="19"/>
    </row>
    <row r="135" spans="1:3">
      <c r="A135" s="16" t="s">
        <v>265</v>
      </c>
      <c r="B135" s="34">
        <v>1000000</v>
      </c>
      <c r="C135" s="19"/>
    </row>
    <row r="136" spans="1:3">
      <c r="A136" s="16" t="s">
        <v>266</v>
      </c>
      <c r="B136" s="34">
        <v>130000</v>
      </c>
      <c r="C136" s="19"/>
    </row>
    <row r="137" spans="1:3">
      <c r="A137" s="16" t="s">
        <v>222</v>
      </c>
      <c r="B137" s="34">
        <v>500000</v>
      </c>
      <c r="C137" s="19"/>
    </row>
    <row r="138" spans="1:3">
      <c r="A138" s="16" t="s">
        <v>223</v>
      </c>
      <c r="B138" s="34">
        <v>900000</v>
      </c>
      <c r="C138" s="19"/>
    </row>
    <row r="139" spans="1:3">
      <c r="A139" s="16" t="s">
        <v>224</v>
      </c>
      <c r="B139" s="34">
        <v>50000</v>
      </c>
      <c r="C139" s="19"/>
    </row>
    <row r="140" spans="1:3">
      <c r="A140" s="16" t="s">
        <v>225</v>
      </c>
      <c r="B140" s="34">
        <v>700000</v>
      </c>
      <c r="C140" s="19"/>
    </row>
    <row r="141" spans="1:3">
      <c r="A141" s="16" t="s">
        <v>263</v>
      </c>
      <c r="B141" s="34">
        <v>208779</v>
      </c>
      <c r="C141" s="19"/>
    </row>
    <row r="142" spans="1:3">
      <c r="A142" s="16" t="s">
        <v>264</v>
      </c>
      <c r="B142" s="34">
        <v>90000</v>
      </c>
      <c r="C142" s="19"/>
    </row>
    <row r="143" spans="1:3">
      <c r="A143" s="16" t="s">
        <v>226</v>
      </c>
      <c r="B143" s="34">
        <v>25000</v>
      </c>
      <c r="C143" s="19"/>
    </row>
    <row r="144" spans="1:3">
      <c r="A144" s="16" t="s">
        <v>227</v>
      </c>
      <c r="B144" s="34">
        <v>2400</v>
      </c>
      <c r="C144" s="19"/>
    </row>
    <row r="145" spans="1:5">
      <c r="A145" s="15" t="s">
        <v>114</v>
      </c>
      <c r="B145" s="35">
        <f>SUM(B5:C144)</f>
        <v>49705354</v>
      </c>
      <c r="C145" s="22"/>
      <c r="E145" s="24"/>
    </row>
  </sheetData>
  <mergeCells count="1">
    <mergeCell ref="B4:C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1"/>
  <sheetViews>
    <sheetView topLeftCell="A7" workbookViewId="0">
      <selection activeCell="D53" sqref="D53"/>
    </sheetView>
  </sheetViews>
  <sheetFormatPr defaultRowHeight="14.4"/>
  <cols>
    <col min="1" max="1" width="41.6640625" bestFit="1" customWidth="1"/>
    <col min="2" max="2" width="10.44140625" style="5" customWidth="1"/>
  </cols>
  <sheetData>
    <row r="1" spans="1:2">
      <c r="A1" s="36" t="s">
        <v>0</v>
      </c>
    </row>
    <row r="2" spans="1:2">
      <c r="A2" s="36" t="s">
        <v>240</v>
      </c>
    </row>
    <row r="3" spans="1:2">
      <c r="A3" s="36" t="s">
        <v>20</v>
      </c>
    </row>
    <row r="5" spans="1:2">
      <c r="A5" s="36" t="s">
        <v>272</v>
      </c>
    </row>
    <row r="6" spans="1:2">
      <c r="A6" s="15"/>
    </row>
    <row r="7" spans="1:2">
      <c r="A7" s="16" t="s">
        <v>84</v>
      </c>
      <c r="B7" s="34">
        <v>180000</v>
      </c>
    </row>
    <row r="8" spans="1:2">
      <c r="A8" s="16" t="s">
        <v>54</v>
      </c>
      <c r="B8" s="34">
        <v>290000</v>
      </c>
    </row>
    <row r="9" spans="1:2">
      <c r="A9" s="16" t="s">
        <v>85</v>
      </c>
      <c r="B9" s="34">
        <v>140000</v>
      </c>
    </row>
    <row r="10" spans="1:2">
      <c r="A10" s="16" t="s">
        <v>55</v>
      </c>
      <c r="B10" s="34">
        <v>600000</v>
      </c>
    </row>
    <row r="11" spans="1:2">
      <c r="A11" s="16" t="s">
        <v>86</v>
      </c>
      <c r="B11" s="34">
        <v>2000000</v>
      </c>
    </row>
    <row r="12" spans="1:2">
      <c r="A12" s="16" t="s">
        <v>87</v>
      </c>
      <c r="B12" s="34">
        <v>800000</v>
      </c>
    </row>
    <row r="13" spans="1:2">
      <c r="A13" s="16" t="s">
        <v>243</v>
      </c>
      <c r="B13" s="34">
        <v>2322800</v>
      </c>
    </row>
    <row r="14" spans="1:2">
      <c r="A14" s="16" t="s">
        <v>74</v>
      </c>
      <c r="B14" s="34">
        <v>1519242</v>
      </c>
    </row>
    <row r="15" spans="1:2">
      <c r="A15" s="16" t="s">
        <v>75</v>
      </c>
      <c r="B15" s="34">
        <v>500000</v>
      </c>
    </row>
    <row r="16" spans="1:2">
      <c r="A16" s="16" t="s">
        <v>76</v>
      </c>
      <c r="B16" s="34">
        <v>500000</v>
      </c>
    </row>
    <row r="17" spans="1:2">
      <c r="A17" s="16" t="s">
        <v>88</v>
      </c>
      <c r="B17" s="34">
        <v>900000</v>
      </c>
    </row>
    <row r="18" spans="1:2">
      <c r="A18" s="16" t="s">
        <v>281</v>
      </c>
      <c r="B18" s="34">
        <v>250000</v>
      </c>
    </row>
    <row r="19" spans="1:2">
      <c r="A19" s="16" t="s">
        <v>244</v>
      </c>
      <c r="B19" s="34">
        <v>1359000</v>
      </c>
    </row>
    <row r="20" spans="1:2">
      <c r="A20" s="16" t="s">
        <v>89</v>
      </c>
      <c r="B20" s="34">
        <v>1749000</v>
      </c>
    </row>
    <row r="21" spans="1:2">
      <c r="A21" s="16" t="s">
        <v>90</v>
      </c>
      <c r="B21" s="34">
        <v>8800000</v>
      </c>
    </row>
    <row r="22" spans="1:2">
      <c r="A22" s="16" t="s">
        <v>91</v>
      </c>
      <c r="B22" s="34">
        <v>539972</v>
      </c>
    </row>
    <row r="23" spans="1:2">
      <c r="A23" s="16" t="s">
        <v>92</v>
      </c>
      <c r="B23" s="34">
        <v>21809826</v>
      </c>
    </row>
    <row r="24" spans="1:2">
      <c r="A24" s="16" t="s">
        <v>77</v>
      </c>
      <c r="B24" s="34">
        <v>2975000</v>
      </c>
    </row>
    <row r="25" spans="1:2">
      <c r="A25" s="16" t="s">
        <v>93</v>
      </c>
      <c r="B25" s="34">
        <v>600000</v>
      </c>
    </row>
    <row r="26" spans="1:2">
      <c r="A26" s="16" t="s">
        <v>94</v>
      </c>
      <c r="B26" s="34">
        <v>20000</v>
      </c>
    </row>
    <row r="27" spans="1:2">
      <c r="A27" s="16" t="s">
        <v>95</v>
      </c>
      <c r="B27" s="34">
        <v>1500000</v>
      </c>
    </row>
    <row r="28" spans="1:2">
      <c r="A28" s="16" t="s">
        <v>56</v>
      </c>
      <c r="B28" s="34">
        <v>5275000</v>
      </c>
    </row>
    <row r="29" spans="1:2">
      <c r="A29" s="16" t="s">
        <v>96</v>
      </c>
      <c r="B29" s="34">
        <v>251300</v>
      </c>
    </row>
    <row r="30" spans="1:2">
      <c r="A30" s="16" t="s">
        <v>97</v>
      </c>
      <c r="B30" s="34">
        <v>1300000</v>
      </c>
    </row>
    <row r="31" spans="1:2">
      <c r="A31" s="16" t="s">
        <v>98</v>
      </c>
      <c r="B31" s="34">
        <v>20000</v>
      </c>
    </row>
    <row r="32" spans="1:2">
      <c r="A32" s="16" t="s">
        <v>57</v>
      </c>
      <c r="B32" s="34">
        <v>674887</v>
      </c>
    </row>
    <row r="33" spans="1:2">
      <c r="A33" s="16" t="s">
        <v>245</v>
      </c>
      <c r="B33" s="34">
        <f>147105+10000</f>
        <v>157105</v>
      </c>
    </row>
    <row r="34" spans="1:2">
      <c r="A34" s="16" t="s">
        <v>58</v>
      </c>
      <c r="B34" s="34">
        <v>300000</v>
      </c>
    </row>
    <row r="35" spans="1:2">
      <c r="A35" s="16" t="s">
        <v>99</v>
      </c>
      <c r="B35" s="34">
        <v>1008875</v>
      </c>
    </row>
    <row r="36" spans="1:2">
      <c r="A36" s="16" t="s">
        <v>100</v>
      </c>
      <c r="B36" s="34">
        <v>391000</v>
      </c>
    </row>
    <row r="37" spans="1:2">
      <c r="A37" s="16" t="s">
        <v>101</v>
      </c>
      <c r="B37" s="34">
        <v>50000</v>
      </c>
    </row>
    <row r="38" spans="1:2">
      <c r="A38" s="16" t="s">
        <v>59</v>
      </c>
      <c r="B38" s="34">
        <v>200000</v>
      </c>
    </row>
    <row r="39" spans="1:2">
      <c r="A39" s="16" t="s">
        <v>102</v>
      </c>
      <c r="B39" s="34">
        <v>138360</v>
      </c>
    </row>
    <row r="40" spans="1:2">
      <c r="A40" s="16" t="s">
        <v>103</v>
      </c>
      <c r="B40" s="34">
        <v>16399944</v>
      </c>
    </row>
    <row r="41" spans="1:2">
      <c r="A41" s="16" t="s">
        <v>104</v>
      </c>
      <c r="B41" s="34">
        <v>200000</v>
      </c>
    </row>
    <row r="42" spans="1:2">
      <c r="A42" s="16" t="s">
        <v>105</v>
      </c>
      <c r="B42" s="34">
        <v>2500000</v>
      </c>
    </row>
    <row r="43" spans="1:2">
      <c r="A43" s="16" t="s">
        <v>106</v>
      </c>
      <c r="B43" s="34">
        <v>875000</v>
      </c>
    </row>
    <row r="44" spans="1:2">
      <c r="A44" s="16" t="s">
        <v>107</v>
      </c>
      <c r="B44" s="34">
        <v>115000</v>
      </c>
    </row>
    <row r="45" spans="1:2">
      <c r="A45" s="16" t="s">
        <v>108</v>
      </c>
      <c r="B45" s="34">
        <v>100000</v>
      </c>
    </row>
    <row r="46" spans="1:2">
      <c r="A46" s="16" t="s">
        <v>109</v>
      </c>
      <c r="B46" s="34">
        <v>2200000</v>
      </c>
    </row>
    <row r="47" spans="1:2">
      <c r="A47" s="16" t="s">
        <v>110</v>
      </c>
      <c r="B47" s="34">
        <v>2200000</v>
      </c>
    </row>
    <row r="48" spans="1:2">
      <c r="A48" s="16" t="s">
        <v>111</v>
      </c>
      <c r="B48" s="34">
        <v>200000</v>
      </c>
    </row>
    <row r="49" spans="1:2">
      <c r="A49" s="16" t="s">
        <v>112</v>
      </c>
      <c r="B49" s="34">
        <v>1060000</v>
      </c>
    </row>
    <row r="50" spans="1:2">
      <c r="A50" s="16" t="s">
        <v>113</v>
      </c>
      <c r="B50" s="34">
        <v>3000000</v>
      </c>
    </row>
    <row r="51" spans="1:2">
      <c r="A51" s="15" t="s">
        <v>114</v>
      </c>
      <c r="B51" s="35">
        <f>SUM(B7:B50)</f>
        <v>87971311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STATEMENT OF INCOME</vt:lpstr>
      <vt:lpstr>PROFIT &amp; LOSS AC</vt:lpstr>
      <vt:lpstr>BALANCE SHEET</vt:lpstr>
      <vt:lpstr>SCH1</vt:lpstr>
      <vt:lpstr>SCH 2</vt:lpstr>
      <vt:lpstr>lOANS &amp; ADVANCES</vt:lpstr>
      <vt:lpstr>unsecured loans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</dc:creator>
  <cp:lastModifiedBy>Shubham Bhole</cp:lastModifiedBy>
  <cp:lastPrinted>2022-09-02T12:14:25Z</cp:lastPrinted>
  <dcterms:created xsi:type="dcterms:W3CDTF">2014-03-16T07:04:00Z</dcterms:created>
  <dcterms:modified xsi:type="dcterms:W3CDTF">2022-12-29T11:35:29Z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