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45" windowWidth="14355" windowHeight="11760"/>
  </bookViews>
  <sheets>
    <sheet name="Educational Plan" sheetId="1" r:id="rId1"/>
  </sheets>
  <definedNames>
    <definedName name="_xlnm._FilterDatabase" localSheetId="0" hidden="1">'Educational Plan'!$Q$1:$Q$909</definedName>
    <definedName name="Z_0511722A_C36B_4A29_BA6A_52A648902BDA_.wvu.PrintArea" localSheetId="0" hidden="1">'Educational Plan'!$A$1:$P$910</definedName>
    <definedName name="Z_0511722A_C36B_4A29_BA6A_52A648902BDA_.wvu.Rows" localSheetId="0" hidden="1">'Educational Plan'!#REF!</definedName>
    <definedName name="_xlnm.Print_Area" localSheetId="0">'Educational Plan'!$A$1:$P$910</definedName>
  </definedNames>
  <calcPr calcId="145621"/>
  <customWorkbookViews>
    <customWorkbookView name="Victoria - Личное представление" guid="{0511722A-C36B-4A29-BA6A-52A648902BDA}" mergeInterval="0" personalView="1" maximized="1" windowWidth="1276" windowHeight="654" activeSheetId="1"/>
  </customWorkbookViews>
</workbook>
</file>

<file path=xl/calcChain.xml><?xml version="1.0" encoding="utf-8"?>
<calcChain xmlns="http://schemas.openxmlformats.org/spreadsheetml/2006/main">
  <c r="H40" i="1" l="1"/>
  <c r="H627" i="1" s="1"/>
  <c r="H628" i="1" s="1"/>
  <c r="I40" i="1"/>
  <c r="J40" i="1"/>
  <c r="J621" i="1" s="1"/>
  <c r="J622" i="1" s="1"/>
  <c r="K40" i="1"/>
  <c r="K621" i="1" s="1"/>
  <c r="K622" i="1" s="1"/>
  <c r="L40" i="1"/>
  <c r="L621" i="1" s="1"/>
  <c r="L622" i="1" s="1"/>
  <c r="M621" i="1"/>
  <c r="M622" i="1" s="1"/>
  <c r="N40" i="1"/>
  <c r="G638" i="1" s="1"/>
  <c r="O627" i="1"/>
  <c r="O628" i="1" s="1"/>
  <c r="E623" i="1"/>
  <c r="J627" i="1"/>
  <c r="J628" i="1" s="1"/>
  <c r="M627" i="1"/>
  <c r="M628" i="1" s="1"/>
  <c r="G625" i="1"/>
  <c r="E629" i="1"/>
  <c r="H633" i="1"/>
  <c r="H634" i="1" s="1"/>
  <c r="K633" i="1"/>
  <c r="K634" i="1" s="1"/>
  <c r="M633" i="1"/>
  <c r="M634" i="1" s="1"/>
  <c r="G630" i="1"/>
  <c r="E635" i="1"/>
  <c r="J639" i="1"/>
  <c r="J640" i="1" s="1"/>
  <c r="K639" i="1"/>
  <c r="K640" i="1" s="1"/>
  <c r="L639" i="1"/>
  <c r="L640" i="1" s="1"/>
  <c r="M639" i="1"/>
  <c r="M640" i="1" s="1"/>
  <c r="N639" i="1"/>
  <c r="N640" i="1" s="1"/>
  <c r="E641" i="1"/>
  <c r="J645" i="1"/>
  <c r="J646" i="1" s="1"/>
  <c r="M645" i="1"/>
  <c r="M646" i="1" s="1"/>
  <c r="E647" i="1"/>
  <c r="H651" i="1"/>
  <c r="H652" i="1" s="1"/>
  <c r="J651" i="1"/>
  <c r="J652" i="1" s="1"/>
  <c r="M651" i="1"/>
  <c r="M652" i="1" s="1"/>
  <c r="O651" i="1"/>
  <c r="O652" i="1" s="1"/>
  <c r="E653" i="1"/>
  <c r="H657" i="1"/>
  <c r="H658" i="1" s="1"/>
  <c r="J657" i="1"/>
  <c r="J658" i="1" s="1"/>
  <c r="L657" i="1"/>
  <c r="L658" i="1" s="1"/>
  <c r="M657" i="1"/>
  <c r="M658" i="1" s="1"/>
  <c r="E659" i="1"/>
  <c r="O53" i="1"/>
  <c r="H53" i="1"/>
  <c r="I53" i="1"/>
  <c r="J53" i="1"/>
  <c r="K53" i="1"/>
  <c r="L53" i="1"/>
  <c r="M53" i="1"/>
  <c r="N53" i="1"/>
  <c r="G91" i="1"/>
  <c r="G123" i="1"/>
  <c r="G171" i="1"/>
  <c r="G218" i="1"/>
  <c r="G253" i="1"/>
  <c r="G301" i="1"/>
  <c r="G343" i="1"/>
  <c r="G391" i="1"/>
  <c r="G440" i="1"/>
  <c r="G475" i="1"/>
  <c r="G523" i="1"/>
  <c r="G570" i="1"/>
  <c r="G602" i="1"/>
  <c r="G679" i="1"/>
  <c r="G702" i="1"/>
  <c r="G720" i="1"/>
  <c r="G744" i="1"/>
  <c r="G764" i="1"/>
  <c r="G782" i="1"/>
  <c r="G806" i="1"/>
  <c r="E848" i="1"/>
  <c r="E847" i="1"/>
  <c r="O879" i="1"/>
  <c r="M879" i="1"/>
  <c r="H879" i="1"/>
  <c r="I879" i="1"/>
  <c r="J879" i="1"/>
  <c r="K879" i="1"/>
  <c r="L879" i="1"/>
  <c r="N879" i="1"/>
  <c r="N867" i="1"/>
  <c r="O877" i="1"/>
  <c r="H877" i="1"/>
  <c r="N877" i="1"/>
  <c r="M877" i="1"/>
  <c r="L877" i="1"/>
  <c r="K877" i="1"/>
  <c r="J877" i="1"/>
  <c r="I877" i="1"/>
  <c r="J58" i="1"/>
  <c r="J59" i="1" s="1"/>
  <c r="K441" i="1"/>
  <c r="K442" i="1" s="1"/>
  <c r="M441" i="1"/>
  <c r="M442" i="1" s="1"/>
  <c r="O441" i="1"/>
  <c r="O442" i="1" s="1"/>
  <c r="M867" i="1"/>
  <c r="L867" i="1"/>
  <c r="K867" i="1"/>
  <c r="J867" i="1"/>
  <c r="I867" i="1"/>
  <c r="H867" i="1"/>
  <c r="E324" i="1"/>
  <c r="L54" i="1"/>
  <c r="O867" i="1"/>
  <c r="E850" i="1"/>
  <c r="B28" i="1" s="1"/>
  <c r="B886" i="1"/>
  <c r="H841" i="1"/>
  <c r="I54" i="1"/>
  <c r="I861" i="1" s="1"/>
  <c r="J54" i="1"/>
  <c r="J861" i="1" s="1"/>
  <c r="K54" i="1"/>
  <c r="M54" i="1"/>
  <c r="M861" i="1" s="1"/>
  <c r="I841" i="1"/>
  <c r="J841" i="1"/>
  <c r="K841" i="1"/>
  <c r="L841" i="1"/>
  <c r="M841" i="1"/>
  <c r="N841" i="1"/>
  <c r="O841" i="1"/>
  <c r="E857" i="1"/>
  <c r="E842" i="1"/>
  <c r="E234" i="1"/>
  <c r="E497" i="1"/>
  <c r="E336" i="1"/>
  <c r="E827" i="1"/>
  <c r="E791" i="1"/>
  <c r="E785" i="1"/>
  <c r="E779" i="1"/>
  <c r="E773" i="1"/>
  <c r="E767" i="1"/>
  <c r="E761" i="1"/>
  <c r="E755" i="1"/>
  <c r="E749" i="1"/>
  <c r="E743" i="1"/>
  <c r="E737" i="1"/>
  <c r="E689" i="1"/>
  <c r="E683" i="1"/>
  <c r="E677" i="1"/>
  <c r="E611" i="1"/>
  <c r="E252" i="1"/>
  <c r="E210" i="1"/>
  <c r="E815" i="1"/>
  <c r="E803" i="1"/>
  <c r="E725" i="1"/>
  <c r="E701" i="1"/>
  <c r="E102" i="1"/>
  <c r="E713" i="1"/>
  <c r="E665" i="1"/>
  <c r="E617" i="1"/>
  <c r="E695" i="1"/>
  <c r="E671" i="1"/>
  <c r="E719" i="1"/>
  <c r="E605" i="1"/>
  <c r="E60" i="1"/>
  <c r="E132" i="1"/>
  <c r="E821" i="1"/>
  <c r="E222" i="1"/>
  <c r="E114" i="1"/>
  <c r="O58" i="1"/>
  <c r="O59" i="1" s="1"/>
  <c r="M58" i="1"/>
  <c r="M59" i="1" s="1"/>
  <c r="K58" i="1"/>
  <c r="K59" i="1" s="1"/>
  <c r="I58" i="1"/>
  <c r="I59" i="1" s="1"/>
  <c r="H58" i="1"/>
  <c r="H59" i="1" s="1"/>
  <c r="L58" i="1"/>
  <c r="L59" i="1"/>
  <c r="E707" i="1"/>
  <c r="N54" i="1"/>
  <c r="N58" i="1"/>
  <c r="N59" i="1" s="1"/>
  <c r="H54" i="1"/>
  <c r="H861" i="1" s="1"/>
  <c r="H825" i="1"/>
  <c r="H826" i="1" s="1"/>
  <c r="H819" i="1"/>
  <c r="H820" i="1" s="1"/>
  <c r="H813" i="1"/>
  <c r="H814" i="1"/>
  <c r="H807" i="1"/>
  <c r="H808" i="1" s="1"/>
  <c r="H801" i="1"/>
  <c r="H802" i="1" s="1"/>
  <c r="H795" i="1"/>
  <c r="H796" i="1" s="1"/>
  <c r="H789" i="1"/>
  <c r="H790" i="1" s="1"/>
  <c r="H783" i="1"/>
  <c r="H784" i="1" s="1"/>
  <c r="H777" i="1"/>
  <c r="H778" i="1" s="1"/>
  <c r="H771" i="1"/>
  <c r="H772" i="1" s="1"/>
  <c r="H765" i="1"/>
  <c r="H766" i="1"/>
  <c r="H759" i="1"/>
  <c r="H760" i="1" s="1"/>
  <c r="H753" i="1"/>
  <c r="H754" i="1" s="1"/>
  <c r="H747" i="1"/>
  <c r="H748" i="1" s="1"/>
  <c r="H741" i="1"/>
  <c r="H742" i="1" s="1"/>
  <c r="H735" i="1"/>
  <c r="H736" i="1" s="1"/>
  <c r="H729" i="1"/>
  <c r="H730" i="1" s="1"/>
  <c r="H723" i="1"/>
  <c r="H724" i="1" s="1"/>
  <c r="H717" i="1"/>
  <c r="H718" i="1" s="1"/>
  <c r="H711" i="1"/>
  <c r="H712" i="1" s="1"/>
  <c r="H705" i="1"/>
  <c r="H706" i="1" s="1"/>
  <c r="H699" i="1"/>
  <c r="H700" i="1" s="1"/>
  <c r="H693" i="1"/>
  <c r="H694" i="1"/>
  <c r="H687" i="1"/>
  <c r="H688" i="1" s="1"/>
  <c r="H681" i="1"/>
  <c r="H682" i="1" s="1"/>
  <c r="H675" i="1"/>
  <c r="H676" i="1" s="1"/>
  <c r="H669" i="1"/>
  <c r="H670" i="1" s="1"/>
  <c r="H663" i="1"/>
  <c r="H664" i="1" s="1"/>
  <c r="H615" i="1"/>
  <c r="H616" i="1" s="1"/>
  <c r="H609" i="1"/>
  <c r="H610" i="1" s="1"/>
  <c r="H603" i="1"/>
  <c r="H604" i="1"/>
  <c r="H597" i="1"/>
  <c r="H598" i="1" s="1"/>
  <c r="H591" i="1"/>
  <c r="H592" i="1" s="1"/>
  <c r="H585" i="1"/>
  <c r="H586" i="1" s="1"/>
  <c r="H579" i="1"/>
  <c r="H580" i="1" s="1"/>
  <c r="H573" i="1"/>
  <c r="H574" i="1" s="1"/>
  <c r="H567" i="1"/>
  <c r="H568" i="1"/>
  <c r="H561" i="1"/>
  <c r="H562" i="1" s="1"/>
  <c r="H555" i="1"/>
  <c r="H556" i="1" s="1"/>
  <c r="H549" i="1"/>
  <c r="H550" i="1" s="1"/>
  <c r="H543" i="1"/>
  <c r="H544" i="1" s="1"/>
  <c r="H537" i="1"/>
  <c r="H538" i="1" s="1"/>
  <c r="H531" i="1"/>
  <c r="H532" i="1" s="1"/>
  <c r="H525" i="1"/>
  <c r="H526" i="1" s="1"/>
  <c r="H519" i="1"/>
  <c r="H520" i="1" s="1"/>
  <c r="H513" i="1"/>
  <c r="H514" i="1" s="1"/>
  <c r="H507" i="1"/>
  <c r="H508" i="1" s="1"/>
  <c r="H501" i="1"/>
  <c r="H502" i="1" s="1"/>
  <c r="H495" i="1"/>
  <c r="H496" i="1" s="1"/>
  <c r="H489" i="1"/>
  <c r="H490" i="1" s="1"/>
  <c r="H483" i="1"/>
  <c r="H484" i="1"/>
  <c r="H477" i="1"/>
  <c r="H478" i="1" s="1"/>
  <c r="H471" i="1"/>
  <c r="H472" i="1" s="1"/>
  <c r="H465" i="1"/>
  <c r="H466" i="1" s="1"/>
  <c r="H459" i="1"/>
  <c r="H460" i="1" s="1"/>
  <c r="H453" i="1"/>
  <c r="H454" i="1" s="1"/>
  <c r="H447" i="1"/>
  <c r="H448" i="1" s="1"/>
  <c r="N825" i="1"/>
  <c r="N826" i="1" s="1"/>
  <c r="N819" i="1"/>
  <c r="N820" i="1" s="1"/>
  <c r="N813" i="1"/>
  <c r="N814" i="1" s="1"/>
  <c r="N807" i="1"/>
  <c r="N808" i="1" s="1"/>
  <c r="N801" i="1"/>
  <c r="N802" i="1" s="1"/>
  <c r="N795" i="1"/>
  <c r="N796" i="1" s="1"/>
  <c r="N789" i="1"/>
  <c r="N790" i="1" s="1"/>
  <c r="N783" i="1"/>
  <c r="N784" i="1" s="1"/>
  <c r="N777" i="1"/>
  <c r="N778" i="1" s="1"/>
  <c r="N771" i="1"/>
  <c r="N772" i="1"/>
  <c r="N765" i="1"/>
  <c r="N766" i="1" s="1"/>
  <c r="N759" i="1"/>
  <c r="N760" i="1" s="1"/>
  <c r="N753" i="1"/>
  <c r="N754" i="1" s="1"/>
  <c r="N747" i="1"/>
  <c r="N748" i="1" s="1"/>
  <c r="N741" i="1"/>
  <c r="N742" i="1" s="1"/>
  <c r="N735" i="1"/>
  <c r="N736" i="1" s="1"/>
  <c r="N729" i="1"/>
  <c r="N730" i="1" s="1"/>
  <c r="N723" i="1"/>
  <c r="N724" i="1" s="1"/>
  <c r="N717" i="1"/>
  <c r="N718" i="1" s="1"/>
  <c r="N711" i="1"/>
  <c r="N712" i="1" s="1"/>
  <c r="N705" i="1"/>
  <c r="N706" i="1" s="1"/>
  <c r="N699" i="1"/>
  <c r="N700" i="1" s="1"/>
  <c r="N693" i="1"/>
  <c r="N694" i="1" s="1"/>
  <c r="N687" i="1"/>
  <c r="N688" i="1" s="1"/>
  <c r="N681" i="1"/>
  <c r="N682" i="1" s="1"/>
  <c r="N675" i="1"/>
  <c r="N676" i="1" s="1"/>
  <c r="N669" i="1"/>
  <c r="N670" i="1" s="1"/>
  <c r="N663" i="1"/>
  <c r="N664" i="1" s="1"/>
  <c r="N615" i="1"/>
  <c r="N616" i="1" s="1"/>
  <c r="N609" i="1"/>
  <c r="N610" i="1" s="1"/>
  <c r="N603" i="1"/>
  <c r="N604" i="1" s="1"/>
  <c r="N597" i="1"/>
  <c r="N598" i="1"/>
  <c r="N591" i="1"/>
  <c r="N592" i="1" s="1"/>
  <c r="N585" i="1"/>
  <c r="N586" i="1" s="1"/>
  <c r="N579" i="1"/>
  <c r="N580" i="1" s="1"/>
  <c r="N573" i="1"/>
  <c r="N574" i="1" s="1"/>
  <c r="N567" i="1"/>
  <c r="N568" i="1" s="1"/>
  <c r="N561" i="1"/>
  <c r="N562" i="1" s="1"/>
  <c r="N555" i="1"/>
  <c r="N556" i="1" s="1"/>
  <c r="N549" i="1"/>
  <c r="N550" i="1" s="1"/>
  <c r="N543" i="1"/>
  <c r="N544" i="1" s="1"/>
  <c r="N537" i="1"/>
  <c r="N538" i="1"/>
  <c r="N531" i="1"/>
  <c r="N532" i="1" s="1"/>
  <c r="N525" i="1"/>
  <c r="N526" i="1" s="1"/>
  <c r="N519" i="1"/>
  <c r="N520" i="1" s="1"/>
  <c r="N513" i="1"/>
  <c r="N514" i="1" s="1"/>
  <c r="N507" i="1"/>
  <c r="N508" i="1" s="1"/>
  <c r="N501" i="1"/>
  <c r="N502" i="1" s="1"/>
  <c r="N495" i="1"/>
  <c r="N496" i="1" s="1"/>
  <c r="N489" i="1"/>
  <c r="N490" i="1"/>
  <c r="N483" i="1"/>
  <c r="N484" i="1" s="1"/>
  <c r="N477" i="1"/>
  <c r="N478" i="1" s="1"/>
  <c r="N471" i="1"/>
  <c r="N472" i="1" s="1"/>
  <c r="N465" i="1"/>
  <c r="N466" i="1" s="1"/>
  <c r="N459" i="1"/>
  <c r="N460" i="1" s="1"/>
  <c r="N453" i="1"/>
  <c r="N454" i="1" s="1"/>
  <c r="N447" i="1"/>
  <c r="N448" i="1" s="1"/>
  <c r="L825" i="1"/>
  <c r="L826" i="1" s="1"/>
  <c r="L819" i="1"/>
  <c r="L820" i="1" s="1"/>
  <c r="L813" i="1"/>
  <c r="L814" i="1" s="1"/>
  <c r="L807" i="1"/>
  <c r="L808" i="1" s="1"/>
  <c r="L801" i="1"/>
  <c r="L802" i="1" s="1"/>
  <c r="L795" i="1"/>
  <c r="L796" i="1" s="1"/>
  <c r="L789" i="1"/>
  <c r="L790" i="1"/>
  <c r="L783" i="1"/>
  <c r="L784" i="1" s="1"/>
  <c r="L777" i="1"/>
  <c r="L778" i="1" s="1"/>
  <c r="L771" i="1"/>
  <c r="L772" i="1" s="1"/>
  <c r="L765" i="1"/>
  <c r="L766" i="1" s="1"/>
  <c r="L759" i="1"/>
  <c r="L760" i="1" s="1"/>
  <c r="L753" i="1"/>
  <c r="L754" i="1" s="1"/>
  <c r="L747" i="1"/>
  <c r="L748" i="1" s="1"/>
  <c r="L741" i="1"/>
  <c r="L742" i="1" s="1"/>
  <c r="L735" i="1"/>
  <c r="L736" i="1" s="1"/>
  <c r="L729" i="1"/>
  <c r="L730" i="1" s="1"/>
  <c r="L723" i="1"/>
  <c r="L724" i="1" s="1"/>
  <c r="L717" i="1"/>
  <c r="L718" i="1" s="1"/>
  <c r="L711" i="1"/>
  <c r="L712" i="1" s="1"/>
  <c r="L705" i="1"/>
  <c r="L706" i="1" s="1"/>
  <c r="L699" i="1"/>
  <c r="L700" i="1" s="1"/>
  <c r="L693" i="1"/>
  <c r="L694" i="1" s="1"/>
  <c r="L687" i="1"/>
  <c r="L688" i="1" s="1"/>
  <c r="L681" i="1"/>
  <c r="L682" i="1"/>
  <c r="L675" i="1"/>
  <c r="L676" i="1" s="1"/>
  <c r="L669" i="1"/>
  <c r="L670" i="1" s="1"/>
  <c r="L663" i="1"/>
  <c r="L664" i="1" s="1"/>
  <c r="L615" i="1"/>
  <c r="L616" i="1" s="1"/>
  <c r="L609" i="1"/>
  <c r="L610" i="1" s="1"/>
  <c r="L603" i="1"/>
  <c r="L604" i="1" s="1"/>
  <c r="L597" i="1"/>
  <c r="L598" i="1" s="1"/>
  <c r="L591" i="1"/>
  <c r="L592" i="1" s="1"/>
  <c r="L585" i="1"/>
  <c r="L586" i="1" s="1"/>
  <c r="L579" i="1"/>
  <c r="L580" i="1" s="1"/>
  <c r="L573" i="1"/>
  <c r="L574" i="1" s="1"/>
  <c r="L567" i="1"/>
  <c r="L568" i="1" s="1"/>
  <c r="L561" i="1"/>
  <c r="L562" i="1" s="1"/>
  <c r="L555" i="1"/>
  <c r="L556" i="1" s="1"/>
  <c r="L549" i="1"/>
  <c r="L550" i="1" s="1"/>
  <c r="L543" i="1"/>
  <c r="L544" i="1"/>
  <c r="L537" i="1"/>
  <c r="L538" i="1" s="1"/>
  <c r="L531" i="1"/>
  <c r="L532" i="1" s="1"/>
  <c r="L525" i="1"/>
  <c r="L526" i="1" s="1"/>
  <c r="L519" i="1"/>
  <c r="L520" i="1" s="1"/>
  <c r="L513" i="1"/>
  <c r="L514" i="1" s="1"/>
  <c r="L507" i="1"/>
  <c r="L508" i="1" s="1"/>
  <c r="L501" i="1"/>
  <c r="L502" i="1" s="1"/>
  <c r="L495" i="1"/>
  <c r="L496" i="1" s="1"/>
  <c r="L489" i="1"/>
  <c r="L490" i="1" s="1"/>
  <c r="L483" i="1"/>
  <c r="L484" i="1" s="1"/>
  <c r="L477" i="1"/>
  <c r="L478" i="1" s="1"/>
  <c r="L471" i="1"/>
  <c r="L472" i="1" s="1"/>
  <c r="L465" i="1"/>
  <c r="L466" i="1" s="1"/>
  <c r="L459" i="1"/>
  <c r="L460" i="1"/>
  <c r="L453" i="1"/>
  <c r="L454" i="1" s="1"/>
  <c r="L447" i="1"/>
  <c r="L448" i="1" s="1"/>
  <c r="J825" i="1"/>
  <c r="J826" i="1" s="1"/>
  <c r="J819" i="1"/>
  <c r="J820" i="1" s="1"/>
  <c r="J813" i="1"/>
  <c r="J814" i="1" s="1"/>
  <c r="J807" i="1"/>
  <c r="J808" i="1" s="1"/>
  <c r="J801" i="1"/>
  <c r="J802" i="1" s="1"/>
  <c r="J795" i="1"/>
  <c r="J796" i="1" s="1"/>
  <c r="J789" i="1"/>
  <c r="J790" i="1" s="1"/>
  <c r="J783" i="1"/>
  <c r="J784" i="1"/>
  <c r="J777" i="1"/>
  <c r="J778" i="1" s="1"/>
  <c r="J771" i="1"/>
  <c r="J772" i="1" s="1"/>
  <c r="J765" i="1"/>
  <c r="J766" i="1" s="1"/>
  <c r="J759" i="1"/>
  <c r="J760" i="1" s="1"/>
  <c r="J753" i="1"/>
  <c r="J754" i="1" s="1"/>
  <c r="J747" i="1"/>
  <c r="J748" i="1" s="1"/>
  <c r="J741" i="1"/>
  <c r="J742" i="1" s="1"/>
  <c r="J735" i="1"/>
  <c r="J736" i="1" s="1"/>
  <c r="J729" i="1"/>
  <c r="J730" i="1" s="1"/>
  <c r="J723" i="1"/>
  <c r="J724" i="1" s="1"/>
  <c r="J717" i="1"/>
  <c r="J718" i="1" s="1"/>
  <c r="J711" i="1"/>
  <c r="J712" i="1"/>
  <c r="J705" i="1"/>
  <c r="J706" i="1" s="1"/>
  <c r="J699" i="1"/>
  <c r="J700" i="1" s="1"/>
  <c r="J693" i="1"/>
  <c r="J694" i="1" s="1"/>
  <c r="J687" i="1"/>
  <c r="J688" i="1" s="1"/>
  <c r="J681" i="1"/>
  <c r="J682" i="1" s="1"/>
  <c r="J675" i="1"/>
  <c r="J676" i="1" s="1"/>
  <c r="J669" i="1"/>
  <c r="J670" i="1" s="1"/>
  <c r="J663" i="1"/>
  <c r="J664" i="1" s="1"/>
  <c r="J615" i="1"/>
  <c r="J616" i="1" s="1"/>
  <c r="J609" i="1"/>
  <c r="J610" i="1"/>
  <c r="J603" i="1"/>
  <c r="J604" i="1" s="1"/>
  <c r="J597" i="1"/>
  <c r="J598" i="1" s="1"/>
  <c r="J591" i="1"/>
  <c r="J592" i="1" s="1"/>
  <c r="J585" i="1"/>
  <c r="J586" i="1" s="1"/>
  <c r="J579" i="1"/>
  <c r="J580" i="1" s="1"/>
  <c r="J573" i="1"/>
  <c r="J574" i="1"/>
  <c r="J567" i="1"/>
  <c r="J568" i="1" s="1"/>
  <c r="J561" i="1"/>
  <c r="J562" i="1" s="1"/>
  <c r="J555" i="1"/>
  <c r="J556" i="1" s="1"/>
  <c r="J549" i="1"/>
  <c r="J550" i="1"/>
  <c r="J543" i="1"/>
  <c r="J544" i="1" s="1"/>
  <c r="J537" i="1"/>
  <c r="J538" i="1" s="1"/>
  <c r="J531" i="1"/>
  <c r="J532" i="1" s="1"/>
  <c r="J525" i="1"/>
  <c r="J526" i="1" s="1"/>
  <c r="J519" i="1"/>
  <c r="J520" i="1" s="1"/>
  <c r="J513" i="1"/>
  <c r="J514" i="1"/>
  <c r="J507" i="1"/>
  <c r="J508" i="1" s="1"/>
  <c r="J501" i="1"/>
  <c r="J502" i="1" s="1"/>
  <c r="J495" i="1"/>
  <c r="J496" i="1" s="1"/>
  <c r="J489" i="1"/>
  <c r="J490" i="1" s="1"/>
  <c r="J483" i="1"/>
  <c r="J484" i="1" s="1"/>
  <c r="J477" i="1"/>
  <c r="J478" i="1" s="1"/>
  <c r="J471" i="1"/>
  <c r="J472" i="1" s="1"/>
  <c r="J465" i="1"/>
  <c r="J466" i="1" s="1"/>
  <c r="J459" i="1"/>
  <c r="J460" i="1" s="1"/>
  <c r="J453" i="1"/>
  <c r="J454" i="1"/>
  <c r="J447" i="1"/>
  <c r="J448" i="1" s="1"/>
  <c r="I64" i="1"/>
  <c r="I65" i="1" s="1"/>
  <c r="K64" i="1"/>
  <c r="K65" i="1" s="1"/>
  <c r="M64" i="1"/>
  <c r="M65" i="1" s="1"/>
  <c r="O64" i="1"/>
  <c r="O65" i="1" s="1"/>
  <c r="I70" i="1"/>
  <c r="I71" i="1" s="1"/>
  <c r="K70" i="1"/>
  <c r="K71" i="1" s="1"/>
  <c r="M70" i="1"/>
  <c r="M71" i="1" s="1"/>
  <c r="O70" i="1"/>
  <c r="O71" i="1" s="1"/>
  <c r="I76" i="1"/>
  <c r="K76" i="1"/>
  <c r="K77" i="1" s="1"/>
  <c r="M76" i="1"/>
  <c r="M77" i="1" s="1"/>
  <c r="O76" i="1"/>
  <c r="O77" i="1" s="1"/>
  <c r="I82" i="1"/>
  <c r="I83" i="1" s="1"/>
  <c r="K82" i="1"/>
  <c r="K83" i="1" s="1"/>
  <c r="M82" i="1"/>
  <c r="M83" i="1" s="1"/>
  <c r="O82" i="1"/>
  <c r="O83" i="1" s="1"/>
  <c r="I88" i="1"/>
  <c r="K88" i="1"/>
  <c r="K89" i="1" s="1"/>
  <c r="M88" i="1"/>
  <c r="M89" i="1" s="1"/>
  <c r="O88" i="1"/>
  <c r="O89" i="1" s="1"/>
  <c r="I94" i="1"/>
  <c r="I95" i="1" s="1"/>
  <c r="K94" i="1"/>
  <c r="K95" i="1" s="1"/>
  <c r="M94" i="1"/>
  <c r="M95" i="1" s="1"/>
  <c r="O94" i="1"/>
  <c r="O95" i="1" s="1"/>
  <c r="I100" i="1"/>
  <c r="I101" i="1" s="1"/>
  <c r="K100" i="1"/>
  <c r="K101" i="1" s="1"/>
  <c r="M100" i="1"/>
  <c r="M101" i="1" s="1"/>
  <c r="O100" i="1"/>
  <c r="O101" i="1" s="1"/>
  <c r="I106" i="1"/>
  <c r="I107" i="1" s="1"/>
  <c r="K106" i="1"/>
  <c r="K107" i="1" s="1"/>
  <c r="M106" i="1"/>
  <c r="M107" i="1" s="1"/>
  <c r="O106" i="1"/>
  <c r="O107" i="1" s="1"/>
  <c r="I112" i="1"/>
  <c r="K112" i="1"/>
  <c r="K113" i="1" s="1"/>
  <c r="M112" i="1"/>
  <c r="M113" i="1" s="1"/>
  <c r="O112" i="1"/>
  <c r="O113" i="1" s="1"/>
  <c r="I118" i="1"/>
  <c r="I119" i="1" s="1"/>
  <c r="K118" i="1"/>
  <c r="K119" i="1" s="1"/>
  <c r="M118" i="1"/>
  <c r="M119" i="1" s="1"/>
  <c r="O118" i="1"/>
  <c r="O119" i="1" s="1"/>
  <c r="I124" i="1"/>
  <c r="I125" i="1" s="1"/>
  <c r="K124" i="1"/>
  <c r="K125" i="1" s="1"/>
  <c r="M124" i="1"/>
  <c r="M125" i="1" s="1"/>
  <c r="O124" i="1"/>
  <c r="O125" i="1" s="1"/>
  <c r="I130" i="1"/>
  <c r="I131" i="1" s="1"/>
  <c r="K130" i="1"/>
  <c r="K131" i="1" s="1"/>
  <c r="M130" i="1"/>
  <c r="M131" i="1" s="1"/>
  <c r="O130" i="1"/>
  <c r="O131" i="1" s="1"/>
  <c r="I136" i="1"/>
  <c r="I137" i="1" s="1"/>
  <c r="K136" i="1"/>
  <c r="K137" i="1" s="1"/>
  <c r="M136" i="1"/>
  <c r="M137" i="1" s="1"/>
  <c r="O136" i="1"/>
  <c r="O137" i="1" s="1"/>
  <c r="I142" i="1"/>
  <c r="I143" i="1" s="1"/>
  <c r="K142" i="1"/>
  <c r="K143" i="1" s="1"/>
  <c r="M142" i="1"/>
  <c r="M143" i="1" s="1"/>
  <c r="O142" i="1"/>
  <c r="O143" i="1" s="1"/>
  <c r="I148" i="1"/>
  <c r="K148" i="1"/>
  <c r="K149" i="1" s="1"/>
  <c r="M148" i="1"/>
  <c r="M149" i="1" s="1"/>
  <c r="O148" i="1"/>
  <c r="O149" i="1" s="1"/>
  <c r="I154" i="1"/>
  <c r="I155" i="1" s="1"/>
  <c r="K154" i="1"/>
  <c r="K155" i="1" s="1"/>
  <c r="M154" i="1"/>
  <c r="M155" i="1" s="1"/>
  <c r="O154" i="1"/>
  <c r="O155" i="1" s="1"/>
  <c r="I160" i="1"/>
  <c r="I161" i="1" s="1"/>
  <c r="K160" i="1"/>
  <c r="K161" i="1" s="1"/>
  <c r="M160" i="1"/>
  <c r="M161" i="1" s="1"/>
  <c r="O160" i="1"/>
  <c r="O161" i="1" s="1"/>
  <c r="I166" i="1"/>
  <c r="I167" i="1" s="1"/>
  <c r="K166" i="1"/>
  <c r="K167" i="1" s="1"/>
  <c r="M166" i="1"/>
  <c r="M167" i="1" s="1"/>
  <c r="O166" i="1"/>
  <c r="O167" i="1" s="1"/>
  <c r="I172" i="1"/>
  <c r="I173" i="1" s="1"/>
  <c r="K172" i="1"/>
  <c r="K173" i="1" s="1"/>
  <c r="M172" i="1"/>
  <c r="M173" i="1" s="1"/>
  <c r="O172" i="1"/>
  <c r="O173" i="1" s="1"/>
  <c r="I178" i="1"/>
  <c r="I179" i="1" s="1"/>
  <c r="K178" i="1"/>
  <c r="K179" i="1" s="1"/>
  <c r="M178" i="1"/>
  <c r="M179" i="1" s="1"/>
  <c r="O178" i="1"/>
  <c r="O179" i="1" s="1"/>
  <c r="I184" i="1"/>
  <c r="I185" i="1" s="1"/>
  <c r="K184" i="1"/>
  <c r="K185" i="1" s="1"/>
  <c r="M184" i="1"/>
  <c r="M185" i="1" s="1"/>
  <c r="O184" i="1"/>
  <c r="O185" i="1" s="1"/>
  <c r="I190" i="1"/>
  <c r="I191" i="1" s="1"/>
  <c r="K190" i="1"/>
  <c r="K191" i="1" s="1"/>
  <c r="M190" i="1"/>
  <c r="M191" i="1" s="1"/>
  <c r="O190" i="1"/>
  <c r="O191" i="1" s="1"/>
  <c r="I196" i="1"/>
  <c r="I197" i="1" s="1"/>
  <c r="K196" i="1"/>
  <c r="K197" i="1" s="1"/>
  <c r="M196" i="1"/>
  <c r="M197" i="1" s="1"/>
  <c r="O196" i="1"/>
  <c r="O197" i="1" s="1"/>
  <c r="I202" i="1"/>
  <c r="I203" i="1" s="1"/>
  <c r="K202" i="1"/>
  <c r="K203" i="1" s="1"/>
  <c r="M202" i="1"/>
  <c r="M203" i="1" s="1"/>
  <c r="O202" i="1"/>
  <c r="O203" i="1" s="1"/>
  <c r="I208" i="1"/>
  <c r="I209" i="1" s="1"/>
  <c r="K208" i="1"/>
  <c r="K209" i="1" s="1"/>
  <c r="M208" i="1"/>
  <c r="M209" i="1" s="1"/>
  <c r="O208" i="1"/>
  <c r="O209" i="1" s="1"/>
  <c r="I214" i="1"/>
  <c r="I215" i="1" s="1"/>
  <c r="K214" i="1"/>
  <c r="K215" i="1" s="1"/>
  <c r="M214" i="1"/>
  <c r="M215" i="1" s="1"/>
  <c r="O214" i="1"/>
  <c r="O215" i="1" s="1"/>
  <c r="I220" i="1"/>
  <c r="I221" i="1" s="1"/>
  <c r="K220" i="1"/>
  <c r="K221" i="1" s="1"/>
  <c r="M220" i="1"/>
  <c r="M221" i="1" s="1"/>
  <c r="O220" i="1"/>
  <c r="O221" i="1" s="1"/>
  <c r="I226" i="1"/>
  <c r="I227" i="1" s="1"/>
  <c r="K226" i="1"/>
  <c r="K227" i="1" s="1"/>
  <c r="M226" i="1"/>
  <c r="M227" i="1" s="1"/>
  <c r="O226" i="1"/>
  <c r="O227" i="1" s="1"/>
  <c r="I232" i="1"/>
  <c r="I233" i="1" s="1"/>
  <c r="K232" i="1"/>
  <c r="K233" i="1" s="1"/>
  <c r="M232" i="1"/>
  <c r="M233" i="1" s="1"/>
  <c r="O232" i="1"/>
  <c r="O233" i="1" s="1"/>
  <c r="I238" i="1"/>
  <c r="I239" i="1" s="1"/>
  <c r="K238" i="1"/>
  <c r="K239" i="1" s="1"/>
  <c r="M238" i="1"/>
  <c r="M239" i="1" s="1"/>
  <c r="O238" i="1"/>
  <c r="O239" i="1" s="1"/>
  <c r="I244" i="1"/>
  <c r="I245" i="1" s="1"/>
  <c r="K244" i="1"/>
  <c r="K245" i="1" s="1"/>
  <c r="M244" i="1"/>
  <c r="M245" i="1" s="1"/>
  <c r="O244" i="1"/>
  <c r="O245" i="1" s="1"/>
  <c r="I250" i="1"/>
  <c r="I251" i="1" s="1"/>
  <c r="K250" i="1"/>
  <c r="K251" i="1" s="1"/>
  <c r="M250" i="1"/>
  <c r="M251" i="1" s="1"/>
  <c r="O250" i="1"/>
  <c r="O251" i="1" s="1"/>
  <c r="I256" i="1"/>
  <c r="I257" i="1" s="1"/>
  <c r="K256" i="1"/>
  <c r="K257" i="1" s="1"/>
  <c r="M256" i="1"/>
  <c r="M257" i="1" s="1"/>
  <c r="O256" i="1"/>
  <c r="O257" i="1" s="1"/>
  <c r="I262" i="1"/>
  <c r="K262" i="1"/>
  <c r="K263" i="1" s="1"/>
  <c r="M262" i="1"/>
  <c r="M263" i="1" s="1"/>
  <c r="O262" i="1"/>
  <c r="O263" i="1" s="1"/>
  <c r="I268" i="1"/>
  <c r="I269" i="1" s="1"/>
  <c r="K268" i="1"/>
  <c r="K269" i="1" s="1"/>
  <c r="M268" i="1"/>
  <c r="M269" i="1" s="1"/>
  <c r="O268" i="1"/>
  <c r="O269" i="1" s="1"/>
  <c r="I274" i="1"/>
  <c r="I275" i="1" s="1"/>
  <c r="K274" i="1"/>
  <c r="K275" i="1" s="1"/>
  <c r="M274" i="1"/>
  <c r="M275" i="1" s="1"/>
  <c r="O274" i="1"/>
  <c r="O275" i="1" s="1"/>
  <c r="I280" i="1"/>
  <c r="I281" i="1" s="1"/>
  <c r="K280" i="1"/>
  <c r="K281" i="1" s="1"/>
  <c r="M280" i="1"/>
  <c r="M281" i="1" s="1"/>
  <c r="O280" i="1"/>
  <c r="O281" i="1" s="1"/>
  <c r="I286" i="1"/>
  <c r="I287" i="1" s="1"/>
  <c r="K286" i="1"/>
  <c r="K287" i="1" s="1"/>
  <c r="M286" i="1"/>
  <c r="M287" i="1" s="1"/>
  <c r="O286" i="1"/>
  <c r="O287" i="1" s="1"/>
  <c r="I292" i="1"/>
  <c r="I293" i="1" s="1"/>
  <c r="K292" i="1"/>
  <c r="K293" i="1" s="1"/>
  <c r="M292" i="1"/>
  <c r="M293" i="1" s="1"/>
  <c r="O292" i="1"/>
  <c r="O293" i="1" s="1"/>
  <c r="I298" i="1"/>
  <c r="I299" i="1" s="1"/>
  <c r="K298" i="1"/>
  <c r="K299" i="1" s="1"/>
  <c r="M298" i="1"/>
  <c r="M299" i="1" s="1"/>
  <c r="O298" i="1"/>
  <c r="O299" i="1" s="1"/>
  <c r="I304" i="1"/>
  <c r="I305" i="1" s="1"/>
  <c r="K304" i="1"/>
  <c r="K305" i="1" s="1"/>
  <c r="M304" i="1"/>
  <c r="M305" i="1" s="1"/>
  <c r="O304" i="1"/>
  <c r="O305" i="1" s="1"/>
  <c r="I310" i="1"/>
  <c r="I311" i="1" s="1"/>
  <c r="K310" i="1"/>
  <c r="K311" i="1" s="1"/>
  <c r="M310" i="1"/>
  <c r="M311" i="1" s="1"/>
  <c r="O310" i="1"/>
  <c r="O311" i="1" s="1"/>
  <c r="I316" i="1"/>
  <c r="I317" i="1" s="1"/>
  <c r="K316" i="1"/>
  <c r="K317" i="1" s="1"/>
  <c r="M316" i="1"/>
  <c r="M317" i="1" s="1"/>
  <c r="O316" i="1"/>
  <c r="O317" i="1" s="1"/>
  <c r="I322" i="1"/>
  <c r="I323" i="1" s="1"/>
  <c r="K322" i="1"/>
  <c r="K323" i="1" s="1"/>
  <c r="M322" i="1"/>
  <c r="M323" i="1" s="1"/>
  <c r="O322" i="1"/>
  <c r="O323" i="1" s="1"/>
  <c r="I328" i="1"/>
  <c r="I329" i="1" s="1"/>
  <c r="K328" i="1"/>
  <c r="K329" i="1" s="1"/>
  <c r="M328" i="1"/>
  <c r="M329" i="1" s="1"/>
  <c r="O328" i="1"/>
  <c r="O329" i="1" s="1"/>
  <c r="I334" i="1"/>
  <c r="I335" i="1" s="1"/>
  <c r="K334" i="1"/>
  <c r="K335" i="1" s="1"/>
  <c r="M334" i="1"/>
  <c r="M335" i="1" s="1"/>
  <c r="O334" i="1"/>
  <c r="O335" i="1" s="1"/>
  <c r="I340" i="1"/>
  <c r="I341" i="1" s="1"/>
  <c r="K340" i="1"/>
  <c r="K341" i="1" s="1"/>
  <c r="M340" i="1"/>
  <c r="M341" i="1" s="1"/>
  <c r="O340" i="1"/>
  <c r="O341" i="1" s="1"/>
  <c r="I346" i="1"/>
  <c r="I347" i="1" s="1"/>
  <c r="K346" i="1"/>
  <c r="K347" i="1" s="1"/>
  <c r="M346" i="1"/>
  <c r="M347" i="1" s="1"/>
  <c r="O346" i="1"/>
  <c r="O347" i="1" s="1"/>
  <c r="I352" i="1"/>
  <c r="I353" i="1" s="1"/>
  <c r="K352" i="1"/>
  <c r="K353" i="1" s="1"/>
  <c r="M352" i="1"/>
  <c r="M353" i="1"/>
  <c r="O352" i="1"/>
  <c r="O353" i="1" s="1"/>
  <c r="I358" i="1"/>
  <c r="I359" i="1" s="1"/>
  <c r="K358" i="1"/>
  <c r="K359" i="1" s="1"/>
  <c r="M358" i="1"/>
  <c r="M359" i="1" s="1"/>
  <c r="O358" i="1"/>
  <c r="O359" i="1" s="1"/>
  <c r="I364" i="1"/>
  <c r="I365" i="1" s="1"/>
  <c r="K364" i="1"/>
  <c r="K365" i="1" s="1"/>
  <c r="M364" i="1"/>
  <c r="M365" i="1" s="1"/>
  <c r="O364" i="1"/>
  <c r="O365" i="1" s="1"/>
  <c r="I370" i="1"/>
  <c r="I371" i="1" s="1"/>
  <c r="K370" i="1"/>
  <c r="K371" i="1" s="1"/>
  <c r="M370" i="1"/>
  <c r="M371" i="1"/>
  <c r="O370" i="1"/>
  <c r="O371" i="1" s="1"/>
  <c r="I376" i="1"/>
  <c r="K376" i="1"/>
  <c r="K377" i="1" s="1"/>
  <c r="M376" i="1"/>
  <c r="M377" i="1" s="1"/>
  <c r="O376" i="1"/>
  <c r="O377" i="1" s="1"/>
  <c r="I382" i="1"/>
  <c r="I383" i="1"/>
  <c r="K382" i="1"/>
  <c r="K383" i="1" s="1"/>
  <c r="M382" i="1"/>
  <c r="M383" i="1" s="1"/>
  <c r="O382" i="1"/>
  <c r="O383" i="1" s="1"/>
  <c r="I388" i="1"/>
  <c r="I389" i="1" s="1"/>
  <c r="K388" i="1"/>
  <c r="K389" i="1" s="1"/>
  <c r="M388" i="1"/>
  <c r="M389" i="1" s="1"/>
  <c r="O388" i="1"/>
  <c r="O389" i="1" s="1"/>
  <c r="I394" i="1"/>
  <c r="I395" i="1" s="1"/>
  <c r="K394" i="1"/>
  <c r="K395" i="1" s="1"/>
  <c r="M394" i="1"/>
  <c r="M395" i="1" s="1"/>
  <c r="O394" i="1"/>
  <c r="O395" i="1" s="1"/>
  <c r="I400" i="1"/>
  <c r="I401" i="1" s="1"/>
  <c r="K400" i="1"/>
  <c r="K401" i="1" s="1"/>
  <c r="M400" i="1"/>
  <c r="M401" i="1" s="1"/>
  <c r="O400" i="1"/>
  <c r="O401" i="1" s="1"/>
  <c r="I406" i="1"/>
  <c r="I407" i="1" s="1"/>
  <c r="K406" i="1"/>
  <c r="K407" i="1" s="1"/>
  <c r="M406" i="1"/>
  <c r="M407" i="1" s="1"/>
  <c r="O406" i="1"/>
  <c r="O407" i="1" s="1"/>
  <c r="I412" i="1"/>
  <c r="I413" i="1" s="1"/>
  <c r="K412" i="1"/>
  <c r="K413" i="1" s="1"/>
  <c r="M412" i="1"/>
  <c r="M413" i="1" s="1"/>
  <c r="O412" i="1"/>
  <c r="O413" i="1" s="1"/>
  <c r="I418" i="1"/>
  <c r="I419" i="1" s="1"/>
  <c r="K418" i="1"/>
  <c r="K419" i="1" s="1"/>
  <c r="M418" i="1"/>
  <c r="M419" i="1" s="1"/>
  <c r="O418" i="1"/>
  <c r="O419" i="1" s="1"/>
  <c r="I424" i="1"/>
  <c r="K424" i="1"/>
  <c r="K425" i="1" s="1"/>
  <c r="M424" i="1"/>
  <c r="M425" i="1" s="1"/>
  <c r="O424" i="1"/>
  <c r="O425" i="1" s="1"/>
  <c r="I430" i="1"/>
  <c r="I431" i="1"/>
  <c r="K430" i="1"/>
  <c r="K431" i="1" s="1"/>
  <c r="M430" i="1"/>
  <c r="M431" i="1" s="1"/>
  <c r="O430" i="1"/>
  <c r="O431" i="1" s="1"/>
  <c r="O825" i="1"/>
  <c r="O826" i="1" s="1"/>
  <c r="O819" i="1"/>
  <c r="O820" i="1" s="1"/>
  <c r="O813" i="1"/>
  <c r="O814" i="1" s="1"/>
  <c r="O807" i="1"/>
  <c r="O808" i="1" s="1"/>
  <c r="O801" i="1"/>
  <c r="O802" i="1" s="1"/>
  <c r="O795" i="1"/>
  <c r="O796" i="1" s="1"/>
  <c r="O789" i="1"/>
  <c r="O790" i="1" s="1"/>
  <c r="O783" i="1"/>
  <c r="O784" i="1" s="1"/>
  <c r="O777" i="1"/>
  <c r="O778" i="1" s="1"/>
  <c r="O771" i="1"/>
  <c r="O772" i="1" s="1"/>
  <c r="O765" i="1"/>
  <c r="O766" i="1" s="1"/>
  <c r="O759" i="1"/>
  <c r="O760" i="1" s="1"/>
  <c r="O753" i="1"/>
  <c r="O754" i="1" s="1"/>
  <c r="O747" i="1"/>
  <c r="O748" i="1" s="1"/>
  <c r="O741" i="1"/>
  <c r="O742" i="1" s="1"/>
  <c r="O735" i="1"/>
  <c r="O736" i="1" s="1"/>
  <c r="O729" i="1"/>
  <c r="O730" i="1" s="1"/>
  <c r="O723" i="1"/>
  <c r="O724" i="1" s="1"/>
  <c r="O717" i="1"/>
  <c r="O718" i="1"/>
  <c r="O711" i="1"/>
  <c r="O712" i="1" s="1"/>
  <c r="O705" i="1"/>
  <c r="O706" i="1" s="1"/>
  <c r="O699" i="1"/>
  <c r="O700" i="1" s="1"/>
  <c r="O693" i="1"/>
  <c r="O694" i="1" s="1"/>
  <c r="O687" i="1"/>
  <c r="O688" i="1" s="1"/>
  <c r="O681" i="1"/>
  <c r="O682" i="1" s="1"/>
  <c r="O675" i="1"/>
  <c r="O676" i="1" s="1"/>
  <c r="O669" i="1"/>
  <c r="O670" i="1" s="1"/>
  <c r="O663" i="1"/>
  <c r="O664" i="1" s="1"/>
  <c r="O615" i="1"/>
  <c r="O616" i="1" s="1"/>
  <c r="O609" i="1"/>
  <c r="O610" i="1" s="1"/>
  <c r="O603" i="1"/>
  <c r="O604" i="1"/>
  <c r="O597" i="1"/>
  <c r="O598" i="1" s="1"/>
  <c r="O591" i="1"/>
  <c r="O592" i="1" s="1"/>
  <c r="O585" i="1"/>
  <c r="O586" i="1" s="1"/>
  <c r="O579" i="1"/>
  <c r="O580" i="1" s="1"/>
  <c r="O573" i="1"/>
  <c r="O574" i="1" s="1"/>
  <c r="O567" i="1"/>
  <c r="O568" i="1"/>
  <c r="O561" i="1"/>
  <c r="O562" i="1" s="1"/>
  <c r="O555" i="1"/>
  <c r="O556" i="1" s="1"/>
  <c r="O549" i="1"/>
  <c r="O550" i="1" s="1"/>
  <c r="O543" i="1"/>
  <c r="O544" i="1" s="1"/>
  <c r="O537" i="1"/>
  <c r="O538" i="1" s="1"/>
  <c r="O531" i="1"/>
  <c r="O532" i="1" s="1"/>
  <c r="O525" i="1"/>
  <c r="O526" i="1" s="1"/>
  <c r="O519" i="1"/>
  <c r="O520" i="1" s="1"/>
  <c r="O513" i="1"/>
  <c r="O514" i="1" s="1"/>
  <c r="O507" i="1"/>
  <c r="O508" i="1" s="1"/>
  <c r="O501" i="1"/>
  <c r="O502" i="1" s="1"/>
  <c r="O495" i="1"/>
  <c r="O496" i="1" s="1"/>
  <c r="O489" i="1"/>
  <c r="O490" i="1" s="1"/>
  <c r="O483" i="1"/>
  <c r="O484" i="1" s="1"/>
  <c r="O477" i="1"/>
  <c r="O478" i="1" s="1"/>
  <c r="O471" i="1"/>
  <c r="O472" i="1" s="1"/>
  <c r="O465" i="1"/>
  <c r="O466" i="1" s="1"/>
  <c r="O459" i="1"/>
  <c r="O460" i="1" s="1"/>
  <c r="O453" i="1"/>
  <c r="O454" i="1" s="1"/>
  <c r="O447" i="1"/>
  <c r="O448" i="1" s="1"/>
  <c r="M825" i="1"/>
  <c r="M826" i="1" s="1"/>
  <c r="M819" i="1"/>
  <c r="M820" i="1" s="1"/>
  <c r="M813" i="1"/>
  <c r="M814" i="1" s="1"/>
  <c r="M807" i="1"/>
  <c r="M808" i="1"/>
  <c r="M801" i="1"/>
  <c r="M802" i="1" s="1"/>
  <c r="M795" i="1"/>
  <c r="M796" i="1" s="1"/>
  <c r="M789" i="1"/>
  <c r="M790" i="1" s="1"/>
  <c r="M783" i="1"/>
  <c r="M784" i="1" s="1"/>
  <c r="M777" i="1"/>
  <c r="M778" i="1" s="1"/>
  <c r="M771" i="1"/>
  <c r="M772" i="1"/>
  <c r="M765" i="1"/>
  <c r="M766" i="1" s="1"/>
  <c r="M759" i="1"/>
  <c r="M760" i="1" s="1"/>
  <c r="M753" i="1"/>
  <c r="M754" i="1" s="1"/>
  <c r="M747" i="1"/>
  <c r="M748" i="1" s="1"/>
  <c r="M741" i="1"/>
  <c r="M742" i="1" s="1"/>
  <c r="M735" i="1"/>
  <c r="M736" i="1" s="1"/>
  <c r="M729" i="1"/>
  <c r="M730" i="1" s="1"/>
  <c r="M723" i="1"/>
  <c r="M724" i="1" s="1"/>
  <c r="M717" i="1"/>
  <c r="M718" i="1" s="1"/>
  <c r="M711" i="1"/>
  <c r="M712" i="1" s="1"/>
  <c r="M705" i="1"/>
  <c r="M706" i="1" s="1"/>
  <c r="M699" i="1"/>
  <c r="M700" i="1" s="1"/>
  <c r="M693" i="1"/>
  <c r="M694" i="1" s="1"/>
  <c r="M687" i="1"/>
  <c r="M688" i="1" s="1"/>
  <c r="M681" i="1"/>
  <c r="M682" i="1" s="1"/>
  <c r="M675" i="1"/>
  <c r="M676" i="1" s="1"/>
  <c r="M669" i="1"/>
  <c r="M670" i="1" s="1"/>
  <c r="M663" i="1"/>
  <c r="M664" i="1" s="1"/>
  <c r="M615" i="1"/>
  <c r="M616" i="1" s="1"/>
  <c r="M609" i="1"/>
  <c r="M610" i="1" s="1"/>
  <c r="M603" i="1"/>
  <c r="M604" i="1" s="1"/>
  <c r="M597" i="1"/>
  <c r="M598" i="1" s="1"/>
  <c r="M591" i="1"/>
  <c r="M592" i="1" s="1"/>
  <c r="M585" i="1"/>
  <c r="M586" i="1" s="1"/>
  <c r="M579" i="1"/>
  <c r="M580" i="1" s="1"/>
  <c r="M573" i="1"/>
  <c r="M574" i="1" s="1"/>
  <c r="M567" i="1"/>
  <c r="M568" i="1" s="1"/>
  <c r="M561" i="1"/>
  <c r="M562" i="1" s="1"/>
  <c r="M555" i="1"/>
  <c r="M556" i="1" s="1"/>
  <c r="M549" i="1"/>
  <c r="M550" i="1" s="1"/>
  <c r="M543" i="1"/>
  <c r="M544" i="1" s="1"/>
  <c r="M537" i="1"/>
  <c r="M538" i="1" s="1"/>
  <c r="M531" i="1"/>
  <c r="M532" i="1" s="1"/>
  <c r="M525" i="1"/>
  <c r="M526" i="1" s="1"/>
  <c r="M519" i="1"/>
  <c r="M520" i="1" s="1"/>
  <c r="M513" i="1"/>
  <c r="M514" i="1" s="1"/>
  <c r="M507" i="1"/>
  <c r="M508" i="1" s="1"/>
  <c r="M501" i="1"/>
  <c r="M502" i="1" s="1"/>
  <c r="M495" i="1"/>
  <c r="M496" i="1" s="1"/>
  <c r="M489" i="1"/>
  <c r="M490" i="1" s="1"/>
  <c r="M483" i="1"/>
  <c r="M484" i="1" s="1"/>
  <c r="M477" i="1"/>
  <c r="M478" i="1" s="1"/>
  <c r="M471" i="1"/>
  <c r="M472" i="1" s="1"/>
  <c r="M465" i="1"/>
  <c r="M466" i="1" s="1"/>
  <c r="M459" i="1"/>
  <c r="M460" i="1" s="1"/>
  <c r="M453" i="1"/>
  <c r="M454" i="1" s="1"/>
  <c r="M447" i="1"/>
  <c r="M448" i="1" s="1"/>
  <c r="K825" i="1"/>
  <c r="K826" i="1" s="1"/>
  <c r="K819" i="1"/>
  <c r="K820" i="1" s="1"/>
  <c r="K813" i="1"/>
  <c r="K814" i="1" s="1"/>
  <c r="K807" i="1"/>
  <c r="K808" i="1" s="1"/>
  <c r="K801" i="1"/>
  <c r="K802" i="1" s="1"/>
  <c r="K795" i="1"/>
  <c r="K796" i="1" s="1"/>
  <c r="K789" i="1"/>
  <c r="K790" i="1" s="1"/>
  <c r="K783" i="1"/>
  <c r="K784" i="1" s="1"/>
  <c r="K777" i="1"/>
  <c r="K778" i="1" s="1"/>
  <c r="K771" i="1"/>
  <c r="K772" i="1" s="1"/>
  <c r="K765" i="1"/>
  <c r="K766" i="1" s="1"/>
  <c r="K759" i="1"/>
  <c r="K760" i="1" s="1"/>
  <c r="K753" i="1"/>
  <c r="K754" i="1" s="1"/>
  <c r="K747" i="1"/>
  <c r="K748" i="1" s="1"/>
  <c r="K741" i="1"/>
  <c r="K742" i="1" s="1"/>
  <c r="K735" i="1"/>
  <c r="K736" i="1" s="1"/>
  <c r="K729" i="1"/>
  <c r="K730" i="1" s="1"/>
  <c r="K723" i="1"/>
  <c r="K724" i="1" s="1"/>
  <c r="K717" i="1"/>
  <c r="K718" i="1" s="1"/>
  <c r="K711" i="1"/>
  <c r="K712" i="1" s="1"/>
  <c r="K705" i="1"/>
  <c r="K706" i="1" s="1"/>
  <c r="K699" i="1"/>
  <c r="K700" i="1" s="1"/>
  <c r="K693" i="1"/>
  <c r="K694" i="1" s="1"/>
  <c r="K687" i="1"/>
  <c r="K688" i="1" s="1"/>
  <c r="K681" i="1"/>
  <c r="K682" i="1" s="1"/>
  <c r="K675" i="1"/>
  <c r="K676" i="1" s="1"/>
  <c r="K669" i="1"/>
  <c r="K670" i="1" s="1"/>
  <c r="K663" i="1"/>
  <c r="K664" i="1" s="1"/>
  <c r="K615" i="1"/>
  <c r="K616" i="1" s="1"/>
  <c r="K609" i="1"/>
  <c r="K610" i="1" s="1"/>
  <c r="K603" i="1"/>
  <c r="K604" i="1" s="1"/>
  <c r="K597" i="1"/>
  <c r="K598" i="1" s="1"/>
  <c r="K591" i="1"/>
  <c r="K592" i="1" s="1"/>
  <c r="K585" i="1"/>
  <c r="K586" i="1" s="1"/>
  <c r="K579" i="1"/>
  <c r="K580" i="1" s="1"/>
  <c r="K573" i="1"/>
  <c r="K574" i="1" s="1"/>
  <c r="K567" i="1"/>
  <c r="K568" i="1" s="1"/>
  <c r="K561" i="1"/>
  <c r="K562" i="1" s="1"/>
  <c r="K555" i="1"/>
  <c r="K556" i="1" s="1"/>
  <c r="K549" i="1"/>
  <c r="K550" i="1" s="1"/>
  <c r="K543" i="1"/>
  <c r="K544" i="1" s="1"/>
  <c r="K537" i="1"/>
  <c r="K538" i="1" s="1"/>
  <c r="K531" i="1"/>
  <c r="K532" i="1" s="1"/>
  <c r="K525" i="1"/>
  <c r="K526" i="1" s="1"/>
  <c r="K519" i="1"/>
  <c r="K520" i="1" s="1"/>
  <c r="K513" i="1"/>
  <c r="K514" i="1" s="1"/>
  <c r="K507" i="1"/>
  <c r="K508" i="1" s="1"/>
  <c r="K501" i="1"/>
  <c r="K502" i="1" s="1"/>
  <c r="K495" i="1"/>
  <c r="K496" i="1" s="1"/>
  <c r="K489" i="1"/>
  <c r="K490" i="1" s="1"/>
  <c r="K483" i="1"/>
  <c r="K484" i="1" s="1"/>
  <c r="K477" i="1"/>
  <c r="K478" i="1" s="1"/>
  <c r="K471" i="1"/>
  <c r="K472" i="1" s="1"/>
  <c r="K465" i="1"/>
  <c r="K466" i="1" s="1"/>
  <c r="K459" i="1"/>
  <c r="K460" i="1" s="1"/>
  <c r="K453" i="1"/>
  <c r="K454" i="1" s="1"/>
  <c r="K447" i="1"/>
  <c r="K448" i="1" s="1"/>
  <c r="I825" i="1"/>
  <c r="I826" i="1" s="1"/>
  <c r="I819" i="1"/>
  <c r="I820" i="1" s="1"/>
  <c r="I813" i="1"/>
  <c r="I814" i="1" s="1"/>
  <c r="I807" i="1"/>
  <c r="I808" i="1" s="1"/>
  <c r="I801" i="1"/>
  <c r="I802" i="1" s="1"/>
  <c r="I795" i="1"/>
  <c r="I796" i="1" s="1"/>
  <c r="I789" i="1"/>
  <c r="I790" i="1" s="1"/>
  <c r="I783" i="1"/>
  <c r="I784" i="1" s="1"/>
  <c r="I777" i="1"/>
  <c r="I778" i="1" s="1"/>
  <c r="I771" i="1"/>
  <c r="I772" i="1" s="1"/>
  <c r="I765" i="1"/>
  <c r="I766" i="1" s="1"/>
  <c r="I759" i="1"/>
  <c r="I760" i="1" s="1"/>
  <c r="I753" i="1"/>
  <c r="I754" i="1" s="1"/>
  <c r="I747" i="1"/>
  <c r="I748" i="1" s="1"/>
  <c r="I741" i="1"/>
  <c r="I742" i="1" s="1"/>
  <c r="I735" i="1"/>
  <c r="I736" i="1" s="1"/>
  <c r="I729" i="1"/>
  <c r="I730" i="1" s="1"/>
  <c r="I723" i="1"/>
  <c r="I724" i="1" s="1"/>
  <c r="I717" i="1"/>
  <c r="I718" i="1" s="1"/>
  <c r="I711" i="1"/>
  <c r="I712" i="1" s="1"/>
  <c r="I705" i="1"/>
  <c r="I706" i="1" s="1"/>
  <c r="I699" i="1"/>
  <c r="I700" i="1" s="1"/>
  <c r="I693" i="1"/>
  <c r="I694" i="1" s="1"/>
  <c r="I687" i="1"/>
  <c r="I688" i="1" s="1"/>
  <c r="I681" i="1"/>
  <c r="I682" i="1" s="1"/>
  <c r="I675" i="1"/>
  <c r="I676" i="1" s="1"/>
  <c r="I669" i="1"/>
  <c r="I670" i="1" s="1"/>
  <c r="I663" i="1"/>
  <c r="I664" i="1" s="1"/>
  <c r="I615" i="1"/>
  <c r="I616" i="1" s="1"/>
  <c r="I609" i="1"/>
  <c r="I610" i="1" s="1"/>
  <c r="I603" i="1"/>
  <c r="I604" i="1" s="1"/>
  <c r="I597" i="1"/>
  <c r="I598" i="1" s="1"/>
  <c r="I591" i="1"/>
  <c r="I592" i="1" s="1"/>
  <c r="I585" i="1"/>
  <c r="I586" i="1" s="1"/>
  <c r="I579" i="1"/>
  <c r="I580" i="1" s="1"/>
  <c r="I573" i="1"/>
  <c r="I574" i="1" s="1"/>
  <c r="I567" i="1"/>
  <c r="I568" i="1" s="1"/>
  <c r="I561" i="1"/>
  <c r="I562" i="1" s="1"/>
  <c r="I555" i="1"/>
  <c r="I556" i="1" s="1"/>
  <c r="I549" i="1"/>
  <c r="I550" i="1" s="1"/>
  <c r="I543" i="1"/>
  <c r="I544" i="1" s="1"/>
  <c r="I537" i="1"/>
  <c r="I538" i="1" s="1"/>
  <c r="I531" i="1"/>
  <c r="I532" i="1" s="1"/>
  <c r="I525" i="1"/>
  <c r="I526" i="1" s="1"/>
  <c r="I519" i="1"/>
  <c r="I520" i="1" s="1"/>
  <c r="I513" i="1"/>
  <c r="I514" i="1" s="1"/>
  <c r="I507" i="1"/>
  <c r="I508" i="1" s="1"/>
  <c r="I501" i="1"/>
  <c r="I502" i="1" s="1"/>
  <c r="I495" i="1"/>
  <c r="I496" i="1" s="1"/>
  <c r="I489" i="1"/>
  <c r="I490" i="1" s="1"/>
  <c r="I483" i="1"/>
  <c r="I484" i="1" s="1"/>
  <c r="I477" i="1"/>
  <c r="I478" i="1" s="1"/>
  <c r="I471" i="1"/>
  <c r="I472" i="1" s="1"/>
  <c r="I465" i="1"/>
  <c r="I466" i="1" s="1"/>
  <c r="I459" i="1"/>
  <c r="I460" i="1" s="1"/>
  <c r="I453" i="1"/>
  <c r="I454" i="1" s="1"/>
  <c r="I447" i="1"/>
  <c r="I448" i="1" s="1"/>
  <c r="H64" i="1"/>
  <c r="H65" i="1" s="1"/>
  <c r="J64" i="1"/>
  <c r="J65" i="1" s="1"/>
  <c r="L64" i="1"/>
  <c r="L65" i="1"/>
  <c r="N64" i="1"/>
  <c r="N65" i="1" s="1"/>
  <c r="H70" i="1"/>
  <c r="H71" i="1" s="1"/>
  <c r="J70" i="1"/>
  <c r="J71" i="1" s="1"/>
  <c r="L70" i="1"/>
  <c r="L71" i="1"/>
  <c r="N70" i="1"/>
  <c r="N71" i="1" s="1"/>
  <c r="H76" i="1"/>
  <c r="H77" i="1" s="1"/>
  <c r="J76" i="1"/>
  <c r="J77" i="1" s="1"/>
  <c r="L76" i="1"/>
  <c r="L77" i="1" s="1"/>
  <c r="N76" i="1"/>
  <c r="N77" i="1" s="1"/>
  <c r="H82" i="1"/>
  <c r="H83" i="1"/>
  <c r="J82" i="1"/>
  <c r="J83" i="1" s="1"/>
  <c r="L82" i="1"/>
  <c r="L83" i="1" s="1"/>
  <c r="N82" i="1"/>
  <c r="N83" i="1" s="1"/>
  <c r="H88" i="1"/>
  <c r="H89" i="1" s="1"/>
  <c r="J88" i="1"/>
  <c r="J89" i="1" s="1"/>
  <c r="L88" i="1"/>
  <c r="L89" i="1"/>
  <c r="N88" i="1"/>
  <c r="N89" i="1" s="1"/>
  <c r="H94" i="1"/>
  <c r="H95" i="1" s="1"/>
  <c r="J94" i="1"/>
  <c r="J95" i="1" s="1"/>
  <c r="L94" i="1"/>
  <c r="L95" i="1"/>
  <c r="N94" i="1"/>
  <c r="N95" i="1" s="1"/>
  <c r="H100" i="1"/>
  <c r="H101" i="1" s="1"/>
  <c r="J100" i="1"/>
  <c r="J101" i="1" s="1"/>
  <c r="L100" i="1"/>
  <c r="L101" i="1" s="1"/>
  <c r="N100" i="1"/>
  <c r="N101" i="1" s="1"/>
  <c r="H106" i="1"/>
  <c r="H107" i="1"/>
  <c r="J106" i="1"/>
  <c r="J107" i="1" s="1"/>
  <c r="L106" i="1"/>
  <c r="L107" i="1" s="1"/>
  <c r="N106" i="1"/>
  <c r="N107" i="1" s="1"/>
  <c r="H112" i="1"/>
  <c r="H113" i="1" s="1"/>
  <c r="J112" i="1"/>
  <c r="J113" i="1" s="1"/>
  <c r="L112" i="1"/>
  <c r="L113" i="1"/>
  <c r="N112" i="1"/>
  <c r="N113" i="1" s="1"/>
  <c r="H118" i="1"/>
  <c r="H119" i="1" s="1"/>
  <c r="J118" i="1"/>
  <c r="J119" i="1" s="1"/>
  <c r="L118" i="1"/>
  <c r="L119" i="1"/>
  <c r="N118" i="1"/>
  <c r="N119" i="1" s="1"/>
  <c r="H124" i="1"/>
  <c r="H125" i="1" s="1"/>
  <c r="J124" i="1"/>
  <c r="J125" i="1" s="1"/>
  <c r="L124" i="1"/>
  <c r="L125" i="1" s="1"/>
  <c r="N124" i="1"/>
  <c r="N125" i="1" s="1"/>
  <c r="H130" i="1"/>
  <c r="H131" i="1"/>
  <c r="J130" i="1"/>
  <c r="J131" i="1" s="1"/>
  <c r="L130" i="1"/>
  <c r="L131" i="1" s="1"/>
  <c r="N130" i="1"/>
  <c r="N131" i="1" s="1"/>
  <c r="H136" i="1"/>
  <c r="H137" i="1" s="1"/>
  <c r="J136" i="1"/>
  <c r="J137" i="1" s="1"/>
  <c r="L136" i="1"/>
  <c r="L137" i="1"/>
  <c r="N136" i="1"/>
  <c r="N137" i="1" s="1"/>
  <c r="H142" i="1"/>
  <c r="H143" i="1" s="1"/>
  <c r="J142" i="1"/>
  <c r="J143" i="1" s="1"/>
  <c r="L142" i="1"/>
  <c r="L143" i="1"/>
  <c r="N142" i="1"/>
  <c r="N143" i="1" s="1"/>
  <c r="H148" i="1"/>
  <c r="H149" i="1" s="1"/>
  <c r="J148" i="1"/>
  <c r="J149" i="1" s="1"/>
  <c r="L148" i="1"/>
  <c r="L149" i="1" s="1"/>
  <c r="N148" i="1"/>
  <c r="N149" i="1" s="1"/>
  <c r="H154" i="1"/>
  <c r="H155" i="1"/>
  <c r="J154" i="1"/>
  <c r="J155" i="1" s="1"/>
  <c r="L154" i="1"/>
  <c r="L155" i="1" s="1"/>
  <c r="N154" i="1"/>
  <c r="N155" i="1" s="1"/>
  <c r="H160" i="1"/>
  <c r="J160" i="1"/>
  <c r="L160" i="1"/>
  <c r="L161" i="1" s="1"/>
  <c r="N160" i="1"/>
  <c r="N161" i="1" s="1"/>
  <c r="H166" i="1"/>
  <c r="H167" i="1" s="1"/>
  <c r="J166" i="1"/>
  <c r="J167" i="1" s="1"/>
  <c r="L166" i="1"/>
  <c r="L167" i="1" s="1"/>
  <c r="N166" i="1"/>
  <c r="N167" i="1" s="1"/>
  <c r="H172" i="1"/>
  <c r="H173" i="1" s="1"/>
  <c r="J172" i="1"/>
  <c r="J173" i="1" s="1"/>
  <c r="L172" i="1"/>
  <c r="L173" i="1" s="1"/>
  <c r="N172" i="1"/>
  <c r="N173" i="1" s="1"/>
  <c r="H178" i="1"/>
  <c r="H179" i="1" s="1"/>
  <c r="J178" i="1"/>
  <c r="J179" i="1" s="1"/>
  <c r="L178" i="1"/>
  <c r="L179" i="1" s="1"/>
  <c r="N178" i="1"/>
  <c r="N179" i="1" s="1"/>
  <c r="H184" i="1"/>
  <c r="H185" i="1" s="1"/>
  <c r="J184" i="1"/>
  <c r="J185" i="1" s="1"/>
  <c r="L184" i="1"/>
  <c r="L185" i="1" s="1"/>
  <c r="N184" i="1"/>
  <c r="N185" i="1" s="1"/>
  <c r="H190" i="1"/>
  <c r="H191" i="1" s="1"/>
  <c r="J190" i="1"/>
  <c r="J191" i="1" s="1"/>
  <c r="L190" i="1"/>
  <c r="L191" i="1" s="1"/>
  <c r="N190" i="1"/>
  <c r="N191" i="1" s="1"/>
  <c r="H196" i="1"/>
  <c r="H197" i="1" s="1"/>
  <c r="J196" i="1"/>
  <c r="J197" i="1" s="1"/>
  <c r="L196" i="1"/>
  <c r="L197" i="1" s="1"/>
  <c r="N196" i="1"/>
  <c r="N197" i="1" s="1"/>
  <c r="H202" i="1"/>
  <c r="H203" i="1" s="1"/>
  <c r="J202" i="1"/>
  <c r="J203" i="1" s="1"/>
  <c r="L202" i="1"/>
  <c r="L203" i="1" s="1"/>
  <c r="N202" i="1"/>
  <c r="N203" i="1" s="1"/>
  <c r="H208" i="1"/>
  <c r="H209" i="1" s="1"/>
  <c r="J208" i="1"/>
  <c r="J209" i="1" s="1"/>
  <c r="L208" i="1"/>
  <c r="L209" i="1" s="1"/>
  <c r="N208" i="1"/>
  <c r="N209" i="1" s="1"/>
  <c r="H214" i="1"/>
  <c r="H215" i="1" s="1"/>
  <c r="J214" i="1"/>
  <c r="J215" i="1" s="1"/>
  <c r="L214" i="1"/>
  <c r="L215" i="1" s="1"/>
  <c r="N214" i="1"/>
  <c r="N215" i="1" s="1"/>
  <c r="H220" i="1"/>
  <c r="H221" i="1" s="1"/>
  <c r="J220" i="1"/>
  <c r="J221" i="1" s="1"/>
  <c r="L220" i="1"/>
  <c r="L221" i="1" s="1"/>
  <c r="N220" i="1"/>
  <c r="N221" i="1" s="1"/>
  <c r="H226" i="1"/>
  <c r="H227" i="1" s="1"/>
  <c r="J226" i="1"/>
  <c r="J227" i="1" s="1"/>
  <c r="L226" i="1"/>
  <c r="L227" i="1" s="1"/>
  <c r="N226" i="1"/>
  <c r="N227" i="1" s="1"/>
  <c r="H232" i="1"/>
  <c r="H233" i="1" s="1"/>
  <c r="J232" i="1"/>
  <c r="J233" i="1" s="1"/>
  <c r="L232" i="1"/>
  <c r="L233" i="1" s="1"/>
  <c r="N232" i="1"/>
  <c r="N233" i="1" s="1"/>
  <c r="H238" i="1"/>
  <c r="H239" i="1" s="1"/>
  <c r="J238" i="1"/>
  <c r="J239" i="1" s="1"/>
  <c r="L238" i="1"/>
  <c r="L239" i="1" s="1"/>
  <c r="N238" i="1"/>
  <c r="N239" i="1" s="1"/>
  <c r="H244" i="1"/>
  <c r="H245" i="1" s="1"/>
  <c r="J244" i="1"/>
  <c r="J245" i="1" s="1"/>
  <c r="L244" i="1"/>
  <c r="L245" i="1" s="1"/>
  <c r="N244" i="1"/>
  <c r="N245" i="1" s="1"/>
  <c r="H250" i="1"/>
  <c r="H251" i="1" s="1"/>
  <c r="J250" i="1"/>
  <c r="J251" i="1" s="1"/>
  <c r="L250" i="1"/>
  <c r="L251" i="1"/>
  <c r="N250" i="1"/>
  <c r="N251" i="1" s="1"/>
  <c r="H256" i="1"/>
  <c r="H257" i="1" s="1"/>
  <c r="J256" i="1"/>
  <c r="J257" i="1" s="1"/>
  <c r="L256" i="1"/>
  <c r="L257" i="1" s="1"/>
  <c r="N256" i="1"/>
  <c r="N257" i="1" s="1"/>
  <c r="H262" i="1"/>
  <c r="H263" i="1"/>
  <c r="J262" i="1"/>
  <c r="J263" i="1" s="1"/>
  <c r="L262" i="1"/>
  <c r="L263" i="1" s="1"/>
  <c r="N262" i="1"/>
  <c r="N263" i="1" s="1"/>
  <c r="H268" i="1"/>
  <c r="H269" i="1" s="1"/>
  <c r="J268" i="1"/>
  <c r="J269" i="1" s="1"/>
  <c r="L268" i="1"/>
  <c r="L269" i="1" s="1"/>
  <c r="N268" i="1"/>
  <c r="N269" i="1" s="1"/>
  <c r="H274" i="1"/>
  <c r="H275" i="1"/>
  <c r="J274" i="1"/>
  <c r="J275" i="1" s="1"/>
  <c r="L274" i="1"/>
  <c r="L275" i="1" s="1"/>
  <c r="N274" i="1"/>
  <c r="N275" i="1" s="1"/>
  <c r="H280" i="1"/>
  <c r="H281" i="1" s="1"/>
  <c r="J280" i="1"/>
  <c r="J281" i="1" s="1"/>
  <c r="L280" i="1"/>
  <c r="L281" i="1" s="1"/>
  <c r="N280" i="1"/>
  <c r="N281" i="1" s="1"/>
  <c r="H286" i="1"/>
  <c r="H287" i="1" s="1"/>
  <c r="J286" i="1"/>
  <c r="J287" i="1" s="1"/>
  <c r="L286" i="1"/>
  <c r="L287" i="1" s="1"/>
  <c r="N286" i="1"/>
  <c r="N287" i="1" s="1"/>
  <c r="H292" i="1"/>
  <c r="H293" i="1" s="1"/>
  <c r="J292" i="1"/>
  <c r="J293" i="1" s="1"/>
  <c r="L292" i="1"/>
  <c r="L293" i="1" s="1"/>
  <c r="N292" i="1"/>
  <c r="N293" i="1" s="1"/>
  <c r="H298" i="1"/>
  <c r="H299" i="1" s="1"/>
  <c r="J298" i="1"/>
  <c r="J299" i="1" s="1"/>
  <c r="L298" i="1"/>
  <c r="L299" i="1" s="1"/>
  <c r="N298" i="1"/>
  <c r="N299" i="1" s="1"/>
  <c r="H304" i="1"/>
  <c r="H305" i="1" s="1"/>
  <c r="J304" i="1"/>
  <c r="J305" i="1" s="1"/>
  <c r="L304" i="1"/>
  <c r="L305" i="1"/>
  <c r="N304" i="1"/>
  <c r="N305" i="1" s="1"/>
  <c r="H310" i="1"/>
  <c r="H311" i="1" s="1"/>
  <c r="J310" i="1"/>
  <c r="J311" i="1" s="1"/>
  <c r="L310" i="1"/>
  <c r="L311" i="1" s="1"/>
  <c r="N310" i="1"/>
  <c r="N311" i="1" s="1"/>
  <c r="H316" i="1"/>
  <c r="H317" i="1" s="1"/>
  <c r="J316" i="1"/>
  <c r="J317" i="1" s="1"/>
  <c r="L316" i="1"/>
  <c r="L317" i="1" s="1"/>
  <c r="N316" i="1"/>
  <c r="N317" i="1" s="1"/>
  <c r="H322" i="1"/>
  <c r="H323" i="1"/>
  <c r="J322" i="1"/>
  <c r="J323" i="1" s="1"/>
  <c r="L322" i="1"/>
  <c r="L323" i="1" s="1"/>
  <c r="N322" i="1"/>
  <c r="N323" i="1" s="1"/>
  <c r="H328" i="1"/>
  <c r="H329" i="1" s="1"/>
  <c r="J328" i="1"/>
  <c r="J329" i="1" s="1"/>
  <c r="L328" i="1"/>
  <c r="L329" i="1" s="1"/>
  <c r="N328" i="1"/>
  <c r="N329" i="1" s="1"/>
  <c r="H334" i="1"/>
  <c r="H335" i="1" s="1"/>
  <c r="J334" i="1"/>
  <c r="J335" i="1" s="1"/>
  <c r="L334" i="1"/>
  <c r="L335" i="1" s="1"/>
  <c r="N334" i="1"/>
  <c r="N335" i="1" s="1"/>
  <c r="H340" i="1"/>
  <c r="H341" i="1"/>
  <c r="J340" i="1"/>
  <c r="J341" i="1" s="1"/>
  <c r="L340" i="1"/>
  <c r="L341" i="1" s="1"/>
  <c r="N340" i="1"/>
  <c r="N341" i="1" s="1"/>
  <c r="H346" i="1"/>
  <c r="H347" i="1" s="1"/>
  <c r="J346" i="1"/>
  <c r="J347" i="1" s="1"/>
  <c r="L346" i="1"/>
  <c r="L347" i="1" s="1"/>
  <c r="N346" i="1"/>
  <c r="N347" i="1" s="1"/>
  <c r="H352" i="1"/>
  <c r="H353" i="1" s="1"/>
  <c r="J352" i="1"/>
  <c r="J353" i="1" s="1"/>
  <c r="L352" i="1"/>
  <c r="L353" i="1" s="1"/>
  <c r="N352" i="1"/>
  <c r="N353" i="1" s="1"/>
  <c r="H358" i="1"/>
  <c r="H359" i="1" s="1"/>
  <c r="J358" i="1"/>
  <c r="J359" i="1" s="1"/>
  <c r="L358" i="1"/>
  <c r="L359" i="1" s="1"/>
  <c r="N358" i="1"/>
  <c r="N359" i="1" s="1"/>
  <c r="H364" i="1"/>
  <c r="H365" i="1" s="1"/>
  <c r="J364" i="1"/>
  <c r="J365" i="1" s="1"/>
  <c r="L364" i="1"/>
  <c r="L365" i="1" s="1"/>
  <c r="N364" i="1"/>
  <c r="N365" i="1" s="1"/>
  <c r="H370" i="1"/>
  <c r="H371" i="1" s="1"/>
  <c r="J370" i="1"/>
  <c r="J371" i="1" s="1"/>
  <c r="L370" i="1"/>
  <c r="L371" i="1" s="1"/>
  <c r="N370" i="1"/>
  <c r="N371" i="1" s="1"/>
  <c r="H376" i="1"/>
  <c r="H377" i="1" s="1"/>
  <c r="J376" i="1"/>
  <c r="J377" i="1" s="1"/>
  <c r="L376" i="1"/>
  <c r="L377" i="1" s="1"/>
  <c r="N376" i="1"/>
  <c r="N377" i="1" s="1"/>
  <c r="H382" i="1"/>
  <c r="H383" i="1" s="1"/>
  <c r="J382" i="1"/>
  <c r="J383" i="1" s="1"/>
  <c r="L382" i="1"/>
  <c r="L383" i="1" s="1"/>
  <c r="N382" i="1"/>
  <c r="N383" i="1" s="1"/>
  <c r="H388" i="1"/>
  <c r="H389" i="1" s="1"/>
  <c r="J388" i="1"/>
  <c r="J389" i="1" s="1"/>
  <c r="L388" i="1"/>
  <c r="L389" i="1" s="1"/>
  <c r="N388" i="1"/>
  <c r="N389" i="1" s="1"/>
  <c r="H394" i="1"/>
  <c r="H395" i="1" s="1"/>
  <c r="J394" i="1"/>
  <c r="J395" i="1" s="1"/>
  <c r="L394" i="1"/>
  <c r="L395" i="1" s="1"/>
  <c r="N394" i="1"/>
  <c r="N395" i="1" s="1"/>
  <c r="H400" i="1"/>
  <c r="H401" i="1" s="1"/>
  <c r="J400" i="1"/>
  <c r="J401" i="1" s="1"/>
  <c r="L400" i="1"/>
  <c r="L401" i="1" s="1"/>
  <c r="N400" i="1"/>
  <c r="N401" i="1" s="1"/>
  <c r="H406" i="1"/>
  <c r="H407" i="1" s="1"/>
  <c r="J406" i="1"/>
  <c r="J407" i="1" s="1"/>
  <c r="L406" i="1"/>
  <c r="L407" i="1" s="1"/>
  <c r="N406" i="1"/>
  <c r="N407" i="1" s="1"/>
  <c r="H412" i="1"/>
  <c r="H413" i="1" s="1"/>
  <c r="J412" i="1"/>
  <c r="J413" i="1" s="1"/>
  <c r="L412" i="1"/>
  <c r="L413" i="1" s="1"/>
  <c r="N412" i="1"/>
  <c r="N413" i="1" s="1"/>
  <c r="H418" i="1"/>
  <c r="H419" i="1" s="1"/>
  <c r="J418" i="1"/>
  <c r="J419" i="1" s="1"/>
  <c r="L418" i="1"/>
  <c r="L419" i="1" s="1"/>
  <c r="N418" i="1"/>
  <c r="N419" i="1" s="1"/>
  <c r="H424" i="1"/>
  <c r="H425" i="1" s="1"/>
  <c r="J424" i="1"/>
  <c r="J425" i="1" s="1"/>
  <c r="L424" i="1"/>
  <c r="L425" i="1" s="1"/>
  <c r="N424" i="1"/>
  <c r="N425" i="1" s="1"/>
  <c r="H430" i="1"/>
  <c r="H431" i="1" s="1"/>
  <c r="J430" i="1"/>
  <c r="J431" i="1" s="1"/>
  <c r="L430" i="1"/>
  <c r="L431" i="1" s="1"/>
  <c r="N430" i="1"/>
  <c r="N431" i="1" s="1"/>
  <c r="H441" i="1"/>
  <c r="H442" i="1" s="1"/>
  <c r="J441" i="1"/>
  <c r="J442" i="1" s="1"/>
  <c r="L441" i="1"/>
  <c r="L442" i="1" s="1"/>
  <c r="N441" i="1"/>
  <c r="N442" i="1" s="1"/>
  <c r="E49" i="1"/>
  <c r="H161" i="1"/>
  <c r="J161" i="1"/>
  <c r="E414" i="1"/>
  <c r="E569" i="1"/>
  <c r="E575" i="1"/>
  <c r="E503" i="1"/>
  <c r="E390" i="1"/>
  <c r="E366" i="1"/>
  <c r="E402" i="1"/>
  <c r="E276" i="1"/>
  <c r="E258" i="1"/>
  <c r="E216" i="1"/>
  <c r="E204" i="1"/>
  <c r="E378" i="1"/>
  <c r="E300" i="1"/>
  <c r="E108" i="1"/>
  <c r="E96" i="1"/>
  <c r="E593" i="1"/>
  <c r="E192" i="1"/>
  <c r="E408" i="1"/>
  <c r="E240" i="1"/>
  <c r="E485" i="1"/>
  <c r="E432" i="1"/>
  <c r="E384" i="1"/>
  <c r="E372" i="1"/>
  <c r="E264" i="1"/>
  <c r="E270" i="1"/>
  <c r="E557" i="1"/>
  <c r="E84" i="1"/>
  <c r="E527" i="1"/>
  <c r="E491" i="1"/>
  <c r="E479" i="1"/>
  <c r="E473" i="1"/>
  <c r="E467" i="1"/>
  <c r="E126" i="1"/>
  <c r="E180" i="1"/>
  <c r="E150" i="1"/>
  <c r="E521" i="1"/>
  <c r="E509" i="1"/>
  <c r="E246" i="1"/>
  <c r="E797" i="1"/>
  <c r="E581" i="1"/>
  <c r="E551" i="1"/>
  <c r="E545" i="1"/>
  <c r="E539" i="1"/>
  <c r="E461" i="1"/>
  <c r="E449" i="1"/>
  <c r="E420" i="1"/>
  <c r="E396" i="1"/>
  <c r="E228" i="1"/>
  <c r="E174" i="1"/>
  <c r="E563" i="1"/>
  <c r="E72" i="1"/>
  <c r="E78" i="1"/>
  <c r="E120" i="1"/>
  <c r="E156" i="1"/>
  <c r="E282" i="1"/>
  <c r="E318" i="1"/>
  <c r="E342" i="1"/>
  <c r="E533" i="1"/>
  <c r="E515" i="1"/>
  <c r="E90" i="1"/>
  <c r="E162" i="1"/>
  <c r="E186" i="1"/>
  <c r="E294" i="1"/>
  <c r="E312" i="1"/>
  <c r="E330" i="1"/>
  <c r="E348" i="1"/>
  <c r="E360" i="1"/>
  <c r="E426" i="1"/>
  <c r="E587" i="1"/>
  <c r="E455" i="1"/>
  <c r="E443" i="1"/>
  <c r="E354" i="1"/>
  <c r="E599" i="1"/>
  <c r="E306" i="1"/>
  <c r="E138" i="1"/>
  <c r="N861" i="1"/>
  <c r="E168" i="1"/>
  <c r="E198" i="1"/>
  <c r="E809" i="1"/>
  <c r="E731" i="1"/>
  <c r="E144" i="1"/>
  <c r="E288" i="1"/>
  <c r="L861" i="1"/>
  <c r="E66" i="1"/>
  <c r="J633" i="1" l="1"/>
  <c r="J634" i="1" s="1"/>
  <c r="E849" i="1"/>
  <c r="N645" i="1"/>
  <c r="N646" i="1" s="1"/>
  <c r="G654" i="1"/>
  <c r="E115" i="1"/>
  <c r="G100" i="1"/>
  <c r="E79" i="1"/>
  <c r="E55" i="1"/>
  <c r="G816" i="1"/>
  <c r="G798" i="1"/>
  <c r="G775" i="1"/>
  <c r="G751" i="1"/>
  <c r="G733" i="1"/>
  <c r="G710" i="1"/>
  <c r="G686" i="1"/>
  <c r="G668" i="1"/>
  <c r="G588" i="1"/>
  <c r="G540" i="1"/>
  <c r="G505" i="1"/>
  <c r="G458" i="1"/>
  <c r="G405" i="1"/>
  <c r="G373" i="1"/>
  <c r="G315" i="1"/>
  <c r="G283" i="1"/>
  <c r="G236" i="1"/>
  <c r="G188" i="1"/>
  <c r="G153" i="1"/>
  <c r="G109" i="1"/>
  <c r="G61" i="1"/>
  <c r="O657" i="1"/>
  <c r="O658" i="1" s="1"/>
  <c r="L651" i="1"/>
  <c r="L652" i="1" s="1"/>
  <c r="O645" i="1"/>
  <c r="O646" i="1" s="1"/>
  <c r="E829" i="1"/>
  <c r="E139" i="1"/>
  <c r="E127" i="1"/>
  <c r="E91" i="1"/>
  <c r="G812" i="1"/>
  <c r="G792" i="1"/>
  <c r="G768" i="1"/>
  <c r="G750" i="1"/>
  <c r="G727" i="1"/>
  <c r="G703" i="1"/>
  <c r="G685" i="1"/>
  <c r="G661" i="1"/>
  <c r="G571" i="1"/>
  <c r="G536" i="1"/>
  <c r="G492" i="1"/>
  <c r="G444" i="1"/>
  <c r="G404" i="1"/>
  <c r="G357" i="1"/>
  <c r="G314" i="1"/>
  <c r="G267" i="1"/>
  <c r="G219" i="1"/>
  <c r="G187" i="1"/>
  <c r="G140" i="1"/>
  <c r="G92" i="1"/>
  <c r="G57" i="1"/>
  <c r="O54" i="1"/>
  <c r="O861" i="1" s="1"/>
  <c r="L633" i="1"/>
  <c r="L634" i="1" s="1"/>
  <c r="L627" i="1"/>
  <c r="L628" i="1" s="1"/>
  <c r="O621" i="1"/>
  <c r="O622" i="1" s="1"/>
  <c r="K861" i="1"/>
  <c r="E151" i="1"/>
  <c r="G70" i="1"/>
  <c r="G58" i="1"/>
  <c r="E103" i="1"/>
  <c r="E67" i="1"/>
  <c r="G130" i="1"/>
  <c r="E157" i="1"/>
  <c r="G823" i="1"/>
  <c r="G799" i="1"/>
  <c r="G781" i="1"/>
  <c r="G758" i="1"/>
  <c r="G734" i="1"/>
  <c r="G716" i="1"/>
  <c r="G696" i="1"/>
  <c r="G672" i="1"/>
  <c r="G601" i="1"/>
  <c r="G554" i="1"/>
  <c r="G506" i="1"/>
  <c r="G474" i="1"/>
  <c r="G422" i="1"/>
  <c r="G374" i="1"/>
  <c r="G339" i="1"/>
  <c r="G284" i="1"/>
  <c r="G249" i="1"/>
  <c r="G205" i="1"/>
  <c r="G157" i="1"/>
  <c r="G122" i="1"/>
  <c r="G75" i="1"/>
  <c r="L645" i="1"/>
  <c r="L646" i="1" s="1"/>
  <c r="O639" i="1"/>
  <c r="O640" i="1" s="1"/>
  <c r="O633" i="1"/>
  <c r="O634" i="1" s="1"/>
  <c r="E391" i="1"/>
  <c r="M863" i="1"/>
  <c r="E403" i="1"/>
  <c r="E319" i="1"/>
  <c r="G268" i="1"/>
  <c r="G418" i="1"/>
  <c r="G400" i="1"/>
  <c r="G334" i="1"/>
  <c r="E283" i="1"/>
  <c r="G346" i="1"/>
  <c r="E313" i="1"/>
  <c r="G406" i="1"/>
  <c r="G358" i="1"/>
  <c r="E337" i="1"/>
  <c r="E427" i="1"/>
  <c r="E415" i="1"/>
  <c r="E409" i="1"/>
  <c r="E367" i="1"/>
  <c r="E355" i="1"/>
  <c r="E349" i="1"/>
  <c r="E343" i="1"/>
  <c r="E331" i="1"/>
  <c r="E307" i="1"/>
  <c r="E253" i="1"/>
  <c r="E361" i="1"/>
  <c r="G316" i="1"/>
  <c r="G304" i="1"/>
  <c r="E277" i="1"/>
  <c r="E265" i="1"/>
  <c r="L863" i="1"/>
  <c r="G382" i="1"/>
  <c r="E61" i="1"/>
  <c r="G292" i="1"/>
  <c r="G256" i="1"/>
  <c r="G136" i="1"/>
  <c r="G352" i="1"/>
  <c r="G106" i="1"/>
  <c r="G124" i="1"/>
  <c r="E301" i="1"/>
  <c r="E121" i="1"/>
  <c r="E97" i="1"/>
  <c r="G370" i="1"/>
  <c r="G322" i="1"/>
  <c r="G310" i="1"/>
  <c r="E831" i="1"/>
  <c r="G118" i="1"/>
  <c r="G154" i="1"/>
  <c r="G364" i="1"/>
  <c r="G280" i="1"/>
  <c r="G412" i="1"/>
  <c r="G250" i="1"/>
  <c r="G142" i="1"/>
  <c r="G340" i="1"/>
  <c r="E325" i="1"/>
  <c r="E271" i="1"/>
  <c r="E247" i="1"/>
  <c r="E133" i="1"/>
  <c r="G64" i="1"/>
  <c r="G274" i="1"/>
  <c r="J863" i="1"/>
  <c r="G328" i="1"/>
  <c r="G82" i="1"/>
  <c r="G94" i="1"/>
  <c r="I425" i="1"/>
  <c r="G424" i="1" s="1"/>
  <c r="I377" i="1"/>
  <c r="G376" i="1" s="1"/>
  <c r="I263" i="1"/>
  <c r="E259" i="1" s="1"/>
  <c r="I149" i="1"/>
  <c r="E145" i="1" s="1"/>
  <c r="I113" i="1"/>
  <c r="E109" i="1" s="1"/>
  <c r="I89" i="1"/>
  <c r="E85" i="1" s="1"/>
  <c r="I77" i="1"/>
  <c r="E73" i="1" s="1"/>
  <c r="G160" i="1"/>
  <c r="I621" i="1"/>
  <c r="I622" i="1" s="1"/>
  <c r="I633" i="1"/>
  <c r="I634" i="1" s="1"/>
  <c r="I639" i="1"/>
  <c r="I640" i="1" s="1"/>
  <c r="G619" i="1"/>
  <c r="G624" i="1"/>
  <c r="G644" i="1"/>
  <c r="G648" i="1"/>
  <c r="I657" i="1"/>
  <c r="I658" i="1" s="1"/>
  <c r="G51" i="1"/>
  <c r="F49" i="1" s="1"/>
  <c r="G68" i="1"/>
  <c r="G85" i="1"/>
  <c r="G99" i="1"/>
  <c r="G116" i="1"/>
  <c r="G133" i="1"/>
  <c r="G147" i="1"/>
  <c r="G164" i="1"/>
  <c r="G181" i="1"/>
  <c r="G195" i="1"/>
  <c r="G212" i="1"/>
  <c r="G229" i="1"/>
  <c r="G243" i="1"/>
  <c r="G260" i="1"/>
  <c r="G277" i="1"/>
  <c r="G291" i="1"/>
  <c r="G308" i="1"/>
  <c r="G350" i="1"/>
  <c r="G367" i="1"/>
  <c r="G381" i="1"/>
  <c r="G398" i="1"/>
  <c r="G415" i="1"/>
  <c r="G429" i="1"/>
  <c r="G451" i="1"/>
  <c r="G468" i="1"/>
  <c r="G482" i="1"/>
  <c r="G499" i="1"/>
  <c r="G516" i="1"/>
  <c r="G530" i="1"/>
  <c r="G547" i="1"/>
  <c r="G564" i="1"/>
  <c r="G578" i="1"/>
  <c r="G595" i="1"/>
  <c r="G612" i="1"/>
  <c r="G667" i="1"/>
  <c r="G674" i="1"/>
  <c r="G684" i="1"/>
  <c r="G691" i="1"/>
  <c r="G698" i="1"/>
  <c r="G708" i="1"/>
  <c r="G715" i="1"/>
  <c r="G722" i="1"/>
  <c r="G732" i="1"/>
  <c r="G739" i="1"/>
  <c r="G746" i="1"/>
  <c r="G756" i="1"/>
  <c r="G763" i="1"/>
  <c r="G770" i="1"/>
  <c r="G780" i="1"/>
  <c r="G787" i="1"/>
  <c r="G794" i="1"/>
  <c r="G804" i="1"/>
  <c r="G811" i="1"/>
  <c r="G818" i="1"/>
  <c r="G618" i="1"/>
  <c r="I627" i="1"/>
  <c r="I628" i="1" s="1"/>
  <c r="G643" i="1"/>
  <c r="I651" i="1"/>
  <c r="I652" i="1" s="1"/>
  <c r="G67" i="1"/>
  <c r="G81" i="1"/>
  <c r="G98" i="1"/>
  <c r="G115" i="1"/>
  <c r="G129" i="1"/>
  <c r="G146" i="1"/>
  <c r="G163" i="1"/>
  <c r="G177" i="1"/>
  <c r="G194" i="1"/>
  <c r="G211" i="1"/>
  <c r="G225" i="1"/>
  <c r="G242" i="1"/>
  <c r="G259" i="1"/>
  <c r="G273" i="1"/>
  <c r="G290" i="1"/>
  <c r="G307" i="1"/>
  <c r="G321" i="1"/>
  <c r="G333" i="1"/>
  <c r="G349" i="1"/>
  <c r="G363" i="1"/>
  <c r="G380" i="1"/>
  <c r="G397" i="1"/>
  <c r="G411" i="1"/>
  <c r="G428" i="1"/>
  <c r="G450" i="1"/>
  <c r="G464" i="1"/>
  <c r="G481" i="1"/>
  <c r="G498" i="1"/>
  <c r="G512" i="1"/>
  <c r="G529" i="1"/>
  <c r="G546" i="1"/>
  <c r="G560" i="1"/>
  <c r="G577" i="1"/>
  <c r="G594" i="1"/>
  <c r="G608" i="1"/>
  <c r="G662" i="1"/>
  <c r="G673" i="1"/>
  <c r="G680" i="1"/>
  <c r="G690" i="1"/>
  <c r="G697" i="1"/>
  <c r="G704" i="1"/>
  <c r="G714" i="1"/>
  <c r="G721" i="1"/>
  <c r="G728" i="1"/>
  <c r="G738" i="1"/>
  <c r="G745" i="1"/>
  <c r="G752" i="1"/>
  <c r="G762" i="1"/>
  <c r="G769" i="1"/>
  <c r="G776" i="1"/>
  <c r="G786" i="1"/>
  <c r="G793" i="1"/>
  <c r="G800" i="1"/>
  <c r="G810" i="1"/>
  <c r="G817" i="1"/>
  <c r="G824" i="1"/>
  <c r="I441" i="1"/>
  <c r="G822" i="1"/>
  <c r="G805" i="1"/>
  <c r="G788" i="1"/>
  <c r="G774" i="1"/>
  <c r="G757" i="1"/>
  <c r="G740" i="1"/>
  <c r="G726" i="1"/>
  <c r="F726" i="1" s="1"/>
  <c r="G709" i="1"/>
  <c r="G692" i="1"/>
  <c r="G678" i="1"/>
  <c r="G660" i="1"/>
  <c r="G584" i="1"/>
  <c r="G553" i="1"/>
  <c r="G522" i="1"/>
  <c r="G488" i="1"/>
  <c r="G457" i="1"/>
  <c r="G421" i="1"/>
  <c r="G387" i="1"/>
  <c r="G356" i="1"/>
  <c r="G327" i="1"/>
  <c r="G297" i="1"/>
  <c r="G266" i="1"/>
  <c r="G235" i="1"/>
  <c r="G201" i="1"/>
  <c r="G170" i="1"/>
  <c r="G139" i="1"/>
  <c r="G105" i="1"/>
  <c r="G74" i="1"/>
  <c r="G655" i="1"/>
  <c r="G649" i="1"/>
  <c r="I645" i="1"/>
  <c r="I646" i="1" s="1"/>
  <c r="K645" i="1"/>
  <c r="K646" i="1" s="1"/>
  <c r="K627" i="1"/>
  <c r="K651" i="1"/>
  <c r="K652" i="1" s="1"/>
  <c r="K657" i="1"/>
  <c r="K658" i="1" s="1"/>
  <c r="N621" i="1"/>
  <c r="N627" i="1"/>
  <c r="N628" i="1" s="1"/>
  <c r="N651" i="1"/>
  <c r="N652" i="1" s="1"/>
  <c r="N657" i="1"/>
  <c r="N658" i="1" s="1"/>
  <c r="N633" i="1"/>
  <c r="N634" i="1" s="1"/>
  <c r="E630" i="1" s="1"/>
  <c r="H621" i="1"/>
  <c r="G620" i="1"/>
  <c r="G626" i="1"/>
  <c r="G631" i="1"/>
  <c r="H639" i="1"/>
  <c r="H640" i="1" s="1"/>
  <c r="G636" i="1"/>
  <c r="G650" i="1"/>
  <c r="G656" i="1"/>
  <c r="G55" i="1"/>
  <c r="G62" i="1"/>
  <c r="G69" i="1"/>
  <c r="G79" i="1"/>
  <c r="G86" i="1"/>
  <c r="G93" i="1"/>
  <c r="G103" i="1"/>
  <c r="G110" i="1"/>
  <c r="G117" i="1"/>
  <c r="G127" i="1"/>
  <c r="G134" i="1"/>
  <c r="G141" i="1"/>
  <c r="G151" i="1"/>
  <c r="G158" i="1"/>
  <c r="G165" i="1"/>
  <c r="G175" i="1"/>
  <c r="G182" i="1"/>
  <c r="G189" i="1"/>
  <c r="G199" i="1"/>
  <c r="G206" i="1"/>
  <c r="G213" i="1"/>
  <c r="G223" i="1"/>
  <c r="G230" i="1"/>
  <c r="G237" i="1"/>
  <c r="G247" i="1"/>
  <c r="G254" i="1"/>
  <c r="G261" i="1"/>
  <c r="G271" i="1"/>
  <c r="G278" i="1"/>
  <c r="G285" i="1"/>
  <c r="G295" i="1"/>
  <c r="G302" i="1"/>
  <c r="G309" i="1"/>
  <c r="G319" i="1"/>
  <c r="G325" i="1"/>
  <c r="G331" i="1"/>
  <c r="G337" i="1"/>
  <c r="G344" i="1"/>
  <c r="G351" i="1"/>
  <c r="G361" i="1"/>
  <c r="G368" i="1"/>
  <c r="G375" i="1"/>
  <c r="G385" i="1"/>
  <c r="G392" i="1"/>
  <c r="G399" i="1"/>
  <c r="G409" i="1"/>
  <c r="G416" i="1"/>
  <c r="G423" i="1"/>
  <c r="G438" i="1"/>
  <c r="G445" i="1"/>
  <c r="G452" i="1"/>
  <c r="G462" i="1"/>
  <c r="G469" i="1"/>
  <c r="G476" i="1"/>
  <c r="F474" i="1" s="1"/>
  <c r="G486" i="1"/>
  <c r="G493" i="1"/>
  <c r="G500" i="1"/>
  <c r="G510" i="1"/>
  <c r="G517" i="1"/>
  <c r="G524" i="1"/>
  <c r="G534" i="1"/>
  <c r="G541" i="1"/>
  <c r="G548" i="1"/>
  <c r="G558" i="1"/>
  <c r="G565" i="1"/>
  <c r="G572" i="1"/>
  <c r="F570" i="1" s="1"/>
  <c r="G582" i="1"/>
  <c r="G589" i="1"/>
  <c r="G596" i="1"/>
  <c r="G606" i="1"/>
  <c r="G613" i="1"/>
  <c r="G632" i="1"/>
  <c r="G637" i="1"/>
  <c r="H645" i="1"/>
  <c r="H646" i="1" s="1"/>
  <c r="G642" i="1"/>
  <c r="F642" i="1" s="1"/>
  <c r="G56" i="1"/>
  <c r="G63" i="1"/>
  <c r="G73" i="1"/>
  <c r="G80" i="1"/>
  <c r="G87" i="1"/>
  <c r="G97" i="1"/>
  <c r="G104" i="1"/>
  <c r="G111" i="1"/>
  <c r="G121" i="1"/>
  <c r="F121" i="1" s="1"/>
  <c r="G128" i="1"/>
  <c r="G135" i="1"/>
  <c r="G145" i="1"/>
  <c r="G152" i="1"/>
  <c r="G159" i="1"/>
  <c r="G169" i="1"/>
  <c r="G176" i="1"/>
  <c r="G183" i="1"/>
  <c r="G193" i="1"/>
  <c r="G200" i="1"/>
  <c r="G207" i="1"/>
  <c r="G217" i="1"/>
  <c r="F217" i="1" s="1"/>
  <c r="G224" i="1"/>
  <c r="G231" i="1"/>
  <c r="G241" i="1"/>
  <c r="G248" i="1"/>
  <c r="G255" i="1"/>
  <c r="G265" i="1"/>
  <c r="G272" i="1"/>
  <c r="G279" i="1"/>
  <c r="G289" i="1"/>
  <c r="G296" i="1"/>
  <c r="G303" i="1"/>
  <c r="G313" i="1"/>
  <c r="G320" i="1"/>
  <c r="G326" i="1"/>
  <c r="G332" i="1"/>
  <c r="G338" i="1"/>
  <c r="G345" i="1"/>
  <c r="G355" i="1"/>
  <c r="G362" i="1"/>
  <c r="G369" i="1"/>
  <c r="G379" i="1"/>
  <c r="G386" i="1"/>
  <c r="G393" i="1"/>
  <c r="G403" i="1"/>
  <c r="F403" i="1" s="1"/>
  <c r="G410" i="1"/>
  <c r="G417" i="1"/>
  <c r="G427" i="1"/>
  <c r="G439" i="1"/>
  <c r="G446" i="1"/>
  <c r="G456" i="1"/>
  <c r="G463" i="1"/>
  <c r="G470" i="1"/>
  <c r="G480" i="1"/>
  <c r="G487" i="1"/>
  <c r="G494" i="1"/>
  <c r="G504" i="1"/>
  <c r="G511" i="1"/>
  <c r="G518" i="1"/>
  <c r="G528" i="1"/>
  <c r="G535" i="1"/>
  <c r="G542" i="1"/>
  <c r="G552" i="1"/>
  <c r="G559" i="1"/>
  <c r="G566" i="1"/>
  <c r="G576" i="1"/>
  <c r="G583" i="1"/>
  <c r="G590" i="1"/>
  <c r="G600" i="1"/>
  <c r="G607" i="1"/>
  <c r="G614" i="1"/>
  <c r="G666" i="1"/>
  <c r="G430" i="1"/>
  <c r="E397" i="1"/>
  <c r="G394" i="1"/>
  <c r="E385" i="1"/>
  <c r="E379" i="1"/>
  <c r="E295" i="1"/>
  <c r="G298" i="1"/>
  <c r="E289" i="1"/>
  <c r="G286" i="1"/>
  <c r="E241" i="1"/>
  <c r="E235" i="1"/>
  <c r="G238" i="1"/>
  <c r="G232" i="1"/>
  <c r="E229" i="1"/>
  <c r="E223" i="1"/>
  <c r="G220" i="1"/>
  <c r="E217" i="1"/>
  <c r="G214" i="1"/>
  <c r="E211" i="1"/>
  <c r="E205" i="1"/>
  <c r="G208" i="1"/>
  <c r="G202" i="1"/>
  <c r="E199" i="1"/>
  <c r="E193" i="1"/>
  <c r="G196" i="1"/>
  <c r="G190" i="1"/>
  <c r="E187" i="1"/>
  <c r="G184" i="1"/>
  <c r="E181" i="1"/>
  <c r="G178" i="1"/>
  <c r="E175" i="1"/>
  <c r="E169" i="1"/>
  <c r="G172" i="1"/>
  <c r="G166" i="1"/>
  <c r="E163" i="1"/>
  <c r="E444" i="1"/>
  <c r="G447" i="1"/>
  <c r="E456" i="1"/>
  <c r="G459" i="1"/>
  <c r="E468" i="1"/>
  <c r="G471" i="1"/>
  <c r="G483" i="1"/>
  <c r="E480" i="1"/>
  <c r="G495" i="1"/>
  <c r="E492" i="1"/>
  <c r="G507" i="1"/>
  <c r="E504" i="1"/>
  <c r="G519" i="1"/>
  <c r="E516" i="1"/>
  <c r="G531" i="1"/>
  <c r="E528" i="1"/>
  <c r="E540" i="1"/>
  <c r="G543" i="1"/>
  <c r="G555" i="1"/>
  <c r="E552" i="1"/>
  <c r="G567" i="1"/>
  <c r="E564" i="1"/>
  <c r="E576" i="1"/>
  <c r="G579" i="1"/>
  <c r="E588" i="1"/>
  <c r="G591" i="1"/>
  <c r="G603" i="1"/>
  <c r="E600" i="1"/>
  <c r="G615" i="1"/>
  <c r="E612" i="1"/>
  <c r="G669" i="1"/>
  <c r="E666" i="1"/>
  <c r="G681" i="1"/>
  <c r="E678" i="1"/>
  <c r="G693" i="1"/>
  <c r="E690" i="1"/>
  <c r="E702" i="1"/>
  <c r="G705" i="1"/>
  <c r="G717" i="1"/>
  <c r="E714" i="1"/>
  <c r="E726" i="1"/>
  <c r="G729" i="1"/>
  <c r="E738" i="1"/>
  <c r="G741" i="1"/>
  <c r="E750" i="1"/>
  <c r="G753" i="1"/>
  <c r="E762" i="1"/>
  <c r="G765" i="1"/>
  <c r="E774" i="1"/>
  <c r="G777" i="1"/>
  <c r="E786" i="1"/>
  <c r="G789" i="1"/>
  <c r="E798" i="1"/>
  <c r="G801" i="1"/>
  <c r="E810" i="1"/>
  <c r="G813" i="1"/>
  <c r="E822" i="1"/>
  <c r="G825" i="1"/>
  <c r="E450" i="1"/>
  <c r="G453" i="1"/>
  <c r="E462" i="1"/>
  <c r="G465" i="1"/>
  <c r="G477" i="1"/>
  <c r="E474" i="1"/>
  <c r="E486" i="1"/>
  <c r="G489" i="1"/>
  <c r="E498" i="1"/>
  <c r="G501" i="1"/>
  <c r="G513" i="1"/>
  <c r="E510" i="1"/>
  <c r="G525" i="1"/>
  <c r="E522" i="1"/>
  <c r="E534" i="1"/>
  <c r="G537" i="1"/>
  <c r="E546" i="1"/>
  <c r="G549" i="1"/>
  <c r="E558" i="1"/>
  <c r="G561" i="1"/>
  <c r="G573" i="1"/>
  <c r="E570" i="1"/>
  <c r="E582" i="1"/>
  <c r="G585" i="1"/>
  <c r="G597" i="1"/>
  <c r="E594" i="1"/>
  <c r="G609" i="1"/>
  <c r="E606" i="1"/>
  <c r="G663" i="1"/>
  <c r="E660" i="1"/>
  <c r="G675" i="1"/>
  <c r="E672" i="1"/>
  <c r="G687" i="1"/>
  <c r="E684" i="1"/>
  <c r="G699" i="1"/>
  <c r="E696" i="1"/>
  <c r="E708" i="1"/>
  <c r="G711" i="1"/>
  <c r="E720" i="1"/>
  <c r="G723" i="1"/>
  <c r="E732" i="1"/>
  <c r="G735" i="1"/>
  <c r="E744" i="1"/>
  <c r="G747" i="1"/>
  <c r="E756" i="1"/>
  <c r="G759" i="1"/>
  <c r="E768" i="1"/>
  <c r="G771" i="1"/>
  <c r="E780" i="1"/>
  <c r="G783" i="1"/>
  <c r="E792" i="1"/>
  <c r="G795" i="1"/>
  <c r="E804" i="1"/>
  <c r="G807" i="1"/>
  <c r="E816" i="1"/>
  <c r="G819" i="1"/>
  <c r="G226" i="1"/>
  <c r="G244" i="1"/>
  <c r="G388" i="1"/>
  <c r="E856" i="1"/>
  <c r="B29" i="1"/>
  <c r="B27" i="1"/>
  <c r="G839" i="1"/>
  <c r="F837" i="1" s="1"/>
  <c r="E837" i="1"/>
  <c r="E843" i="1" s="1"/>
  <c r="G651" i="1"/>
  <c r="E648" i="1"/>
  <c r="H863" i="1" l="1"/>
  <c r="G148" i="1"/>
  <c r="F265" i="1"/>
  <c r="F684" i="1"/>
  <c r="F660" i="1"/>
  <c r="F283" i="1"/>
  <c r="F91" i="1"/>
  <c r="F816" i="1"/>
  <c r="F750" i="1"/>
  <c r="F97" i="1"/>
  <c r="F337" i="1"/>
  <c r="F744" i="1"/>
  <c r="F540" i="1"/>
  <c r="F444" i="1"/>
  <c r="F720" i="1"/>
  <c r="F780" i="1"/>
  <c r="F504" i="1"/>
  <c r="F313" i="1"/>
  <c r="F588" i="1"/>
  <c r="F558" i="1"/>
  <c r="F492" i="1"/>
  <c r="F391" i="1"/>
  <c r="F361" i="1"/>
  <c r="F301" i="1"/>
  <c r="F235" i="1"/>
  <c r="F205" i="1"/>
  <c r="F175" i="1"/>
  <c r="F109" i="1"/>
  <c r="F259" i="1"/>
  <c r="F67" i="1"/>
  <c r="F696" i="1"/>
  <c r="F774" i="1"/>
  <c r="F798" i="1"/>
  <c r="F768" i="1"/>
  <c r="F738" i="1"/>
  <c r="F702" i="1"/>
  <c r="F672" i="1"/>
  <c r="F450" i="1"/>
  <c r="F732" i="1"/>
  <c r="E636" i="1"/>
  <c r="O863" i="1"/>
  <c r="F462" i="1"/>
  <c r="F79" i="1"/>
  <c r="F528" i="1"/>
  <c r="F486" i="1"/>
  <c r="F103" i="1"/>
  <c r="E654" i="1"/>
  <c r="E642" i="1"/>
  <c r="F792" i="1"/>
  <c r="F115" i="1"/>
  <c r="F756" i="1"/>
  <c r="G88" i="1"/>
  <c r="E373" i="1"/>
  <c r="E54" i="1"/>
  <c r="E434" i="1" s="1"/>
  <c r="E861" i="1" s="1"/>
  <c r="F600" i="1"/>
  <c r="F654" i="1"/>
  <c r="H622" i="1"/>
  <c r="G621" i="1" s="1"/>
  <c r="F552" i="1"/>
  <c r="F169" i="1"/>
  <c r="F606" i="1"/>
  <c r="F373" i="1"/>
  <c r="F253" i="1"/>
  <c r="F187" i="1"/>
  <c r="F157" i="1"/>
  <c r="F61" i="1"/>
  <c r="F636" i="1"/>
  <c r="F678" i="1"/>
  <c r="F289" i="1"/>
  <c r="F241" i="1"/>
  <c r="F295" i="1"/>
  <c r="F385" i="1"/>
  <c r="F229" i="1"/>
  <c r="F307" i="1"/>
  <c r="F247" i="1"/>
  <c r="F331" i="1"/>
  <c r="F271" i="1"/>
  <c r="F277" i="1"/>
  <c r="F409" i="1"/>
  <c r="F343" i="1"/>
  <c r="F223" i="1"/>
  <c r="N622" i="1"/>
  <c r="N863" i="1"/>
  <c r="I442" i="1"/>
  <c r="E438" i="1" s="1"/>
  <c r="F564" i="1"/>
  <c r="F367" i="1"/>
  <c r="F85" i="1"/>
  <c r="G645" i="1"/>
  <c r="F666" i="1"/>
  <c r="F427" i="1"/>
  <c r="F199" i="1"/>
  <c r="I863" i="1"/>
  <c r="G657" i="1"/>
  <c r="F456" i="1"/>
  <c r="F355" i="1"/>
  <c r="F73" i="1"/>
  <c r="F510" i="1"/>
  <c r="F319" i="1"/>
  <c r="F127" i="1"/>
  <c r="F618" i="1"/>
  <c r="F139" i="1"/>
  <c r="F522" i="1"/>
  <c r="F786" i="1"/>
  <c r="F690" i="1"/>
  <c r="F546" i="1"/>
  <c r="F349" i="1"/>
  <c r="F163" i="1"/>
  <c r="F468" i="1"/>
  <c r="F181" i="1"/>
  <c r="F624" i="1"/>
  <c r="E421" i="1"/>
  <c r="F630" i="1"/>
  <c r="F145" i="1"/>
  <c r="F582" i="1"/>
  <c r="F325" i="1"/>
  <c r="F648" i="1"/>
  <c r="F762" i="1"/>
  <c r="F498" i="1"/>
  <c r="F612" i="1"/>
  <c r="F415" i="1"/>
  <c r="F133" i="1"/>
  <c r="E618" i="1"/>
  <c r="G639" i="1"/>
  <c r="G633" i="1"/>
  <c r="F576" i="1"/>
  <c r="F480" i="1"/>
  <c r="F379" i="1"/>
  <c r="F193" i="1"/>
  <c r="F534" i="1"/>
  <c r="F438" i="1"/>
  <c r="F151" i="1"/>
  <c r="F55" i="1"/>
  <c r="E869" i="1"/>
  <c r="K628" i="1"/>
  <c r="K863" i="1"/>
  <c r="F421" i="1"/>
  <c r="F822" i="1"/>
  <c r="F810" i="1"/>
  <c r="F714" i="1"/>
  <c r="F594" i="1"/>
  <c r="F397" i="1"/>
  <c r="F211" i="1"/>
  <c r="F804" i="1"/>
  <c r="F708" i="1"/>
  <c r="F516" i="1"/>
  <c r="G76" i="1"/>
  <c r="G112" i="1"/>
  <c r="G262" i="1"/>
  <c r="E833" i="1" l="1"/>
  <c r="E433" i="1"/>
  <c r="F828" i="1"/>
  <c r="F433" i="1"/>
  <c r="E867" i="1"/>
  <c r="E870" i="1" s="1"/>
  <c r="G627" i="1"/>
  <c r="E624" i="1"/>
  <c r="E863" i="1" s="1"/>
  <c r="F830" i="1"/>
  <c r="G441" i="1"/>
  <c r="E872" i="1" l="1"/>
  <c r="F832" i="1"/>
  <c r="E865" i="1"/>
  <c r="E874" i="1"/>
  <c r="E830" i="1"/>
  <c r="E832" i="1" s="1"/>
  <c r="E828" i="1"/>
  <c r="E875" i="1" l="1"/>
</calcChain>
</file>

<file path=xl/comments1.xml><?xml version="1.0" encoding="utf-8"?>
<comments xmlns="http://schemas.openxmlformats.org/spreadsheetml/2006/main">
  <authors>
    <author>Victoria</author>
  </authors>
  <commentList>
    <comment ref="A877" authorId="0">
      <text>
        <r>
          <rPr>
            <sz val="8"/>
            <color indexed="81"/>
            <rFont val="Tahoma"/>
            <family val="2"/>
            <charset val="204"/>
          </rPr>
          <t xml:space="preserve">Не более </t>
        </r>
        <r>
          <rPr>
            <b/>
            <sz val="8"/>
            <color indexed="81"/>
            <rFont val="Tahoma"/>
            <family val="2"/>
            <charset val="204"/>
          </rPr>
          <t>10</t>
        </r>
        <r>
          <rPr>
            <sz val="8"/>
            <color indexed="81"/>
            <rFont val="Tahoma"/>
            <family val="2"/>
            <charset val="204"/>
          </rPr>
          <t xml:space="preserve"> экзаменов в год</t>
        </r>
      </text>
    </comment>
    <comment ref="A879" authorId="0">
      <text>
        <r>
          <rPr>
            <sz val="8"/>
            <color indexed="81"/>
            <rFont val="Tahoma"/>
            <family val="2"/>
            <charset val="204"/>
          </rPr>
          <t xml:space="preserve">Не более </t>
        </r>
        <r>
          <rPr>
            <b/>
            <sz val="8"/>
            <color indexed="81"/>
            <rFont val="Tahoma"/>
            <family val="2"/>
            <charset val="204"/>
          </rPr>
          <t>12</t>
        </r>
        <r>
          <rPr>
            <sz val="8"/>
            <color indexed="81"/>
            <rFont val="Tahoma"/>
            <family val="2"/>
            <charset val="204"/>
          </rPr>
          <t xml:space="preserve"> зачетов в год</t>
        </r>
      </text>
    </comment>
  </commentList>
</comments>
</file>

<file path=xl/sharedStrings.xml><?xml version="1.0" encoding="utf-8"?>
<sst xmlns="http://schemas.openxmlformats.org/spreadsheetml/2006/main" count="1451" uniqueCount="353">
  <si>
    <t>"УТВЕРЖДАЮ"</t>
  </si>
  <si>
    <t>КУРС</t>
  </si>
  <si>
    <t>ауд.</t>
  </si>
  <si>
    <t>по</t>
  </si>
  <si>
    <t>СЕМЕСТР</t>
  </si>
  <si>
    <t>заня-</t>
  </si>
  <si>
    <t>1</t>
  </si>
  <si>
    <t>2</t>
  </si>
  <si>
    <t>3</t>
  </si>
  <si>
    <t>4</t>
  </si>
  <si>
    <t>5</t>
  </si>
  <si>
    <t>6</t>
  </si>
  <si>
    <t>7</t>
  </si>
  <si>
    <t>8</t>
  </si>
  <si>
    <t>y</t>
  </si>
  <si>
    <t>Экзаменов:</t>
  </si>
  <si>
    <t>Зачетов:</t>
  </si>
  <si>
    <t>Государственный экзамен</t>
  </si>
  <si>
    <t>часов</t>
  </si>
  <si>
    <t>Физическая культура</t>
  </si>
  <si>
    <t>a</t>
  </si>
  <si>
    <t>t</t>
  </si>
  <si>
    <t>d</t>
  </si>
  <si>
    <t>Б.1.1.1</t>
  </si>
  <si>
    <t>Б.1.1.2</t>
  </si>
  <si>
    <t>Б.1.1.3</t>
  </si>
  <si>
    <t>Б.1.1.4</t>
  </si>
  <si>
    <t>Б.1.2.1</t>
  </si>
  <si>
    <t>Б.1.2.2</t>
  </si>
  <si>
    <t>УЧЕБНЫХ ЧАСОВ В НЕДЕЛЮ</t>
  </si>
  <si>
    <t>c</t>
  </si>
  <si>
    <t>Объем дисциплин по выбору студента</t>
  </si>
  <si>
    <t>Объем дисциплин вариативной части:</t>
  </si>
  <si>
    <t>(в процентах от вариативной части)</t>
  </si>
  <si>
    <t>v</t>
  </si>
  <si>
    <t>w</t>
  </si>
  <si>
    <t>_____  ____________________   201_ г.</t>
  </si>
  <si>
    <t>УЧЕБНЫЙ ПЛАН</t>
  </si>
  <si>
    <t>Экзамен</t>
  </si>
  <si>
    <t>Зачет</t>
  </si>
  <si>
    <t>Начальник УПОП</t>
  </si>
  <si>
    <t>Б.1.1.5</t>
  </si>
  <si>
    <t>Шехонин А.А.</t>
  </si>
  <si>
    <t>Ректор Университета ИТМО</t>
  </si>
  <si>
    <t>Багаутдинова А.Ш.</t>
  </si>
  <si>
    <t>НАПРАВЛЕНИЕ ПОДГОТОВКИ</t>
  </si>
  <si>
    <t>НАПРАВЛЕННОСТЬ (ПРОФИЛЬ) ОБРАЗОВАТЕЛЬНОЙ ПРОГРАММЫ</t>
  </si>
  <si>
    <t xml:space="preserve"> Очная форма обучения, срок получения образования - 4 года</t>
  </si>
  <si>
    <t xml:space="preserve">Примечания: </t>
  </si>
  <si>
    <t>4. Объем дисциплин выражается в целых зачетных единицах. Минимальный объем составляет 2 з.е.</t>
  </si>
  <si>
    <t xml:space="preserve">          шестая - число зачетных единиц в семестре.</t>
  </si>
  <si>
    <t xml:space="preserve">Количество недель теоретического обучения:  </t>
  </si>
  <si>
    <t>Б.1.1.6</t>
  </si>
  <si>
    <t>Б.1.2.3</t>
  </si>
  <si>
    <t>Б.1.1.7</t>
  </si>
  <si>
    <t>Б.1.1.8</t>
  </si>
  <si>
    <t>Б.1.1.9</t>
  </si>
  <si>
    <t>Б.1.1.10</t>
  </si>
  <si>
    <t>Б.1.1.11</t>
  </si>
  <si>
    <t>Б.1.1.12</t>
  </si>
  <si>
    <t>Б.1.1.13</t>
  </si>
  <si>
    <t>Б.1.1.14</t>
  </si>
  <si>
    <t>Б.1.1.15</t>
  </si>
  <si>
    <t>Б.1.2.4</t>
  </si>
  <si>
    <t>Б.1.2.5</t>
  </si>
  <si>
    <t>1, 2</t>
  </si>
  <si>
    <t>3, 4</t>
  </si>
  <si>
    <t>5, 6</t>
  </si>
  <si>
    <t>Контактная работа обучающихся с преподавателем, час.</t>
  </si>
  <si>
    <t>Б.1.1.16</t>
  </si>
  <si>
    <t>Б.1.1.17</t>
  </si>
  <si>
    <t>Б.1.1.18</t>
  </si>
  <si>
    <t>Б.1.1.19</t>
  </si>
  <si>
    <t>Б.1.1.20</t>
  </si>
  <si>
    <t>Б.1.1.21</t>
  </si>
  <si>
    <t>Б.1.1.22</t>
  </si>
  <si>
    <t>Б.1.1.23</t>
  </si>
  <si>
    <t>Б.1.1.24</t>
  </si>
  <si>
    <t>Б.1.1.25</t>
  </si>
  <si>
    <t>Б.1.1.26</t>
  </si>
  <si>
    <t>Б.1.1.27</t>
  </si>
  <si>
    <t>Б.1.1.28</t>
  </si>
  <si>
    <t>Б.1.1.29</t>
  </si>
  <si>
    <t>Б.1.1.30</t>
  </si>
  <si>
    <t>Б.1.1.31</t>
  </si>
  <si>
    <t>Б.1.1.32</t>
  </si>
  <si>
    <t>Б.1.1.33</t>
  </si>
  <si>
    <t>Б.1.1.34</t>
  </si>
  <si>
    <t>Б.1.1.35</t>
  </si>
  <si>
    <t>Б.1.1.36</t>
  </si>
  <si>
    <t>Б.1.1.37</t>
  </si>
  <si>
    <t>Б.1.1.38</t>
  </si>
  <si>
    <t>Б.1.1.39</t>
  </si>
  <si>
    <t>Б.1.1.40</t>
  </si>
  <si>
    <t>Б.1.1.41</t>
  </si>
  <si>
    <t>Б.1.1.42</t>
  </si>
  <si>
    <t>Б.1.1.43</t>
  </si>
  <si>
    <t>Б.1.1.44</t>
  </si>
  <si>
    <t>Б.1.1.45</t>
  </si>
  <si>
    <t>Б.1.1.46</t>
  </si>
  <si>
    <t>Б.1.1.47</t>
  </si>
  <si>
    <t>Б.1.1.48</t>
  </si>
  <si>
    <t>Б.1.1.49</t>
  </si>
  <si>
    <t>Б.1.1.50</t>
  </si>
  <si>
    <t>Б.1.1.51</t>
  </si>
  <si>
    <t>Б.1.1.52</t>
  </si>
  <si>
    <t>Б.1.1.53</t>
  </si>
  <si>
    <t>Б.1.1.54</t>
  </si>
  <si>
    <t>Б.1.1.55</t>
  </si>
  <si>
    <t>Б.1.1.56</t>
  </si>
  <si>
    <t>Б.1.1.57</t>
  </si>
  <si>
    <t>Б.1.1.58</t>
  </si>
  <si>
    <t>Б.1.1.59</t>
  </si>
  <si>
    <t>Б.1.1.60</t>
  </si>
  <si>
    <t>Б.1.1.61</t>
  </si>
  <si>
    <t>Б.1.1.62</t>
  </si>
  <si>
    <t>Б.1.1.63</t>
  </si>
  <si>
    <t>Б.1.1.64</t>
  </si>
  <si>
    <t>Б.1.2.6</t>
  </si>
  <si>
    <t>Б.1.2.7</t>
  </si>
  <si>
    <t>Б.1.2.8</t>
  </si>
  <si>
    <t>Б.1.2.9</t>
  </si>
  <si>
    <t>Б.1.2.10</t>
  </si>
  <si>
    <t>Б.1.2.11</t>
  </si>
  <si>
    <t>Б.1.2.12</t>
  </si>
  <si>
    <t>Б.1.2.13</t>
  </si>
  <si>
    <t>Б.1.2.14</t>
  </si>
  <si>
    <t>Б.1.2.15</t>
  </si>
  <si>
    <t>Б.1.2.16</t>
  </si>
  <si>
    <t>Б.1.2.17</t>
  </si>
  <si>
    <t>Б.1.2.18</t>
  </si>
  <si>
    <t>Б.1.2.19</t>
  </si>
  <si>
    <t>Б.1.2.20</t>
  </si>
  <si>
    <t>Б.1.2.21</t>
  </si>
  <si>
    <t>Б.1.2.22</t>
  </si>
  <si>
    <t>Б.1.2.23</t>
  </si>
  <si>
    <t>Б.1.2.24</t>
  </si>
  <si>
    <t>Б.1.2.25</t>
  </si>
  <si>
    <t>Б.1.2.26</t>
  </si>
  <si>
    <t>Б.1.2.27</t>
  </si>
  <si>
    <t>Б.1.2.28</t>
  </si>
  <si>
    <t>Б.1.2.29</t>
  </si>
  <si>
    <t>Б.1.2.30</t>
  </si>
  <si>
    <t>Б.1.2.38</t>
  </si>
  <si>
    <t>Б.1.2.39</t>
  </si>
  <si>
    <t>Б.1.2.40</t>
  </si>
  <si>
    <t>Б.1.2.41</t>
  </si>
  <si>
    <t>Б.1.2.42</t>
  </si>
  <si>
    <t>Б.1.2.43</t>
  </si>
  <si>
    <t>Б.1.2.44</t>
  </si>
  <si>
    <t>Б.1.2.45</t>
  </si>
  <si>
    <t>Б.1.2.46</t>
  </si>
  <si>
    <t>Б.1.2.47</t>
  </si>
  <si>
    <t>Б.1.2.48</t>
  </si>
  <si>
    <t>Б.1.2.49</t>
  </si>
  <si>
    <t>Б.1.2.50</t>
  </si>
  <si>
    <t>Б.1.2.51</t>
  </si>
  <si>
    <t>Б.1.2.52</t>
  </si>
  <si>
    <t>Б.1.2.53</t>
  </si>
  <si>
    <t>Б.1.2.54</t>
  </si>
  <si>
    <t>Б.1.2.55</t>
  </si>
  <si>
    <t>Б.1.2.56</t>
  </si>
  <si>
    <t>Б.1.2.57</t>
  </si>
  <si>
    <t>Б.1.2.58</t>
  </si>
  <si>
    <t>Б.1.2.59</t>
  </si>
  <si>
    <t>Б.1.2.60</t>
  </si>
  <si>
    <t>Б.1.2.61</t>
  </si>
  <si>
    <t>Б.1.2.62</t>
  </si>
  <si>
    <t>Б.1.2.63</t>
  </si>
  <si>
    <t>Б.1.2.64</t>
  </si>
  <si>
    <t>Б.1.2.65</t>
  </si>
  <si>
    <t>Б.1.3.</t>
  </si>
  <si>
    <t>Б.2.1.</t>
  </si>
  <si>
    <t>Б.2.2.</t>
  </si>
  <si>
    <t>ФВиВ</t>
  </si>
  <si>
    <t xml:space="preserve"> ОБРАЗОВАТЕЛЬНАЯ ПРОГРАММА</t>
  </si>
  <si>
    <t>ВЫСШЕГО ОБРАЗОВАНИЯ - ПРОГРАММА БАКАЛАВРИАТА</t>
  </si>
  <si>
    <t xml:space="preserve">3. Цифры в колонках 8-15 (сверху вниз) в разделе Б.1 Дисциплины (модули) обозначают:  </t>
  </si>
  <si>
    <t xml:space="preserve">          вторая - число часов лабораторных занятий в неделю;</t>
  </si>
  <si>
    <t xml:space="preserve">          первая - число часов занятий лекционного типа в неделю;</t>
  </si>
  <si>
    <t xml:space="preserve">          четвертая - число часов самостоятельной работы студента (СРС) в неделю;</t>
  </si>
  <si>
    <t xml:space="preserve">          пятая - общее число часов, выделенное для изучения дисциплины в неделю;</t>
  </si>
  <si>
    <t>5. Одна зачетная единица эквивалентна 36 академическим часам.</t>
  </si>
  <si>
    <t xml:space="preserve">          третья - число часов практических занятий (семинаров) в неделю;</t>
  </si>
  <si>
    <t>Министерство образования и науки Российской Федерации</t>
  </si>
  <si>
    <t>ФЕДЕРАЛЬНОЕ ГОСУДАРСТВЕННОЕ АВТОНОМНОЕ ОБРАЗОВАТЕЛЬНОЕ УЧРЕЖДЕНИЕ ВЫСШЕГО ОБРАЗОВАНИЯ</t>
  </si>
  <si>
    <t xml:space="preserve">"САНКТ-ПЕТЕРБУРГСКИЙ НАЦИОНАЛЬНЫЙ ИССЛЕДОВАТЕЛЬСКИЙ </t>
  </si>
  <si>
    <t xml:space="preserve">УНИВЕРСИТЕТ ИНФОРМАЦИОННЫХ ТЕХНОЛОГИЙ, </t>
  </si>
  <si>
    <t>МЕХАНИКИ И ОПТИКИ"</t>
  </si>
  <si>
    <t>Индекс</t>
  </si>
  <si>
    <t>Название дисциплины (модуля), практики, аттестации</t>
  </si>
  <si>
    <t>Форма контроля</t>
  </si>
  <si>
    <t>Трудоемкость</t>
  </si>
  <si>
    <t>общая,</t>
  </si>
  <si>
    <t>з.ед.</t>
  </si>
  <si>
    <t>тия,</t>
  </si>
  <si>
    <t>час.</t>
  </si>
  <si>
    <t>видам</t>
  </si>
  <si>
    <t>тий,</t>
  </si>
  <si>
    <t>Распределение по курсам и семестрам учебных часов в неделю</t>
  </si>
  <si>
    <t>Кол-во недель обучения</t>
  </si>
  <si>
    <t>в т.ч. нед. пром. аттест.</t>
  </si>
  <si>
    <t>Кафедра</t>
  </si>
  <si>
    <t>Б.1 ДИСЦИПЛИНЫ (МОДУЛИ)</t>
  </si>
  <si>
    <t>Б.1.1 БАЗОВАЯ ЧАСТЬ</t>
  </si>
  <si>
    <r>
      <t xml:space="preserve">д.т.н., проф.  ________________________ Васильев В.Н.  </t>
    </r>
    <r>
      <rPr>
        <sz val="12"/>
        <rFont val="Arial"/>
        <family val="2"/>
        <charset val="204"/>
      </rPr>
      <t xml:space="preserve">      </t>
    </r>
  </si>
  <si>
    <t>Объем образовательной программы - 240 зачетных единиц (з.е.), в том числе:</t>
  </si>
  <si>
    <t>Учебная практика (практика по получению первичных профессиональных умений и навыков)</t>
  </si>
  <si>
    <t xml:space="preserve">Производственная (практика по получению профессиональных умений и опыта профессиональной деятельности), в том числе преддипломная (для выполнения выпускной квалификационной работы), практики </t>
  </si>
  <si>
    <t>ВСЕГО часов:</t>
  </si>
  <si>
    <t>ВСЕГО зачетных единиц:</t>
  </si>
  <si>
    <t>ВСЕГО часов дисциплин по выбору студента</t>
  </si>
  <si>
    <t>ВСЕГО зачетных единиц дисциплин по выбору студента</t>
  </si>
  <si>
    <t>ВСЕГО часов по вариативной части</t>
  </si>
  <si>
    <t>ВСЕГО зачетных единиц по вариативной части</t>
  </si>
  <si>
    <t>ВСЕГО</t>
  </si>
  <si>
    <t>зачетных единиц:</t>
  </si>
  <si>
    <t>Гос. экзамен:</t>
  </si>
  <si>
    <t>1. Учебный план  - часть образовательной программы высшего образования (программы бакалавриата).</t>
  </si>
  <si>
    <t>Трудоемкость  учебной нагрузки обучающегося, час.</t>
  </si>
  <si>
    <t>Аудиторные учебные занятия, час.</t>
  </si>
  <si>
    <t>Занятия лекционного типа, час.</t>
  </si>
  <si>
    <t>в процентах от аудиторных занятий:</t>
  </si>
  <si>
    <t>Проректор по УМР</t>
  </si>
  <si>
    <t>Б.1.2 ВАРИАТИВНАЯ ЧАСТЬ</t>
  </si>
  <si>
    <t>Б.1.3. ФИЗИЧЕСКАЯ КУЛЬТУРА (ЭЛЕКТИВНАЯ ДИСЦИПЛИНА)</t>
  </si>
  <si>
    <t>Б.2. ПРАКТИКИ</t>
  </si>
  <si>
    <t>Б.3. ГОСУДАРСТВЕННАЯ ИТОГОВАЯ АТТЕСТАЦИЯ</t>
  </si>
  <si>
    <t>Б.3.1</t>
  </si>
  <si>
    <t>Б.3.2</t>
  </si>
  <si>
    <t>Защита выпускной квалификационной работы</t>
  </si>
  <si>
    <t>6, 8</t>
  </si>
  <si>
    <t>09.03.04 Программная инженерия</t>
  </si>
  <si>
    <t>Разработка программно-информационных систем</t>
  </si>
  <si>
    <t>История</t>
  </si>
  <si>
    <t>Философия</t>
  </si>
  <si>
    <t>Экономика</t>
  </si>
  <si>
    <t>Культурология</t>
  </si>
  <si>
    <t>Иностранный язык</t>
  </si>
  <si>
    <t>СиГН</t>
  </si>
  <si>
    <t>ЭиСМ</t>
  </si>
  <si>
    <t>Математика</t>
  </si>
  <si>
    <t xml:space="preserve">Теория вероятностей и </t>
  </si>
  <si>
    <t>математическая статистика</t>
  </si>
  <si>
    <t>Теория автоматов</t>
  </si>
  <si>
    <t>Основы вычислительной</t>
  </si>
  <si>
    <t>техники</t>
  </si>
  <si>
    <t>Дискретная математика</t>
  </si>
  <si>
    <t>Математическая логика и</t>
  </si>
  <si>
    <t>теория алгоритмов</t>
  </si>
  <si>
    <t>Вычислительная математика</t>
  </si>
  <si>
    <t>ВМ</t>
  </si>
  <si>
    <t>ВТ</t>
  </si>
  <si>
    <t>Безопасность</t>
  </si>
  <si>
    <t>жизнедеятельности</t>
  </si>
  <si>
    <t>Системное программное</t>
  </si>
  <si>
    <t>обеспечение</t>
  </si>
  <si>
    <t>Информатика</t>
  </si>
  <si>
    <t>Алгоритмы и структуры данных</t>
  </si>
  <si>
    <t>Методы цифровой</t>
  </si>
  <si>
    <t>Основы программирования</t>
  </si>
  <si>
    <t>Сети ЭВМ и</t>
  </si>
  <si>
    <t>телекоммуникации</t>
  </si>
  <si>
    <t>Системы баз данных</t>
  </si>
  <si>
    <t>Языки системного</t>
  </si>
  <si>
    <t>программирования</t>
  </si>
  <si>
    <t xml:space="preserve">обработки сигналов    </t>
  </si>
  <si>
    <t>Операционные системы</t>
  </si>
  <si>
    <t>ЛТиЛТ</t>
  </si>
  <si>
    <t xml:space="preserve">Организация и управление </t>
  </si>
  <si>
    <t>бизнес-процессами</t>
  </si>
  <si>
    <t>Основы права</t>
  </si>
  <si>
    <t>Методы оптимизации</t>
  </si>
  <si>
    <t xml:space="preserve">Основы распределенных </t>
  </si>
  <si>
    <t>вычислений</t>
  </si>
  <si>
    <t xml:space="preserve">Формальные языки и </t>
  </si>
  <si>
    <t>грамматики</t>
  </si>
  <si>
    <t>Организация ЭВМ и систем</t>
  </si>
  <si>
    <t>Физика</t>
  </si>
  <si>
    <t>Компьютерная графика</t>
  </si>
  <si>
    <t>Моделирование</t>
  </si>
  <si>
    <t>Технологии программирования</t>
  </si>
  <si>
    <t>Программирование</t>
  </si>
  <si>
    <t>интернет-приложений</t>
  </si>
  <si>
    <t>Тестирование программного</t>
  </si>
  <si>
    <t>обеспечения</t>
  </si>
  <si>
    <t>Методы и средства защиты</t>
  </si>
  <si>
    <t>компьютерной информации</t>
  </si>
  <si>
    <t>Основы разработки</t>
  </si>
  <si>
    <t>компиляторов</t>
  </si>
  <si>
    <t>Основы программной</t>
  </si>
  <si>
    <t>инженерии</t>
  </si>
  <si>
    <t xml:space="preserve">Системы ввода-вывода и </t>
  </si>
  <si>
    <t xml:space="preserve">Информационно-управляющие </t>
  </si>
  <si>
    <t xml:space="preserve">Управление программными  </t>
  </si>
  <si>
    <t>проектами</t>
  </si>
  <si>
    <t>Психология</t>
  </si>
  <si>
    <t>Социально-политические</t>
  </si>
  <si>
    <t>проблемы современного</t>
  </si>
  <si>
    <t>общества</t>
  </si>
  <si>
    <t xml:space="preserve">Экономика программной </t>
  </si>
  <si>
    <t xml:space="preserve">Информационный </t>
  </si>
  <si>
    <t>менеджмент</t>
  </si>
  <si>
    <t xml:space="preserve">Управление информационными </t>
  </si>
  <si>
    <t>проектами и ресурсами</t>
  </si>
  <si>
    <t>Риторика</t>
  </si>
  <si>
    <t xml:space="preserve">Социально-правовые аспекты </t>
  </si>
  <si>
    <t>программной инженерии</t>
  </si>
  <si>
    <t>Русский язык и культура речи</t>
  </si>
  <si>
    <t>Теория принятия решений</t>
  </si>
  <si>
    <t>Управление персоналом</t>
  </si>
  <si>
    <t>Комбинаторные алгоритмы</t>
  </si>
  <si>
    <t>Компьютерная математика</t>
  </si>
  <si>
    <t>Теория информации</t>
  </si>
  <si>
    <t>Теория графов</t>
  </si>
  <si>
    <t>ИС</t>
  </si>
  <si>
    <t>Проектирование человеко-</t>
  </si>
  <si>
    <t>машинного интерфейса</t>
  </si>
  <si>
    <t>Надежность и отказоустойчивость</t>
  </si>
  <si>
    <t>вычислительных систем и сетей</t>
  </si>
  <si>
    <t>Системы управления базами</t>
  </si>
  <si>
    <t>данных</t>
  </si>
  <si>
    <t>Проектирование</t>
  </si>
  <si>
    <t>информационных систем</t>
  </si>
  <si>
    <t xml:space="preserve">Цифровая схемотехника </t>
  </si>
  <si>
    <t>Телекоммуникационные</t>
  </si>
  <si>
    <t>системы и технологии</t>
  </si>
  <si>
    <t>Система менеджмента качества</t>
  </si>
  <si>
    <t xml:space="preserve"> на предприятии</t>
  </si>
  <si>
    <t xml:space="preserve">Имидж специалиста </t>
  </si>
  <si>
    <t>и корпоративная культура</t>
  </si>
  <si>
    <t xml:space="preserve">Имидж специалиста: стратегии  </t>
  </si>
  <si>
    <t>деловой коммуникации и</t>
  </si>
  <si>
    <t xml:space="preserve"> разрешения конфликтов</t>
  </si>
  <si>
    <t>Системы искусственного интеллекта</t>
  </si>
  <si>
    <t xml:space="preserve">          семестры 4 - 15 недель, семестр 6  - 14 недель; семестр 8 - 9 недель.</t>
  </si>
  <si>
    <t>Д.И. Муромцев</t>
  </si>
  <si>
    <t xml:space="preserve">Декан факультета ФКТиУ  </t>
  </si>
  <si>
    <t>А.А. Бобцов</t>
  </si>
  <si>
    <t>6. Контактная работа обучающихся с преподавателем включает в себя аудиторные и внеаудиторные занятия, аттестационные испытания, а также индивидуальные  или групповые консультации.</t>
  </si>
  <si>
    <t>9. Государственный экзамен в соответствии с решением Ученого совета Университета ИТМО является обязательным.</t>
  </si>
  <si>
    <t xml:space="preserve">          семестры 1, 2, 3, 5, 7 - 17 недель;</t>
  </si>
  <si>
    <t>ИЯ</t>
  </si>
  <si>
    <t>ИТГС</t>
  </si>
  <si>
    <t>ИПМ-1</t>
  </si>
  <si>
    <t>(КР, 7 семестр)</t>
  </si>
  <si>
    <t>(КР, 5 семестр), (КР, 6 семестр)</t>
  </si>
  <si>
    <t>(КР, 6 семестр)</t>
  </si>
  <si>
    <t>(КР, 5 семестр)</t>
  </si>
  <si>
    <t>системы (КР, 7 семестр)</t>
  </si>
  <si>
    <t>(КР, 8 семестр)</t>
  </si>
  <si>
    <t>периферийные устройства</t>
  </si>
  <si>
    <t>Заведующий кафедрой ИПМ-1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</si>
</sst>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
  </numFmts>
  <fonts count="37">
    <font>
      <sz val="10"/>
      <name val="Arial"/>
    </font>
    <font>
      <sz val="10"/>
      <name val="Arial"/>
      <family val="2"/>
      <charset val="204"/>
    </font>
    <font>
      <b/>
      <sz val="9"/>
      <name val="Arial Cyr"/>
      <family val="2"/>
      <charset val="204"/>
    </font>
    <font>
      <sz val="9"/>
      <name val="Arial Cyr"/>
      <charset val="204"/>
    </font>
    <font>
      <sz val="9"/>
      <name val="Arial"/>
      <family val="2"/>
      <charset val="204"/>
    </font>
    <font>
      <b/>
      <sz val="9"/>
      <name val="TimesET"/>
    </font>
    <font>
      <sz val="9"/>
      <name val="Arial Cyr"/>
      <family val="2"/>
      <charset val="204"/>
    </font>
    <font>
      <sz val="9"/>
      <name val="TimesET"/>
    </font>
    <font>
      <sz val="9"/>
      <name val="Times New Roman Cyr"/>
      <family val="1"/>
      <charset val="204"/>
    </font>
    <font>
      <b/>
      <sz val="9"/>
      <name val="Arial"/>
      <family val="2"/>
      <charset val="204"/>
    </font>
    <font>
      <b/>
      <sz val="9"/>
      <name val="Times New Roman"/>
      <family val="1"/>
      <charset val="204"/>
    </font>
    <font>
      <sz val="9"/>
      <color indexed="10"/>
      <name val="Arial Cyr"/>
      <family val="2"/>
      <charset val="204"/>
    </font>
    <font>
      <sz val="8"/>
      <name val="Arial Cyr"/>
      <family val="2"/>
      <charset val="204"/>
    </font>
    <font>
      <sz val="11"/>
      <name val="Arial Cyr"/>
      <family val="2"/>
      <charset val="204"/>
    </font>
    <font>
      <sz val="11"/>
      <name val="TimesET"/>
    </font>
    <font>
      <sz val="12"/>
      <name val="Arial Cyr"/>
      <charset val="204"/>
    </font>
    <font>
      <sz val="9"/>
      <color indexed="10"/>
      <name val="Times New Roman Cyr"/>
      <family val="1"/>
      <charset val="204"/>
    </font>
    <font>
      <sz val="8"/>
      <color indexed="81"/>
      <name val="Tahoma"/>
      <family val="2"/>
      <charset val="204"/>
    </font>
    <font>
      <sz val="9"/>
      <name val="Times New Roman"/>
      <family val="1"/>
      <charset val="204"/>
    </font>
    <font>
      <b/>
      <sz val="10"/>
      <name val="Times New Roman Cyr"/>
      <family val="1"/>
      <charset val="204"/>
    </font>
    <font>
      <sz val="10"/>
      <name val="Times New Roman Cyr"/>
      <family val="1"/>
      <charset val="204"/>
    </font>
    <font>
      <sz val="10"/>
      <name val="Times New Roman Cyr"/>
      <charset val="204"/>
    </font>
    <font>
      <b/>
      <sz val="8"/>
      <color indexed="81"/>
      <name val="Tahoma"/>
      <family val="2"/>
      <charset val="204"/>
    </font>
    <font>
      <b/>
      <sz val="11"/>
      <name val="Times New Roman"/>
      <family val="1"/>
      <charset val="204"/>
    </font>
    <font>
      <b/>
      <sz val="12"/>
      <name val="Times New Roman"/>
      <family val="1"/>
      <charset val="204"/>
    </font>
    <font>
      <sz val="12"/>
      <name val="Times New Roman"/>
      <family val="1"/>
      <charset val="204"/>
    </font>
    <font>
      <b/>
      <sz val="12"/>
      <name val="Times New Roman Cyr"/>
      <family val="1"/>
      <charset val="204"/>
    </font>
    <font>
      <b/>
      <sz val="12"/>
      <name val="Arial Cyr"/>
      <family val="2"/>
      <charset val="204"/>
    </font>
    <font>
      <b/>
      <i/>
      <sz val="12"/>
      <name val="Arial Cyr"/>
      <family val="2"/>
      <charset val="204"/>
    </font>
    <font>
      <sz val="12"/>
      <name val="Arial"/>
      <family val="2"/>
      <charset val="204"/>
    </font>
    <font>
      <b/>
      <i/>
      <sz val="12"/>
      <name val="Arial"/>
      <family val="2"/>
      <charset val="204"/>
    </font>
    <font>
      <sz val="12"/>
      <name val="Arial Cyr"/>
      <family val="2"/>
      <charset val="204"/>
    </font>
    <font>
      <b/>
      <sz val="8"/>
      <name val="Times New Roman"/>
      <family val="1"/>
      <charset val="204"/>
    </font>
    <font>
      <sz val="10"/>
      <name val="Times New Roman"/>
      <family val="1"/>
      <charset val="204"/>
    </font>
    <font>
      <b/>
      <sz val="10"/>
      <name val="Times New Roman"/>
      <family val="1"/>
      <charset val="204"/>
    </font>
    <font>
      <sz val="8"/>
      <name val="Times New Roman"/>
      <family val="1"/>
      <charset val="204"/>
    </font>
    <font>
      <sz val="9"/>
      <color indexed="10"/>
      <name val="Times New Roman"/>
      <family val="1"/>
      <charset val="204"/>
    </font>
  </fonts>
  <fills count="7">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1"/>
        <bgColor indexed="64"/>
      </patternFill>
    </fill>
    <fill>
      <patternFill patternType="solid">
        <fgColor indexed="46"/>
        <bgColor indexed="64"/>
      </patternFill>
    </fill>
    <fill>
      <patternFill patternType="solid">
        <fgColor indexed="9"/>
        <bgColor indexed="64"/>
      </patternFill>
    </fill>
  </fills>
  <borders count="53">
    <border>
      <left/>
      <right/>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2">
    <xf numFmtId="0" fontId="0" fillId="0" borderId="0"/>
    <xf numFmtId="0" fontId="1" fillId="0" borderId="0"/>
  </cellStyleXfs>
  <cellXfs count="385">
    <xf numFmtId="0" fontId="0" fillId="0" borderId="0" xfId="0"/>
    <xf numFmtId="165" fontId="18" fillId="2" borderId="5" xfId="0" applyNumberFormat="1" applyFont="1" applyFill="1" applyBorder="1" applyAlignment="1" applyProtection="1">
      <alignment horizontal="center" vertical="center"/>
    </xf>
    <xf numFmtId="165" fontId="10" fillId="0" borderId="8" xfId="0" applyNumberFormat="1" applyFont="1" applyFill="1" applyBorder="1" applyProtection="1"/>
    <xf numFmtId="0" fontId="10" fillId="0" borderId="8" xfId="0" applyFont="1" applyFill="1" applyBorder="1" applyProtection="1"/>
    <xf numFmtId="1" fontId="18" fillId="0" borderId="2" xfId="0" applyNumberFormat="1" applyFont="1" applyBorder="1" applyAlignment="1" applyProtection="1">
      <alignment horizontal="center" vertical="center" wrapText="1"/>
    </xf>
    <xf numFmtId="1" fontId="18" fillId="0" borderId="1" xfId="0" applyNumberFormat="1" applyFont="1" applyBorder="1" applyAlignment="1" applyProtection="1">
      <alignment horizontal="center" vertical="center" wrapText="1"/>
    </xf>
    <xf numFmtId="165" fontId="18" fillId="0" borderId="1" xfId="0" applyNumberFormat="1" applyFont="1" applyBorder="1" applyProtection="1"/>
    <xf numFmtId="165" fontId="18" fillId="0" borderId="2" xfId="0" applyNumberFormat="1" applyFont="1" applyBorder="1" applyProtection="1"/>
    <xf numFmtId="1" fontId="18" fillId="0" borderId="3" xfId="0" applyNumberFormat="1" applyFont="1" applyBorder="1" applyAlignment="1" applyProtection="1">
      <alignment horizontal="center" vertical="center" wrapText="1"/>
    </xf>
    <xf numFmtId="165" fontId="18" fillId="0" borderId="3" xfId="0" applyNumberFormat="1" applyFont="1" applyBorder="1" applyProtection="1"/>
    <xf numFmtId="1" fontId="18" fillId="0" borderId="4" xfId="0" applyNumberFormat="1" applyFont="1" applyBorder="1" applyAlignment="1" applyProtection="1">
      <alignment horizontal="center" vertical="center" wrapText="1"/>
    </xf>
    <xf numFmtId="165" fontId="18" fillId="0" borderId="3" xfId="0" applyNumberFormat="1" applyFont="1" applyFill="1" applyBorder="1" applyProtection="1"/>
    <xf numFmtId="49" fontId="6" fillId="0" borderId="9" xfId="0" applyNumberFormat="1" applyFont="1" applyBorder="1" applyAlignment="1" applyProtection="1">
      <alignment horizontal="center" vertical="center"/>
    </xf>
    <xf numFmtId="0" fontId="6" fillId="0" borderId="10" xfId="0" applyFont="1" applyBorder="1" applyAlignment="1" applyProtection="1">
      <alignment horizontal="center"/>
    </xf>
    <xf numFmtId="49" fontId="6" fillId="0" borderId="11" xfId="0" applyNumberFormat="1" applyFont="1" applyBorder="1" applyAlignment="1" applyProtection="1">
      <alignment horizontal="center" vertical="center"/>
    </xf>
    <xf numFmtId="0" fontId="6" fillId="0" borderId="9"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xf>
    <xf numFmtId="0" fontId="6" fillId="0" borderId="9" xfId="0" applyFont="1" applyBorder="1" applyAlignment="1" applyProtection="1">
      <alignment horizontal="center"/>
    </xf>
    <xf numFmtId="2" fontId="18" fillId="0" borderId="3" xfId="0" applyNumberFormat="1" applyFont="1" applyFill="1" applyBorder="1" applyAlignment="1" applyProtection="1">
      <alignment horizontal="center"/>
    </xf>
    <xf numFmtId="165" fontId="18" fillId="0" borderId="1" xfId="0" applyNumberFormat="1" applyFont="1" applyBorder="1" applyAlignment="1" applyProtection="1">
      <alignment horizontal="center"/>
    </xf>
    <xf numFmtId="165" fontId="18" fillId="0" borderId="2" xfId="0" applyNumberFormat="1" applyFont="1" applyBorder="1" applyAlignment="1" applyProtection="1">
      <alignment horizontal="center"/>
    </xf>
    <xf numFmtId="165" fontId="18" fillId="0" borderId="3" xfId="0" applyNumberFormat="1" applyFont="1" applyBorder="1" applyAlignment="1" applyProtection="1">
      <alignment horizontal="center"/>
    </xf>
    <xf numFmtId="49" fontId="18" fillId="0" borderId="12" xfId="0" applyNumberFormat="1" applyFont="1" applyBorder="1" applyAlignment="1" applyProtection="1">
      <alignment horizontal="center" vertical="center" wrapText="1"/>
    </xf>
    <xf numFmtId="49" fontId="18" fillId="0" borderId="13" xfId="0" applyNumberFormat="1" applyFont="1" applyBorder="1" applyAlignment="1" applyProtection="1">
      <alignment horizontal="centerContinuous" vertical="center" wrapText="1"/>
    </xf>
    <xf numFmtId="49" fontId="18" fillId="0" borderId="14" xfId="0" applyNumberFormat="1" applyFont="1" applyBorder="1" applyAlignment="1" applyProtection="1">
      <alignment horizontal="centerContinuous" vertical="center" wrapText="1"/>
    </xf>
    <xf numFmtId="49" fontId="18" fillId="0" borderId="15" xfId="0" applyNumberFormat="1" applyFont="1" applyBorder="1" applyAlignment="1" applyProtection="1">
      <alignment horizontal="centerContinuous" vertical="center" wrapText="1"/>
    </xf>
    <xf numFmtId="49" fontId="18" fillId="0" borderId="16" xfId="0" applyNumberFormat="1" applyFont="1" applyBorder="1" applyAlignment="1" applyProtection="1">
      <alignment horizontal="center" vertical="center" wrapText="1"/>
    </xf>
    <xf numFmtId="49" fontId="18" fillId="0" borderId="1" xfId="0" applyNumberFormat="1" applyFont="1" applyBorder="1" applyAlignment="1" applyProtection="1">
      <alignment horizontal="center" vertical="center" wrapText="1"/>
    </xf>
    <xf numFmtId="49" fontId="18" fillId="0" borderId="1" xfId="0" applyNumberFormat="1" applyFont="1" applyBorder="1" applyAlignment="1" applyProtection="1">
      <alignment horizontal="center" vertical="center"/>
    </xf>
    <xf numFmtId="49" fontId="18" fillId="0" borderId="0" xfId="0" applyNumberFormat="1" applyFont="1" applyBorder="1" applyAlignment="1" applyProtection="1">
      <alignment horizontal="centerContinuous" vertical="center" wrapText="1"/>
    </xf>
    <xf numFmtId="0" fontId="18" fillId="0" borderId="17" xfId="0" applyFont="1" applyBorder="1" applyAlignment="1" applyProtection="1">
      <alignment horizontal="center"/>
    </xf>
    <xf numFmtId="49" fontId="18" fillId="0" borderId="16" xfId="0" applyNumberFormat="1" applyFont="1" applyBorder="1" applyProtection="1"/>
    <xf numFmtId="49" fontId="18" fillId="0" borderId="1" xfId="0" applyNumberFormat="1" applyFont="1" applyBorder="1" applyProtection="1"/>
    <xf numFmtId="49" fontId="18" fillId="0" borderId="18" xfId="0" applyNumberFormat="1" applyFont="1" applyBorder="1" applyAlignment="1" applyProtection="1">
      <alignment horizontal="center" vertical="center"/>
    </xf>
    <xf numFmtId="49" fontId="18" fillId="0" borderId="19" xfId="0" applyNumberFormat="1" applyFont="1" applyBorder="1" applyAlignment="1" applyProtection="1">
      <alignment horizontal="centerContinuous" vertical="center"/>
    </xf>
    <xf numFmtId="49" fontId="18" fillId="0" borderId="20" xfId="0" applyNumberFormat="1" applyFont="1" applyBorder="1" applyAlignment="1" applyProtection="1">
      <alignment horizontal="centerContinuous" vertical="center"/>
    </xf>
    <xf numFmtId="49" fontId="18" fillId="0" borderId="16" xfId="0" applyNumberFormat="1" applyFont="1" applyBorder="1" applyAlignment="1" applyProtection="1">
      <alignment horizontal="left" vertical="top" wrapText="1"/>
    </xf>
    <xf numFmtId="49" fontId="18" fillId="0" borderId="1" xfId="0" applyNumberFormat="1" applyFont="1" applyBorder="1" applyAlignment="1" applyProtection="1">
      <alignment horizontal="left" vertical="top" wrapText="1"/>
    </xf>
    <xf numFmtId="1" fontId="18" fillId="0" borderId="0" xfId="0" applyNumberFormat="1" applyFont="1" applyAlignment="1" applyProtection="1">
      <alignment horizontal="center" vertical="center"/>
    </xf>
    <xf numFmtId="49" fontId="18" fillId="0" borderId="3" xfId="0" applyNumberFormat="1" applyFont="1" applyBorder="1" applyAlignment="1" applyProtection="1">
      <alignment horizontal="center" vertical="center"/>
    </xf>
    <xf numFmtId="49" fontId="18" fillId="0" borderId="0" xfId="0" applyNumberFormat="1" applyFont="1" applyBorder="1" applyAlignment="1" applyProtection="1">
      <alignment horizontal="centerContinuous" wrapText="1"/>
    </xf>
    <xf numFmtId="1" fontId="18" fillId="0" borderId="21" xfId="0" applyNumberFormat="1" applyFont="1" applyBorder="1" applyAlignment="1" applyProtection="1">
      <alignment horizontal="center" vertical="center"/>
    </xf>
    <xf numFmtId="49" fontId="18" fillId="0" borderId="5" xfId="0" applyNumberFormat="1" applyFont="1" applyBorder="1" applyAlignment="1" applyProtection="1">
      <alignment horizontal="center" vertical="center"/>
    </xf>
    <xf numFmtId="49" fontId="18" fillId="0" borderId="20" xfId="0" applyNumberFormat="1" applyFont="1" applyBorder="1" applyAlignment="1" applyProtection="1">
      <alignment horizontal="center" vertical="center"/>
    </xf>
    <xf numFmtId="49" fontId="18" fillId="0" borderId="19" xfId="0" applyNumberFormat="1" applyFont="1" applyBorder="1" applyAlignment="1" applyProtection="1">
      <alignment horizontal="center" vertical="center"/>
    </xf>
    <xf numFmtId="0" fontId="18" fillId="0" borderId="3" xfId="0" applyFont="1" applyBorder="1" applyProtection="1"/>
    <xf numFmtId="49" fontId="18" fillId="0" borderId="21" xfId="0" applyNumberFormat="1" applyFont="1" applyBorder="1" applyAlignment="1" applyProtection="1">
      <alignment horizontal="center" vertical="center"/>
    </xf>
    <xf numFmtId="0" fontId="18" fillId="0" borderId="22" xfId="0" applyNumberFormat="1" applyFont="1" applyBorder="1" applyAlignment="1" applyProtection="1">
      <alignment horizontal="center" vertical="center"/>
    </xf>
    <xf numFmtId="0" fontId="18" fillId="0" borderId="0" xfId="0" applyFont="1" applyProtection="1"/>
    <xf numFmtId="49" fontId="18" fillId="0" borderId="22" xfId="0" applyNumberFormat="1" applyFont="1" applyBorder="1" applyAlignment="1" applyProtection="1">
      <alignment horizontal="center" vertical="center"/>
    </xf>
    <xf numFmtId="49" fontId="18" fillId="0" borderId="23" xfId="0" applyNumberFormat="1" applyFont="1" applyBorder="1" applyAlignment="1" applyProtection="1">
      <alignment horizontal="center" vertical="center" wrapText="1"/>
    </xf>
    <xf numFmtId="49" fontId="18" fillId="0" borderId="24" xfId="0" applyNumberFormat="1" applyFont="1" applyBorder="1" applyAlignment="1" applyProtection="1">
      <alignment horizontal="center" vertical="center" wrapText="1"/>
    </xf>
    <xf numFmtId="49" fontId="18" fillId="0" borderId="24" xfId="0" applyNumberFormat="1" applyFont="1" applyBorder="1" applyAlignment="1" applyProtection="1">
      <alignment horizontal="center" vertical="center"/>
    </xf>
    <xf numFmtId="49" fontId="18" fillId="0" borderId="7" xfId="0" applyNumberFormat="1" applyFont="1" applyBorder="1" applyAlignment="1" applyProtection="1">
      <alignment horizontal="center" vertical="center" wrapText="1"/>
    </xf>
    <xf numFmtId="0" fontId="18" fillId="0" borderId="25" xfId="0" applyFont="1" applyBorder="1" applyAlignment="1" applyProtection="1">
      <alignment horizontal="center"/>
    </xf>
    <xf numFmtId="49" fontId="18" fillId="0" borderId="26" xfId="0" applyNumberFormat="1" applyFont="1" applyBorder="1" applyAlignment="1" applyProtection="1">
      <alignment horizontal="center" vertical="center"/>
    </xf>
    <xf numFmtId="49" fontId="18" fillId="0" borderId="27" xfId="0" applyNumberFormat="1" applyFont="1" applyBorder="1" applyAlignment="1" applyProtection="1">
      <alignment horizontal="center" vertical="center"/>
    </xf>
    <xf numFmtId="0" fontId="18" fillId="0" borderId="27" xfId="0" applyNumberFormat="1" applyFont="1" applyBorder="1" applyAlignment="1" applyProtection="1">
      <alignment horizontal="center" vertical="center"/>
    </xf>
    <xf numFmtId="0" fontId="18" fillId="0" borderId="28" xfId="0" applyNumberFormat="1" applyFont="1" applyBorder="1" applyAlignment="1" applyProtection="1">
      <alignment horizontal="center" vertical="center"/>
    </xf>
    <xf numFmtId="0" fontId="18" fillId="0" borderId="6" xfId="0" applyNumberFormat="1" applyFont="1" applyBorder="1" applyAlignment="1" applyProtection="1">
      <alignment horizontal="center" vertical="center"/>
    </xf>
    <xf numFmtId="0" fontId="18" fillId="0" borderId="29" xfId="0" applyFont="1" applyBorder="1" applyAlignment="1" applyProtection="1">
      <alignment horizontal="center"/>
    </xf>
    <xf numFmtId="1" fontId="18" fillId="4" borderId="2" xfId="0" applyNumberFormat="1" applyFont="1" applyFill="1" applyBorder="1" applyAlignment="1" applyProtection="1">
      <alignment horizontal="center" vertical="center"/>
    </xf>
    <xf numFmtId="165" fontId="18" fillId="3" borderId="1" xfId="0" applyNumberFormat="1" applyFont="1" applyFill="1" applyBorder="1" applyAlignment="1" applyProtection="1">
      <alignment horizontal="center" vertical="center"/>
    </xf>
    <xf numFmtId="165" fontId="18" fillId="2" borderId="24" xfId="0" applyNumberFormat="1" applyFont="1" applyFill="1" applyBorder="1" applyAlignment="1" applyProtection="1">
      <alignment horizontal="center" vertical="center"/>
    </xf>
    <xf numFmtId="49" fontId="18" fillId="0" borderId="30" xfId="0" applyNumberFormat="1" applyFont="1" applyBorder="1" applyAlignment="1" applyProtection="1">
      <alignment horizontal="center"/>
    </xf>
    <xf numFmtId="1" fontId="18" fillId="4" borderId="3" xfId="0" applyNumberFormat="1" applyFont="1" applyFill="1" applyBorder="1" applyAlignment="1" applyProtection="1">
      <alignment horizontal="center" vertical="center"/>
    </xf>
    <xf numFmtId="165" fontId="18" fillId="3" borderId="3" xfId="0" applyNumberFormat="1" applyFont="1" applyFill="1" applyBorder="1" applyAlignment="1" applyProtection="1">
      <alignment horizontal="center" vertical="center"/>
    </xf>
    <xf numFmtId="49" fontId="18" fillId="0" borderId="31" xfId="0" applyNumberFormat="1" applyFont="1" applyBorder="1" applyAlignment="1" applyProtection="1">
      <alignment horizontal="center"/>
    </xf>
    <xf numFmtId="0" fontId="18" fillId="0" borderId="31" xfId="0" applyFont="1" applyBorder="1" applyAlignment="1" applyProtection="1">
      <alignment horizontal="center"/>
    </xf>
    <xf numFmtId="165" fontId="18" fillId="2" borderId="5" xfId="0" applyNumberFormat="1" applyFont="1" applyFill="1" applyBorder="1" applyProtection="1"/>
    <xf numFmtId="49" fontId="18" fillId="0" borderId="32" xfId="0" applyNumberFormat="1" applyFont="1" applyBorder="1" applyAlignment="1" applyProtection="1">
      <alignment horizontal="left" vertical="top" wrapText="1"/>
    </xf>
    <xf numFmtId="165" fontId="18" fillId="5" borderId="33" xfId="1" applyNumberFormat="1" applyFont="1" applyFill="1" applyBorder="1" applyAlignment="1" applyProtection="1">
      <alignment horizontal="center" vertical="center"/>
    </xf>
    <xf numFmtId="165" fontId="18" fillId="3" borderId="4" xfId="0" applyNumberFormat="1" applyFont="1" applyFill="1" applyBorder="1" applyAlignment="1" applyProtection="1">
      <alignment horizontal="center" vertical="center"/>
    </xf>
    <xf numFmtId="165" fontId="18" fillId="2" borderId="33" xfId="0" applyNumberFormat="1" applyFont="1" applyFill="1" applyBorder="1" applyAlignment="1" applyProtection="1">
      <alignment horizontal="center" vertical="center"/>
    </xf>
    <xf numFmtId="2" fontId="18" fillId="5" borderId="33" xfId="1" applyNumberFormat="1" applyFont="1" applyFill="1" applyBorder="1" applyAlignment="1" applyProtection="1">
      <alignment horizontal="center"/>
    </xf>
    <xf numFmtId="0" fontId="18" fillId="0" borderId="34" xfId="0" applyFont="1" applyBorder="1" applyAlignment="1" applyProtection="1">
      <alignment horizontal="center"/>
    </xf>
    <xf numFmtId="1" fontId="10" fillId="4" borderId="35" xfId="0" applyNumberFormat="1" applyFont="1" applyFill="1" applyBorder="1" applyAlignment="1" applyProtection="1">
      <alignment horizontal="center" vertical="center"/>
    </xf>
    <xf numFmtId="1" fontId="18" fillId="0" borderId="15" xfId="0" applyNumberFormat="1" applyFont="1" applyFill="1" applyBorder="1" applyAlignment="1" applyProtection="1">
      <alignment horizontal="center" vertical="center"/>
    </xf>
    <xf numFmtId="165" fontId="10" fillId="5" borderId="33" xfId="0" applyNumberFormat="1" applyFont="1" applyFill="1" applyBorder="1" applyAlignment="1" applyProtection="1">
      <alignment horizontal="center" vertical="center"/>
    </xf>
    <xf numFmtId="1" fontId="10" fillId="0" borderId="28" xfId="0" applyNumberFormat="1" applyFont="1" applyFill="1" applyBorder="1" applyAlignment="1" applyProtection="1">
      <alignment horizontal="center" vertical="center"/>
    </xf>
    <xf numFmtId="49" fontId="18" fillId="0" borderId="39" xfId="0" applyNumberFormat="1" applyFont="1" applyBorder="1" applyAlignment="1" applyProtection="1">
      <alignment horizontal="center" vertical="center" wrapText="1"/>
    </xf>
    <xf numFmtId="49" fontId="18" fillId="0" borderId="6" xfId="0" applyNumberFormat="1" applyFont="1" applyBorder="1" applyAlignment="1" applyProtection="1">
      <alignment horizontal="center" vertical="center" wrapText="1"/>
    </xf>
    <xf numFmtId="49" fontId="18" fillId="0" borderId="6" xfId="0" applyNumberFormat="1" applyFont="1" applyBorder="1" applyAlignment="1" applyProtection="1">
      <alignment horizontal="center" vertical="center" textRotation="90" wrapText="1"/>
    </xf>
    <xf numFmtId="49" fontId="18" fillId="0" borderId="6" xfId="0" applyNumberFormat="1" applyFont="1" applyBorder="1" applyProtection="1"/>
    <xf numFmtId="49" fontId="18" fillId="0" borderId="6" xfId="0" applyNumberFormat="1" applyFont="1" applyBorder="1" applyAlignment="1" applyProtection="1">
      <alignment horizontal="center" vertical="center"/>
    </xf>
    <xf numFmtId="0" fontId="18" fillId="0" borderId="37" xfId="0" applyFont="1" applyBorder="1" applyAlignment="1" applyProtection="1">
      <alignment horizontal="center"/>
    </xf>
    <xf numFmtId="1" fontId="18" fillId="0" borderId="35" xfId="0" applyNumberFormat="1" applyFont="1" applyFill="1" applyBorder="1" applyAlignment="1" applyProtection="1">
      <alignment horizontal="center" vertical="center"/>
    </xf>
    <xf numFmtId="165" fontId="18" fillId="0" borderId="5" xfId="0" applyNumberFormat="1" applyFont="1" applyFill="1" applyBorder="1" applyProtection="1"/>
    <xf numFmtId="1" fontId="10" fillId="4" borderId="5" xfId="0" applyNumberFormat="1" applyFont="1" applyFill="1" applyBorder="1" applyAlignment="1" applyProtection="1">
      <alignment horizontal="center" vertical="center"/>
    </xf>
    <xf numFmtId="1" fontId="18" fillId="0" borderId="5" xfId="0" applyNumberFormat="1" applyFont="1" applyFill="1" applyBorder="1" applyAlignment="1" applyProtection="1">
      <alignment vertical="center"/>
    </xf>
    <xf numFmtId="1" fontId="10" fillId="5" borderId="33" xfId="0" applyNumberFormat="1" applyFont="1" applyFill="1" applyBorder="1" applyAlignment="1" applyProtection="1">
      <alignment horizontal="center" vertical="center"/>
    </xf>
    <xf numFmtId="1" fontId="18" fillId="0" borderId="33" xfId="0" applyNumberFormat="1" applyFont="1" applyFill="1" applyBorder="1" applyAlignment="1" applyProtection="1">
      <alignment vertical="center"/>
    </xf>
    <xf numFmtId="1" fontId="10" fillId="4" borderId="13" xfId="0" applyNumberFormat="1" applyFont="1" applyFill="1" applyBorder="1" applyAlignment="1" applyProtection="1">
      <alignment horizontal="center" vertical="center"/>
    </xf>
    <xf numFmtId="49" fontId="10" fillId="0" borderId="39" xfId="0" applyNumberFormat="1" applyFont="1" applyBorder="1" applyAlignment="1" applyProtection="1">
      <alignment horizontal="centerContinuous" vertical="center" wrapText="1"/>
    </xf>
    <xf numFmtId="49" fontId="18" fillId="0" borderId="6" xfId="0" applyNumberFormat="1" applyFont="1" applyBorder="1" applyAlignment="1" applyProtection="1">
      <alignment horizontal="centerContinuous" vertical="center" wrapText="1"/>
    </xf>
    <xf numFmtId="49" fontId="18" fillId="0" borderId="6" xfId="0" applyNumberFormat="1" applyFont="1" applyBorder="1" applyAlignment="1" applyProtection="1">
      <alignment horizontal="centerContinuous" vertical="center"/>
    </xf>
    <xf numFmtId="165" fontId="18" fillId="4" borderId="2" xfId="0" applyNumberFormat="1" applyFont="1" applyFill="1" applyBorder="1" applyAlignment="1" applyProtection="1">
      <alignment horizontal="center" vertical="center"/>
    </xf>
    <xf numFmtId="1" fontId="18" fillId="3" borderId="3" xfId="0" applyNumberFormat="1" applyFont="1" applyFill="1" applyBorder="1" applyAlignment="1" applyProtection="1">
      <alignment horizontal="center" vertical="center"/>
    </xf>
    <xf numFmtId="1" fontId="18" fillId="3" borderId="4" xfId="0" applyNumberFormat="1" applyFont="1" applyFill="1" applyBorder="1" applyAlignment="1" applyProtection="1">
      <alignment horizontal="center" vertical="center"/>
    </xf>
    <xf numFmtId="165" fontId="18" fillId="5" borderId="33" xfId="1" applyNumberFormat="1" applyFont="1" applyFill="1" applyBorder="1" applyAlignment="1" applyProtection="1">
      <alignment horizontal="center"/>
    </xf>
    <xf numFmtId="1" fontId="18" fillId="0" borderId="26" xfId="0" applyNumberFormat="1" applyFont="1" applyFill="1" applyBorder="1" applyAlignment="1" applyProtection="1">
      <alignment vertical="center"/>
    </xf>
    <xf numFmtId="1" fontId="10" fillId="0" borderId="29" xfId="0" applyNumberFormat="1" applyFont="1" applyFill="1" applyBorder="1" applyAlignment="1" applyProtection="1">
      <alignment vertical="center"/>
    </xf>
    <xf numFmtId="1" fontId="18" fillId="0" borderId="45" xfId="0" applyNumberFormat="1" applyFont="1" applyFill="1" applyBorder="1" applyAlignment="1" applyProtection="1">
      <alignment vertical="center"/>
    </xf>
    <xf numFmtId="1" fontId="10" fillId="4" borderId="45" xfId="0" applyNumberFormat="1" applyFont="1" applyFill="1" applyBorder="1" applyAlignment="1" applyProtection="1">
      <alignment horizontal="center" vertical="center"/>
    </xf>
    <xf numFmtId="1" fontId="10" fillId="0" borderId="45" xfId="0" applyNumberFormat="1" applyFont="1" applyFill="1" applyBorder="1" applyAlignment="1" applyProtection="1">
      <alignment horizontal="center" vertical="center"/>
    </xf>
    <xf numFmtId="1" fontId="18" fillId="0" borderId="27" xfId="0" applyNumberFormat="1" applyFont="1" applyFill="1" applyBorder="1" applyAlignment="1" applyProtection="1">
      <alignment vertical="center"/>
    </xf>
    <xf numFmtId="49" fontId="18" fillId="0" borderId="46" xfId="0" applyNumberFormat="1" applyFont="1" applyBorder="1" applyAlignment="1" applyProtection="1">
      <alignment horizontal="center"/>
    </xf>
    <xf numFmtId="49" fontId="18" fillId="0" borderId="39" xfId="0" applyNumberFormat="1" applyFont="1" applyFill="1" applyBorder="1" applyAlignment="1" applyProtection="1">
      <alignment horizontal="left" vertical="top" wrapText="1"/>
    </xf>
    <xf numFmtId="49" fontId="18" fillId="0" borderId="6" xfId="0" applyNumberFormat="1" applyFont="1" applyFill="1" applyBorder="1" applyAlignment="1" applyProtection="1">
      <alignment horizontal="left" vertical="top" wrapText="1"/>
    </xf>
    <xf numFmtId="49" fontId="18" fillId="0" borderId="0" xfId="0" applyNumberFormat="1" applyFont="1" applyBorder="1" applyAlignment="1" applyProtection="1">
      <alignment horizontal="center" vertical="center" wrapText="1"/>
    </xf>
    <xf numFmtId="49" fontId="18" fillId="0" borderId="0" xfId="0" applyNumberFormat="1" applyFont="1" applyBorder="1" applyAlignment="1" applyProtection="1">
      <alignment horizontal="center" vertical="center"/>
    </xf>
    <xf numFmtId="49" fontId="18" fillId="0" borderId="41" xfId="0" applyNumberFormat="1" applyFont="1" applyBorder="1" applyAlignment="1" applyProtection="1">
      <alignment horizontal="left" vertical="top" wrapText="1"/>
    </xf>
    <xf numFmtId="49" fontId="18" fillId="0" borderId="35" xfId="0" applyNumberFormat="1" applyFont="1" applyFill="1" applyBorder="1" applyAlignment="1" applyProtection="1">
      <alignment horizontal="left" vertical="top" wrapText="1"/>
    </xf>
    <xf numFmtId="49" fontId="10" fillId="0" borderId="35" xfId="0" applyNumberFormat="1" applyFont="1" applyFill="1" applyBorder="1" applyAlignment="1" applyProtection="1">
      <alignment horizontal="center" vertical="center" wrapText="1"/>
    </xf>
    <xf numFmtId="49" fontId="18" fillId="0" borderId="35" xfId="0" applyNumberFormat="1" applyFont="1" applyFill="1" applyBorder="1" applyAlignment="1" applyProtection="1">
      <alignment horizontal="center" vertical="center"/>
    </xf>
    <xf numFmtId="1" fontId="18" fillId="2" borderId="35" xfId="0" applyNumberFormat="1" applyFont="1" applyFill="1" applyBorder="1" applyAlignment="1" applyProtection="1">
      <alignment horizontal="center" vertical="center"/>
    </xf>
    <xf numFmtId="49" fontId="18" fillId="0" borderId="18" xfId="0" applyNumberFormat="1" applyFont="1" applyFill="1" applyBorder="1" applyAlignment="1" applyProtection="1">
      <alignment horizontal="left" vertical="top" wrapText="1"/>
    </xf>
    <xf numFmtId="49" fontId="18" fillId="0" borderId="11" xfId="0" applyNumberFormat="1" applyFont="1" applyFill="1" applyBorder="1" applyAlignment="1" applyProtection="1">
      <alignment horizontal="left" vertical="top" wrapText="1"/>
    </xf>
    <xf numFmtId="49" fontId="18" fillId="0" borderId="9" xfId="0" applyNumberFormat="1" applyFont="1" applyFill="1" applyBorder="1" applyAlignment="1" applyProtection="1">
      <alignment horizontal="left" vertical="top" wrapText="1"/>
    </xf>
    <xf numFmtId="49" fontId="18" fillId="0" borderId="9" xfId="0" applyNumberFormat="1" applyFont="1" applyBorder="1" applyProtection="1"/>
    <xf numFmtId="0" fontId="18" fillId="0" borderId="10" xfId="0" applyFont="1" applyBorder="1" applyAlignment="1" applyProtection="1">
      <alignment horizontal="center"/>
    </xf>
    <xf numFmtId="49" fontId="18" fillId="0" borderId="0" xfId="0" applyNumberFormat="1" applyFont="1" applyBorder="1" applyProtection="1"/>
    <xf numFmtId="165" fontId="18" fillId="2" borderId="35" xfId="0" applyNumberFormat="1" applyFont="1" applyFill="1" applyBorder="1" applyProtection="1"/>
    <xf numFmtId="0" fontId="18" fillId="0" borderId="46" xfId="0" applyFont="1" applyBorder="1" applyAlignment="1" applyProtection="1">
      <alignment horizontal="center"/>
    </xf>
    <xf numFmtId="49" fontId="18" fillId="0" borderId="9" xfId="0" applyNumberFormat="1" applyFont="1" applyBorder="1" applyAlignment="1" applyProtection="1">
      <alignment horizontal="center" vertical="center" wrapText="1"/>
    </xf>
    <xf numFmtId="1" fontId="18" fillId="0" borderId="9" xfId="0" applyNumberFormat="1" applyFont="1" applyBorder="1" applyAlignment="1" applyProtection="1">
      <alignment horizontal="center" vertical="center"/>
    </xf>
    <xf numFmtId="1" fontId="18" fillId="0" borderId="0" xfId="0" applyNumberFormat="1" applyFont="1" applyBorder="1" applyProtection="1"/>
    <xf numFmtId="0" fontId="18" fillId="0" borderId="39" xfId="0" applyFont="1" applyFill="1" applyBorder="1" applyProtection="1"/>
    <xf numFmtId="1" fontId="18" fillId="0" borderId="6" xfId="0" applyNumberFormat="1" applyFont="1" applyBorder="1" applyAlignment="1" applyProtection="1">
      <alignment horizontal="center" vertical="center"/>
    </xf>
    <xf numFmtId="1" fontId="18" fillId="0" borderId="6" xfId="0" applyNumberFormat="1" applyFont="1" applyBorder="1" applyProtection="1"/>
    <xf numFmtId="1" fontId="18" fillId="0" borderId="21" xfId="0" applyNumberFormat="1" applyFont="1" applyBorder="1" applyProtection="1"/>
    <xf numFmtId="1" fontId="18" fillId="0" borderId="31" xfId="0" applyNumberFormat="1" applyFont="1" applyBorder="1" applyProtection="1"/>
    <xf numFmtId="165" fontId="18" fillId="0" borderId="0" xfId="0" applyNumberFormat="1" applyFont="1" applyFill="1" applyBorder="1" applyAlignment="1" applyProtection="1">
      <alignment horizontal="left" vertical="top" wrapText="1"/>
    </xf>
    <xf numFmtId="165" fontId="18" fillId="0" borderId="0" xfId="0" applyNumberFormat="1" applyFont="1" applyBorder="1" applyAlignment="1" applyProtection="1">
      <alignment horizontal="center" vertical="center" wrapText="1"/>
    </xf>
    <xf numFmtId="165" fontId="10" fillId="0" borderId="1" xfId="0" applyNumberFormat="1" applyFont="1" applyBorder="1" applyAlignment="1" applyProtection="1">
      <alignment horizontal="center" vertical="center" wrapText="1"/>
    </xf>
    <xf numFmtId="1" fontId="18" fillId="0" borderId="1" xfId="0" applyNumberFormat="1" applyFont="1" applyBorder="1" applyAlignment="1" applyProtection="1">
      <alignment horizontal="center"/>
    </xf>
    <xf numFmtId="1" fontId="18" fillId="0" borderId="1" xfId="0" applyNumberFormat="1" applyFont="1" applyBorder="1" applyAlignment="1" applyProtection="1">
      <alignment horizontal="center" vertical="center"/>
    </xf>
    <xf numFmtId="165" fontId="18" fillId="0" borderId="17" xfId="0" applyNumberFormat="1" applyFont="1" applyBorder="1" applyAlignment="1" applyProtection="1">
      <alignment horizontal="center"/>
    </xf>
    <xf numFmtId="49" fontId="18" fillId="0" borderId="0" xfId="0" applyNumberFormat="1" applyFont="1" applyFill="1" applyBorder="1" applyAlignment="1" applyProtection="1">
      <alignment horizontal="left" vertical="top" wrapText="1"/>
    </xf>
    <xf numFmtId="1" fontId="18" fillId="0" borderId="3" xfId="0" applyNumberFormat="1" applyFont="1" applyBorder="1" applyAlignment="1" applyProtection="1">
      <alignment horizontal="center" vertical="center"/>
    </xf>
    <xf numFmtId="165" fontId="35" fillId="0" borderId="1" xfId="0" applyNumberFormat="1" applyFont="1" applyBorder="1" applyAlignment="1" applyProtection="1">
      <alignment horizontal="center"/>
    </xf>
    <xf numFmtId="2" fontId="10" fillId="0" borderId="17" xfId="0" applyNumberFormat="1" applyFont="1" applyFill="1" applyBorder="1" applyAlignment="1" applyProtection="1">
      <alignment horizontal="center"/>
    </xf>
    <xf numFmtId="49" fontId="18" fillId="0" borderId="8" xfId="0" applyNumberFormat="1" applyFont="1" applyFill="1" applyBorder="1" applyAlignment="1" applyProtection="1">
      <alignment horizontal="left" vertical="center"/>
    </xf>
    <xf numFmtId="49" fontId="10" fillId="0" borderId="1" xfId="0" applyNumberFormat="1" applyFont="1" applyBorder="1" applyAlignment="1" applyProtection="1">
      <alignment horizontal="center" vertical="center" wrapText="1"/>
    </xf>
    <xf numFmtId="1" fontId="10" fillId="0" borderId="1" xfId="0" applyNumberFormat="1" applyFont="1" applyBorder="1" applyAlignment="1" applyProtection="1">
      <alignment horizontal="center" vertical="center"/>
    </xf>
    <xf numFmtId="1" fontId="10" fillId="0" borderId="17" xfId="0" applyNumberFormat="1" applyFont="1" applyFill="1" applyBorder="1" applyAlignment="1" applyProtection="1">
      <alignment horizontal="center"/>
    </xf>
    <xf numFmtId="49" fontId="18" fillId="0" borderId="8" xfId="0" applyNumberFormat="1" applyFont="1" applyFill="1" applyBorder="1" applyAlignment="1" applyProtection="1">
      <alignment horizontal="left" vertical="top" wrapText="1"/>
    </xf>
    <xf numFmtId="1" fontId="36" fillId="0" borderId="1" xfId="0" applyNumberFormat="1" applyFont="1" applyBorder="1" applyAlignment="1" applyProtection="1">
      <alignment horizontal="center" vertical="center"/>
    </xf>
    <xf numFmtId="9" fontId="18" fillId="0" borderId="1" xfId="0" applyNumberFormat="1" applyFont="1" applyBorder="1" applyAlignment="1" applyProtection="1">
      <alignment horizontal="center"/>
    </xf>
    <xf numFmtId="164" fontId="18" fillId="0" borderId="1" xfId="0" applyNumberFormat="1" applyFont="1" applyBorder="1" applyAlignment="1" applyProtection="1">
      <alignment horizontal="center" vertical="center"/>
    </xf>
    <xf numFmtId="9" fontId="18" fillId="0" borderId="1" xfId="0" applyNumberFormat="1" applyFont="1" applyBorder="1" applyAlignment="1" applyProtection="1">
      <alignment horizontal="center" vertical="center"/>
    </xf>
    <xf numFmtId="2" fontId="18" fillId="0" borderId="1" xfId="0" applyNumberFormat="1" applyFont="1" applyBorder="1" applyAlignment="1" applyProtection="1">
      <alignment horizontal="center" vertical="center"/>
    </xf>
    <xf numFmtId="49" fontId="18" fillId="0" borderId="8" xfId="0" applyNumberFormat="1" applyFont="1" applyFill="1" applyBorder="1" applyAlignment="1" applyProtection="1">
      <alignment horizontal="left" vertical="top"/>
    </xf>
    <xf numFmtId="49" fontId="18" fillId="0" borderId="39" xfId="0" applyNumberFormat="1" applyFont="1" applyFill="1" applyBorder="1" applyAlignment="1" applyProtection="1">
      <alignment horizontal="left" vertical="top"/>
    </xf>
    <xf numFmtId="49" fontId="18" fillId="0" borderId="28" xfId="0" applyNumberFormat="1" applyFont="1" applyBorder="1" applyAlignment="1" applyProtection="1">
      <alignment horizontal="center" vertical="center" wrapText="1"/>
    </xf>
    <xf numFmtId="1" fontId="18" fillId="0" borderId="28" xfId="0" applyNumberFormat="1" applyFont="1" applyBorder="1" applyAlignment="1" applyProtection="1">
      <alignment horizontal="center" vertical="center"/>
    </xf>
    <xf numFmtId="49" fontId="18" fillId="0" borderId="47" xfId="0" applyNumberFormat="1" applyFont="1" applyBorder="1" applyAlignment="1" applyProtection="1">
      <alignment horizontal="center" vertical="center" wrapText="1"/>
    </xf>
    <xf numFmtId="0" fontId="18" fillId="0" borderId="30" xfId="0" applyFont="1" applyBorder="1" applyAlignment="1" applyProtection="1">
      <alignment horizontal="center"/>
    </xf>
    <xf numFmtId="0" fontId="18" fillId="0" borderId="44" xfId="0" applyFont="1" applyBorder="1" applyAlignment="1" applyProtection="1">
      <alignment horizontal="center"/>
    </xf>
    <xf numFmtId="1" fontId="10" fillId="0" borderId="33" xfId="0" applyNumberFormat="1" applyFont="1" applyFill="1" applyBorder="1" applyAlignment="1" applyProtection="1">
      <alignment horizontal="center" vertical="center"/>
    </xf>
    <xf numFmtId="165" fontId="10" fillId="3" borderId="22" xfId="0" applyNumberFormat="1" applyFont="1" applyFill="1" applyBorder="1" applyAlignment="1" applyProtection="1">
      <alignment horizontal="center" vertical="center"/>
    </xf>
    <xf numFmtId="165" fontId="10" fillId="3" borderId="5" xfId="0" applyNumberFormat="1" applyFont="1" applyFill="1" applyBorder="1" applyAlignment="1" applyProtection="1">
      <alignment horizontal="center" vertical="center"/>
    </xf>
    <xf numFmtId="165" fontId="10" fillId="3" borderId="35" xfId="0" applyNumberFormat="1" applyFont="1" applyFill="1" applyBorder="1" applyAlignment="1" applyProtection="1">
      <alignment horizontal="center" vertical="center"/>
    </xf>
    <xf numFmtId="165" fontId="10" fillId="5" borderId="5" xfId="0" applyNumberFormat="1" applyFont="1" applyFill="1" applyBorder="1" applyAlignment="1" applyProtection="1">
      <alignment horizontal="center" vertical="center"/>
    </xf>
    <xf numFmtId="165" fontId="10" fillId="5" borderId="48" xfId="0" applyNumberFormat="1" applyFont="1" applyFill="1" applyBorder="1" applyAlignment="1" applyProtection="1">
      <alignment horizontal="center" vertical="center"/>
    </xf>
    <xf numFmtId="165" fontId="18" fillId="0" borderId="5" xfId="0" applyNumberFormat="1" applyFont="1" applyFill="1" applyBorder="1" applyAlignment="1" applyProtection="1">
      <alignment horizontal="center" vertical="center"/>
    </xf>
    <xf numFmtId="165" fontId="18" fillId="0" borderId="4" xfId="0" applyNumberFormat="1" applyFont="1" applyFill="1" applyBorder="1" applyAlignment="1" applyProtection="1">
      <alignment vertical="center"/>
    </xf>
    <xf numFmtId="165" fontId="10" fillId="0" borderId="4" xfId="0" applyNumberFormat="1" applyFont="1" applyFill="1" applyBorder="1" applyAlignment="1" applyProtection="1">
      <alignment horizontal="center" vertical="center"/>
    </xf>
    <xf numFmtId="1" fontId="18" fillId="3" borderId="35" xfId="0" applyNumberFormat="1" applyFont="1" applyFill="1" applyBorder="1" applyAlignment="1" applyProtection="1">
      <alignment horizontal="center" vertical="center"/>
    </xf>
    <xf numFmtId="1" fontId="18" fillId="3" borderId="33" xfId="0" applyNumberFormat="1" applyFont="1" applyFill="1" applyBorder="1" applyAlignment="1" applyProtection="1">
      <alignment horizontal="center" vertical="center"/>
    </xf>
    <xf numFmtId="1" fontId="10" fillId="2" borderId="33" xfId="0" applyNumberFormat="1" applyFont="1" applyFill="1" applyBorder="1" applyAlignment="1" applyProtection="1">
      <alignment horizontal="center" vertical="center"/>
    </xf>
    <xf numFmtId="49" fontId="18" fillId="0" borderId="3" xfId="0" applyNumberFormat="1" applyFont="1" applyFill="1" applyBorder="1" applyAlignment="1" applyProtection="1">
      <alignment horizontal="left" vertical="top" wrapText="1"/>
    </xf>
    <xf numFmtId="49" fontId="10" fillId="0" borderId="3" xfId="0" applyNumberFormat="1" applyFont="1" applyFill="1" applyBorder="1" applyAlignment="1" applyProtection="1">
      <alignment horizontal="center" vertical="center" wrapText="1"/>
    </xf>
    <xf numFmtId="49" fontId="18" fillId="0" borderId="3" xfId="0" applyNumberFormat="1" applyFont="1" applyFill="1" applyBorder="1" applyAlignment="1" applyProtection="1">
      <alignment horizontal="center" vertical="center"/>
    </xf>
    <xf numFmtId="1" fontId="10" fillId="4" borderId="22" xfId="0" applyNumberFormat="1" applyFont="1" applyFill="1" applyBorder="1" applyAlignment="1" applyProtection="1">
      <alignment horizontal="center" vertical="center"/>
    </xf>
    <xf numFmtId="1" fontId="18" fillId="3" borderId="22" xfId="0" applyNumberFormat="1" applyFont="1" applyFill="1" applyBorder="1" applyAlignment="1" applyProtection="1">
      <alignment horizontal="center" vertical="center"/>
    </xf>
    <xf numFmtId="1" fontId="18" fillId="2" borderId="22" xfId="0" applyNumberFormat="1" applyFont="1" applyFill="1" applyBorder="1" applyAlignment="1" applyProtection="1">
      <alignment horizontal="center" vertical="center"/>
    </xf>
    <xf numFmtId="49" fontId="10" fillId="0" borderId="35" xfId="0" applyNumberFormat="1" applyFont="1" applyFill="1" applyBorder="1" applyAlignment="1" applyProtection="1">
      <alignment horizontal="left" vertical="top" wrapText="1"/>
    </xf>
    <xf numFmtId="2" fontId="18" fillId="0" borderId="35" xfId="0" applyNumberFormat="1" applyFont="1" applyFill="1" applyBorder="1" applyProtection="1"/>
    <xf numFmtId="0" fontId="18" fillId="0" borderId="38" xfId="0" applyFont="1" applyBorder="1" applyAlignment="1" applyProtection="1">
      <alignment horizontal="center"/>
    </xf>
    <xf numFmtId="49" fontId="18" fillId="0" borderId="43" xfId="0" applyNumberFormat="1" applyFont="1" applyBorder="1" applyAlignment="1" applyProtection="1">
      <alignment horizontal="left" vertical="top" wrapText="1"/>
    </xf>
    <xf numFmtId="49" fontId="10" fillId="0" borderId="33" xfId="0" applyNumberFormat="1" applyFont="1" applyBorder="1" applyAlignment="1" applyProtection="1">
      <alignment horizontal="left" vertical="top" wrapText="1"/>
    </xf>
    <xf numFmtId="49" fontId="10" fillId="0" borderId="33" xfId="0" applyNumberFormat="1" applyFont="1" applyFill="1" applyBorder="1" applyAlignment="1" applyProtection="1">
      <alignment horizontal="center" vertical="center" wrapText="1"/>
    </xf>
    <xf numFmtId="49" fontId="18" fillId="0" borderId="33" xfId="0" applyNumberFormat="1" applyFont="1" applyFill="1" applyBorder="1" applyAlignment="1" applyProtection="1">
      <alignment horizontal="center" vertical="center" wrapText="1"/>
    </xf>
    <xf numFmtId="165" fontId="10" fillId="5" borderId="33" xfId="0" applyNumberFormat="1" applyFont="1" applyFill="1" applyBorder="1" applyProtection="1"/>
    <xf numFmtId="0" fontId="18" fillId="0" borderId="49" xfId="0" applyFont="1" applyBorder="1" applyAlignment="1" applyProtection="1">
      <alignment horizontal="center"/>
    </xf>
    <xf numFmtId="49" fontId="18" fillId="0" borderId="24" xfId="0" applyNumberFormat="1" applyFont="1" applyFill="1" applyBorder="1" applyAlignment="1" applyProtection="1">
      <alignment horizontal="left" vertical="top" wrapText="1"/>
    </xf>
    <xf numFmtId="0" fontId="18" fillId="0" borderId="40" xfId="0" applyFont="1" applyBorder="1" applyAlignment="1" applyProtection="1">
      <alignment horizontal="center"/>
    </xf>
    <xf numFmtId="49" fontId="18" fillId="0" borderId="50" xfId="0" applyNumberFormat="1" applyFont="1" applyFill="1" applyBorder="1" applyAlignment="1" applyProtection="1">
      <alignment horizontal="left" vertical="top" wrapText="1"/>
    </xf>
    <xf numFmtId="49" fontId="18" fillId="0" borderId="22" xfId="0" applyNumberFormat="1" applyFont="1" applyFill="1" applyBorder="1" applyAlignment="1" applyProtection="1">
      <alignment horizontal="left" vertical="top" wrapText="1"/>
    </xf>
    <xf numFmtId="49" fontId="18" fillId="0" borderId="22" xfId="0" applyNumberFormat="1" applyFont="1" applyBorder="1" applyProtection="1"/>
    <xf numFmtId="49" fontId="18" fillId="0" borderId="35" xfId="0" applyNumberFormat="1" applyFont="1" applyBorder="1" applyProtection="1"/>
    <xf numFmtId="49" fontId="18" fillId="0" borderId="35" xfId="0" applyNumberFormat="1" applyFont="1" applyBorder="1" applyAlignment="1" applyProtection="1">
      <alignment horizontal="center" vertical="center" wrapText="1"/>
    </xf>
    <xf numFmtId="49" fontId="10" fillId="0" borderId="15" xfId="0" applyNumberFormat="1" applyFont="1" applyFill="1" applyBorder="1" applyAlignment="1" applyProtection="1">
      <alignment horizontal="left" vertical="top" wrapText="1"/>
    </xf>
    <xf numFmtId="165" fontId="18" fillId="6" borderId="35" xfId="0" applyNumberFormat="1" applyFont="1" applyFill="1" applyBorder="1" applyProtection="1"/>
    <xf numFmtId="49" fontId="10" fillId="0" borderId="43" xfId="0" applyNumberFormat="1" applyFont="1" applyFill="1" applyBorder="1" applyAlignment="1" applyProtection="1">
      <alignment horizontal="left" vertical="top" wrapText="1"/>
    </xf>
    <xf numFmtId="49" fontId="18" fillId="0" borderId="33" xfId="0" applyNumberFormat="1" applyFont="1" applyBorder="1" applyAlignment="1" applyProtection="1">
      <alignment horizontal="center" vertical="center" wrapText="1"/>
    </xf>
    <xf numFmtId="49" fontId="10" fillId="0" borderId="33" xfId="0" applyNumberFormat="1" applyFont="1" applyBorder="1" applyAlignment="1" applyProtection="1">
      <alignment horizontal="center" vertical="center" wrapText="1"/>
    </xf>
    <xf numFmtId="49" fontId="18" fillId="0" borderId="2" xfId="0" applyNumberFormat="1" applyFont="1" applyBorder="1" applyAlignment="1" applyProtection="1">
      <alignment horizontal="center" vertical="center" wrapText="1"/>
    </xf>
    <xf numFmtId="49" fontId="18" fillId="0" borderId="4" xfId="0" applyNumberFormat="1" applyFont="1" applyBorder="1" applyAlignment="1" applyProtection="1">
      <alignment horizontal="center" vertical="center" wrapText="1"/>
    </xf>
    <xf numFmtId="1" fontId="18" fillId="0" borderId="35" xfId="0" applyNumberFormat="1" applyFont="1" applyBorder="1" applyAlignment="1" applyProtection="1">
      <alignment horizontal="center" vertical="center"/>
    </xf>
    <xf numFmtId="1" fontId="18" fillId="0" borderId="33" xfId="0" applyNumberFormat="1" applyFont="1" applyBorder="1" applyAlignment="1" applyProtection="1">
      <alignment horizontal="center" vertical="center"/>
    </xf>
    <xf numFmtId="49" fontId="18" fillId="0" borderId="2" xfId="0" applyNumberFormat="1" applyFont="1" applyBorder="1" applyAlignment="1" applyProtection="1">
      <alignment horizontal="left" vertical="top" wrapText="1"/>
    </xf>
    <xf numFmtId="49" fontId="18" fillId="0" borderId="3" xfId="0" applyNumberFormat="1" applyFont="1" applyBorder="1" applyAlignment="1" applyProtection="1">
      <alignment horizontal="left" vertical="top" wrapText="1"/>
    </xf>
    <xf numFmtId="49" fontId="18" fillId="0" borderId="4" xfId="0" applyNumberFormat="1" applyFont="1" applyBorder="1" applyAlignment="1" applyProtection="1">
      <alignment horizontal="left" vertical="top" wrapText="1"/>
    </xf>
    <xf numFmtId="1" fontId="18" fillId="0" borderId="51" xfId="0" applyNumberFormat="1" applyFont="1" applyBorder="1" applyAlignment="1" applyProtection="1">
      <alignment horizontal="center" vertical="center"/>
    </xf>
    <xf numFmtId="0" fontId="18" fillId="0" borderId="51" xfId="0" applyNumberFormat="1" applyFont="1" applyFill="1" applyBorder="1" applyAlignment="1" applyProtection="1">
      <alignment horizontal="center" vertical="center"/>
    </xf>
    <xf numFmtId="165" fontId="18" fillId="0" borderId="3" xfId="0" applyNumberFormat="1" applyFont="1" applyFill="1" applyBorder="1" applyAlignment="1" applyProtection="1">
      <alignment horizontal="center"/>
    </xf>
    <xf numFmtId="165" fontId="18" fillId="0" borderId="1" xfId="0" applyNumberFormat="1" applyFont="1" applyFill="1" applyBorder="1" applyProtection="1"/>
    <xf numFmtId="1" fontId="18" fillId="0" borderId="1" xfId="0" applyNumberFormat="1" applyFont="1" applyFill="1" applyBorder="1" applyAlignment="1" applyProtection="1">
      <alignment horizontal="center" vertical="center"/>
    </xf>
    <xf numFmtId="49" fontId="6" fillId="0" borderId="0" xfId="0" applyNumberFormat="1" applyFont="1" applyProtection="1"/>
    <xf numFmtId="0" fontId="6" fillId="0" borderId="0" xfId="0" applyFont="1" applyProtection="1"/>
    <xf numFmtId="0" fontId="6" fillId="0" borderId="0" xfId="0" applyFont="1" applyBorder="1" applyProtection="1"/>
    <xf numFmtId="0" fontId="7" fillId="0" borderId="0" xfId="0" applyFont="1" applyProtection="1"/>
    <xf numFmtId="49" fontId="1" fillId="0" borderId="0" xfId="0" applyNumberFormat="1" applyFont="1" applyFill="1" applyAlignment="1" applyProtection="1">
      <alignment horizontal="left" vertical="center"/>
    </xf>
    <xf numFmtId="0" fontId="1" fillId="0" borderId="0" xfId="0" applyFont="1" applyFill="1" applyBorder="1" applyAlignment="1" applyProtection="1">
      <alignment horizontal="centerContinuous" vertical="center"/>
    </xf>
    <xf numFmtId="49" fontId="1" fillId="0" borderId="0" xfId="0" applyNumberFormat="1" applyFont="1" applyAlignment="1" applyProtection="1">
      <alignment horizontal="center" vertical="center" wrapText="1"/>
    </xf>
    <xf numFmtId="1" fontId="1" fillId="0" borderId="0" xfId="0" applyNumberFormat="1" applyFont="1" applyAlignment="1" applyProtection="1">
      <alignment horizontal="center" vertical="center"/>
    </xf>
    <xf numFmtId="1" fontId="1" fillId="0" borderId="0" xfId="0" applyNumberFormat="1" applyFont="1" applyProtection="1"/>
    <xf numFmtId="49" fontId="13" fillId="0" borderId="0" xfId="0" applyNumberFormat="1" applyFont="1" applyProtection="1"/>
    <xf numFmtId="0" fontId="13" fillId="0" borderId="0" xfId="0" applyFont="1" applyProtection="1"/>
    <xf numFmtId="0" fontId="13" fillId="0" borderId="0" xfId="0" applyFont="1" applyBorder="1" applyProtection="1"/>
    <xf numFmtId="0" fontId="14" fillId="0" borderId="0" xfId="0" applyFont="1" applyProtection="1"/>
    <xf numFmtId="49" fontId="9" fillId="0" borderId="0" xfId="0" applyNumberFormat="1" applyFont="1" applyFill="1" applyAlignment="1" applyProtection="1">
      <alignment horizontal="center" vertical="center"/>
    </xf>
    <xf numFmtId="49" fontId="13" fillId="0" borderId="0" xfId="0" applyNumberFormat="1" applyFont="1" applyAlignment="1" applyProtection="1"/>
    <xf numFmtId="0" fontId="13" fillId="0" borderId="0" xfId="0" applyFont="1" applyAlignment="1" applyProtection="1"/>
    <xf numFmtId="0" fontId="13" fillId="0" borderId="0" xfId="0" applyFont="1" applyBorder="1" applyAlignment="1" applyProtection="1"/>
    <xf numFmtId="0" fontId="14" fillId="0" borderId="0" xfId="0" applyFont="1" applyAlignment="1" applyProtection="1"/>
    <xf numFmtId="49" fontId="7" fillId="0" borderId="0" xfId="0" applyNumberFormat="1" applyFont="1" applyAlignment="1" applyProtection="1">
      <alignment horizontal="center" vertical="center"/>
    </xf>
    <xf numFmtId="49" fontId="6" fillId="0" borderId="0" xfId="0" applyNumberFormat="1" applyFont="1" applyAlignment="1" applyProtection="1">
      <alignment horizontal="center" vertical="center"/>
    </xf>
    <xf numFmtId="4" fontId="25" fillId="0" borderId="0" xfId="0" applyNumberFormat="1" applyFont="1" applyProtection="1"/>
    <xf numFmtId="0" fontId="2" fillId="0" borderId="0" xfId="0" applyFont="1" applyProtection="1"/>
    <xf numFmtId="0" fontId="15" fillId="0" borderId="0" xfId="0" applyFont="1" applyAlignment="1" applyProtection="1">
      <alignment vertical="distributed"/>
    </xf>
    <xf numFmtId="49" fontId="2" fillId="0" borderId="0" xfId="0" applyNumberFormat="1" applyFont="1" applyAlignment="1" applyProtection="1">
      <alignment horizontal="center" vertical="center"/>
    </xf>
    <xf numFmtId="0" fontId="2" fillId="0" borderId="0" xfId="0" applyFont="1" applyBorder="1" applyProtection="1"/>
    <xf numFmtId="0" fontId="5" fillId="0" borderId="0" xfId="0" applyFont="1" applyProtection="1"/>
    <xf numFmtId="49" fontId="5" fillId="0" borderId="0" xfId="0" applyNumberFormat="1" applyFont="1" applyAlignment="1" applyProtection="1">
      <alignment horizontal="center" vertical="center"/>
    </xf>
    <xf numFmtId="0" fontId="27" fillId="0" borderId="0" xfId="0" applyFont="1" applyProtection="1"/>
    <xf numFmtId="0" fontId="28" fillId="0" borderId="0" xfId="0" applyFont="1" applyProtection="1"/>
    <xf numFmtId="4" fontId="25" fillId="0" borderId="0" xfId="0" applyNumberFormat="1" applyFont="1" applyAlignment="1" applyProtection="1"/>
    <xf numFmtId="4" fontId="30" fillId="0" borderId="0" xfId="0" applyNumberFormat="1" applyFont="1" applyAlignment="1" applyProtection="1"/>
    <xf numFmtId="0" fontId="31" fillId="0" borderId="0" xfId="0" applyFont="1" applyProtection="1"/>
    <xf numFmtId="0" fontId="25" fillId="0" borderId="0" xfId="0" applyFont="1" applyProtection="1"/>
    <xf numFmtId="0" fontId="6" fillId="0" borderId="0" xfId="0" applyFont="1" applyAlignment="1" applyProtection="1">
      <alignment horizontal="center"/>
    </xf>
    <xf numFmtId="0" fontId="12" fillId="0" borderId="0" xfId="0" applyFont="1" applyFill="1" applyAlignment="1" applyProtection="1">
      <alignment horizontal="center" vertical="top"/>
    </xf>
    <xf numFmtId="4" fontId="19" fillId="0" borderId="0" xfId="0" applyNumberFormat="1" applyFont="1" applyAlignment="1" applyProtection="1">
      <alignment vertical="center"/>
    </xf>
    <xf numFmtId="0" fontId="20" fillId="0" borderId="0" xfId="0" applyFont="1" applyFill="1" applyBorder="1" applyAlignment="1" applyProtection="1">
      <alignment horizontal="center" vertical="center"/>
    </xf>
    <xf numFmtId="0" fontId="20" fillId="0" borderId="0" xfId="0" applyFont="1" applyFill="1" applyAlignment="1" applyProtection="1">
      <alignment horizontal="center" vertical="center"/>
    </xf>
    <xf numFmtId="0" fontId="20" fillId="0" borderId="0" xfId="0" applyFont="1" applyFill="1" applyBorder="1" applyAlignment="1" applyProtection="1">
      <alignment horizontal="center"/>
    </xf>
    <xf numFmtId="0" fontId="20" fillId="0" borderId="0" xfId="0" applyFont="1" applyFill="1" applyProtection="1"/>
    <xf numFmtId="4" fontId="19" fillId="0" borderId="0" xfId="0" applyNumberFormat="1" applyFont="1" applyAlignment="1" applyProtection="1"/>
    <xf numFmtId="4" fontId="19" fillId="0" borderId="0" xfId="0" applyNumberFormat="1" applyFont="1" applyFill="1" applyAlignment="1" applyProtection="1">
      <alignment vertical="center"/>
    </xf>
    <xf numFmtId="0" fontId="20" fillId="0" borderId="0" xfId="0" applyFont="1" applyBorder="1" applyAlignment="1" applyProtection="1">
      <alignment horizontal="center"/>
    </xf>
    <xf numFmtId="0" fontId="20" fillId="0" borderId="0" xfId="0" applyFont="1" applyProtection="1"/>
    <xf numFmtId="4" fontId="19" fillId="0" borderId="0" xfId="0" applyNumberFormat="1" applyFont="1" applyFill="1" applyAlignment="1" applyProtection="1"/>
    <xf numFmtId="0" fontId="8" fillId="0" borderId="0" xfId="0" applyFont="1" applyBorder="1" applyAlignment="1" applyProtection="1">
      <alignment horizontal="center"/>
    </xf>
    <xf numFmtId="0" fontId="8" fillId="0" borderId="0" xfId="0" applyFont="1" applyProtection="1"/>
    <xf numFmtId="4" fontId="21" fillId="0" borderId="0" xfId="0" applyNumberFormat="1" applyFont="1" applyFill="1" applyAlignment="1" applyProtection="1">
      <alignment horizontal="center"/>
    </xf>
    <xf numFmtId="4" fontId="18" fillId="0" borderId="0" xfId="0" applyNumberFormat="1" applyFont="1" applyFill="1" applyProtection="1"/>
    <xf numFmtId="0" fontId="6" fillId="0" borderId="0" xfId="0" applyFont="1" applyFill="1" applyProtection="1"/>
    <xf numFmtId="0" fontId="18" fillId="0" borderId="0" xfId="0" applyFont="1" applyFill="1" applyProtection="1"/>
    <xf numFmtId="0" fontId="6" fillId="0" borderId="0" xfId="0" applyFont="1" applyAlignment="1" applyProtection="1">
      <alignment horizontal="center" vertical="center"/>
    </xf>
    <xf numFmtId="0" fontId="7" fillId="0" borderId="0" xfId="0" applyFont="1" applyAlignment="1" applyProtection="1">
      <alignment horizontal="center" vertical="center"/>
    </xf>
    <xf numFmtId="0" fontId="6" fillId="0" borderId="0" xfId="0" applyFont="1" applyFill="1" applyAlignment="1" applyProtection="1">
      <alignment horizontal="right"/>
    </xf>
    <xf numFmtId="4" fontId="6" fillId="0" borderId="0" xfId="0" applyNumberFormat="1" applyFont="1" applyFill="1" applyProtection="1"/>
    <xf numFmtId="49" fontId="10" fillId="0" borderId="0" xfId="0" applyNumberFormat="1" applyFont="1" applyBorder="1" applyAlignment="1" applyProtection="1">
      <alignment horizontal="center" vertical="center" wrapText="1"/>
    </xf>
    <xf numFmtId="0" fontId="7" fillId="0" borderId="0" xfId="0" applyFont="1" applyBorder="1" applyProtection="1"/>
    <xf numFmtId="165" fontId="18" fillId="0" borderId="1" xfId="0" applyNumberFormat="1" applyFont="1" applyFill="1" applyBorder="1" applyAlignment="1" applyProtection="1">
      <alignment horizontal="center"/>
    </xf>
    <xf numFmtId="0" fontId="7" fillId="0" borderId="6" xfId="0" applyFont="1" applyBorder="1" applyProtection="1"/>
    <xf numFmtId="1" fontId="6" fillId="0" borderId="0" xfId="0" applyNumberFormat="1" applyFont="1" applyBorder="1" applyProtection="1"/>
    <xf numFmtId="1" fontId="7" fillId="0" borderId="0" xfId="0" applyNumberFormat="1" applyFont="1" applyProtection="1"/>
    <xf numFmtId="49" fontId="7" fillId="0" borderId="0" xfId="0" applyNumberFormat="1" applyFont="1" applyProtection="1"/>
    <xf numFmtId="0" fontId="3" fillId="0" borderId="0" xfId="0" applyFont="1" applyBorder="1" applyProtection="1"/>
    <xf numFmtId="1" fontId="6" fillId="0" borderId="0" xfId="0" applyNumberFormat="1" applyFont="1" applyProtection="1"/>
    <xf numFmtId="1" fontId="6" fillId="0" borderId="0" xfId="0" applyNumberFormat="1" applyFont="1" applyFill="1" applyBorder="1" applyProtection="1"/>
    <xf numFmtId="1" fontId="7" fillId="0" borderId="0" xfId="0" applyNumberFormat="1" applyFont="1" applyFill="1" applyProtection="1"/>
    <xf numFmtId="49" fontId="10" fillId="0" borderId="14" xfId="0" applyNumberFormat="1" applyFont="1" applyFill="1" applyBorder="1" applyAlignment="1" applyProtection="1">
      <alignment horizontal="left" vertical="top" wrapText="1"/>
    </xf>
    <xf numFmtId="49" fontId="18" fillId="0" borderId="14" xfId="0" applyNumberFormat="1" applyFont="1" applyBorder="1" applyAlignment="1" applyProtection="1">
      <alignment horizontal="center" vertical="center" wrapText="1"/>
    </xf>
    <xf numFmtId="165" fontId="18" fillId="0" borderId="35" xfId="0" applyNumberFormat="1" applyFont="1" applyFill="1" applyBorder="1" applyProtection="1"/>
    <xf numFmtId="49" fontId="10" fillId="0" borderId="36" xfId="0" applyNumberFormat="1" applyFont="1" applyBorder="1" applyAlignment="1" applyProtection="1">
      <alignment horizontal="left" vertical="top" wrapText="1"/>
    </xf>
    <xf numFmtId="49" fontId="10" fillId="0" borderId="4" xfId="0" applyNumberFormat="1" applyFont="1" applyBorder="1" applyAlignment="1" applyProtection="1">
      <alignment horizontal="center" vertical="center" wrapText="1"/>
    </xf>
    <xf numFmtId="49" fontId="10" fillId="0" borderId="6" xfId="0" applyNumberFormat="1" applyFont="1" applyBorder="1" applyAlignment="1" applyProtection="1">
      <alignment horizontal="center" vertical="center" wrapText="1"/>
    </xf>
    <xf numFmtId="165" fontId="10" fillId="0" borderId="4" xfId="0" applyNumberFormat="1" applyFont="1" applyFill="1" applyBorder="1" applyProtection="1"/>
    <xf numFmtId="49" fontId="18" fillId="0" borderId="8" xfId="0" applyNumberFormat="1" applyFont="1" applyBorder="1" applyAlignment="1" applyProtection="1">
      <alignment horizontal="left" vertical="top" wrapText="1"/>
    </xf>
    <xf numFmtId="49" fontId="18" fillId="0" borderId="0" xfId="0" applyNumberFormat="1" applyFont="1" applyBorder="1" applyAlignment="1" applyProtection="1">
      <alignment horizontal="left" vertical="top" wrapText="1"/>
    </xf>
    <xf numFmtId="49" fontId="18" fillId="0" borderId="0" xfId="0" applyNumberFormat="1" applyFont="1" applyFill="1" applyBorder="1" applyAlignment="1" applyProtection="1">
      <alignment horizontal="center" vertical="center" wrapText="1"/>
    </xf>
    <xf numFmtId="49" fontId="18" fillId="0" borderId="0" xfId="0" applyNumberFormat="1" applyFont="1" applyFill="1" applyBorder="1" applyAlignment="1" applyProtection="1">
      <alignment horizontal="center" vertical="center"/>
    </xf>
    <xf numFmtId="49" fontId="10" fillId="0" borderId="39" xfId="0" applyNumberFormat="1" applyFont="1" applyBorder="1" applyAlignment="1" applyProtection="1">
      <alignment vertical="center" wrapText="1"/>
    </xf>
    <xf numFmtId="49" fontId="10" fillId="0" borderId="6" xfId="0" applyNumberFormat="1" applyFont="1" applyBorder="1" applyAlignment="1" applyProtection="1">
      <alignment vertical="center" wrapText="1"/>
    </xf>
    <xf numFmtId="49" fontId="10" fillId="0" borderId="37" xfId="0" applyNumberFormat="1" applyFont="1" applyBorder="1" applyAlignment="1" applyProtection="1">
      <alignment horizontal="center" vertical="center" wrapText="1"/>
    </xf>
    <xf numFmtId="0" fontId="0" fillId="0" borderId="3" xfId="0" applyBorder="1" applyProtection="1"/>
    <xf numFmtId="0" fontId="0" fillId="0" borderId="4" xfId="0" applyBorder="1" applyProtection="1"/>
    <xf numFmtId="165" fontId="10" fillId="0" borderId="1" xfId="0" applyNumberFormat="1" applyFont="1" applyBorder="1" applyAlignment="1" applyProtection="1">
      <alignment horizontal="center"/>
    </xf>
    <xf numFmtId="1" fontId="7" fillId="0" borderId="0" xfId="0" applyNumberFormat="1" applyFont="1" applyBorder="1" applyProtection="1"/>
    <xf numFmtId="0" fontId="7" fillId="0" borderId="7" xfId="0" applyFont="1" applyBorder="1" applyProtection="1"/>
    <xf numFmtId="165" fontId="6" fillId="0" borderId="0" xfId="0" applyNumberFormat="1" applyFont="1" applyBorder="1" applyProtection="1"/>
    <xf numFmtId="0" fontId="0" fillId="0" borderId="18" xfId="0" applyBorder="1" applyProtection="1"/>
    <xf numFmtId="49" fontId="18" fillId="0" borderId="40" xfId="0" applyNumberFormat="1" applyFont="1" applyBorder="1" applyAlignment="1" applyProtection="1">
      <alignment horizontal="center"/>
    </xf>
    <xf numFmtId="49" fontId="18" fillId="0" borderId="22" xfId="0" applyNumberFormat="1" applyFont="1" applyBorder="1" applyAlignment="1" applyProtection="1">
      <alignment horizontal="left"/>
    </xf>
    <xf numFmtId="49" fontId="18" fillId="0" borderId="42" xfId="0" applyNumberFormat="1" applyFont="1" applyBorder="1" applyAlignment="1" applyProtection="1">
      <alignment horizontal="left" vertical="top" wrapText="1"/>
    </xf>
    <xf numFmtId="49" fontId="18" fillId="0" borderId="5" xfId="0" applyNumberFormat="1" applyFont="1" applyFill="1" applyBorder="1" applyAlignment="1" applyProtection="1">
      <alignment horizontal="left" vertical="top" wrapText="1"/>
    </xf>
    <xf numFmtId="49" fontId="18" fillId="0" borderId="5" xfId="0" applyNumberFormat="1" applyFont="1" applyBorder="1" applyAlignment="1" applyProtection="1">
      <alignment horizontal="center" vertical="center" wrapText="1"/>
    </xf>
    <xf numFmtId="1" fontId="18" fillId="0" borderId="5" xfId="0" applyNumberFormat="1" applyFont="1" applyFill="1" applyBorder="1" applyAlignment="1" applyProtection="1">
      <alignment horizontal="center" vertical="center"/>
    </xf>
    <xf numFmtId="1" fontId="18" fillId="0" borderId="42" xfId="0" applyNumberFormat="1" applyFont="1" applyFill="1" applyBorder="1" applyAlignment="1" applyProtection="1">
      <alignment vertical="center"/>
    </xf>
    <xf numFmtId="1" fontId="18" fillId="0" borderId="5" xfId="0" applyNumberFormat="1" applyFont="1" applyFill="1" applyBorder="1" applyAlignment="1" applyProtection="1">
      <alignment vertical="center" wrapText="1"/>
    </xf>
    <xf numFmtId="1" fontId="18" fillId="0" borderId="43" xfId="0" applyNumberFormat="1" applyFont="1" applyFill="1" applyBorder="1" applyAlignment="1" applyProtection="1">
      <alignment vertical="center"/>
    </xf>
    <xf numFmtId="49" fontId="18" fillId="0" borderId="33" xfId="0" applyNumberFormat="1" applyFont="1" applyFill="1" applyBorder="1" applyAlignment="1" applyProtection="1">
      <alignment horizontal="left" vertical="top" wrapText="1"/>
    </xf>
    <xf numFmtId="49" fontId="18" fillId="0" borderId="44" xfId="0" applyNumberFormat="1" applyFont="1" applyBorder="1" applyAlignment="1" applyProtection="1">
      <alignment horizontal="center"/>
    </xf>
    <xf numFmtId="49" fontId="10" fillId="0" borderId="41" xfId="0" applyNumberFormat="1" applyFont="1" applyBorder="1" applyAlignment="1" applyProtection="1">
      <alignment horizontal="left" vertical="top" wrapText="1"/>
    </xf>
    <xf numFmtId="49" fontId="10" fillId="0" borderId="32" xfId="0" applyNumberFormat="1" applyFont="1" applyBorder="1" applyAlignment="1" applyProtection="1">
      <alignment horizontal="left" vertical="top" wrapText="1"/>
    </xf>
    <xf numFmtId="49" fontId="18" fillId="0" borderId="11" xfId="0" applyNumberFormat="1" applyFont="1" applyBorder="1" applyAlignment="1" applyProtection="1">
      <alignment horizontal="left" vertical="top" wrapText="1"/>
    </xf>
    <xf numFmtId="49" fontId="18" fillId="0" borderId="9" xfId="0" applyNumberFormat="1" applyFont="1" applyBorder="1" applyAlignment="1" applyProtection="1">
      <alignment horizontal="left" vertical="top" wrapText="1"/>
    </xf>
    <xf numFmtId="49" fontId="18" fillId="0" borderId="9" xfId="0" applyNumberFormat="1" applyFont="1" applyFill="1" applyBorder="1" applyAlignment="1" applyProtection="1">
      <alignment horizontal="center" vertical="center" wrapText="1"/>
    </xf>
    <xf numFmtId="49" fontId="18" fillId="0" borderId="9" xfId="0" applyNumberFormat="1" applyFont="1" applyFill="1" applyBorder="1" applyAlignment="1" applyProtection="1">
      <alignment horizontal="center" vertical="center"/>
    </xf>
    <xf numFmtId="49" fontId="11" fillId="0" borderId="0" xfId="0" applyNumberFormat="1" applyFont="1" applyProtection="1"/>
    <xf numFmtId="49" fontId="8" fillId="0" borderId="0" xfId="0" applyNumberFormat="1" applyFont="1" applyProtection="1"/>
    <xf numFmtId="49" fontId="16" fillId="3" borderId="0" xfId="0" applyNumberFormat="1" applyFont="1" applyFill="1" applyProtection="1"/>
    <xf numFmtId="49" fontId="11" fillId="3" borderId="0" xfId="0" applyNumberFormat="1" applyFont="1" applyFill="1" applyProtection="1"/>
    <xf numFmtId="165" fontId="6" fillId="0" borderId="0" xfId="0" applyNumberFormat="1" applyFont="1" applyProtection="1"/>
    <xf numFmtId="0" fontId="18" fillId="0" borderId="0" xfId="0" applyFont="1" applyFill="1" applyAlignment="1" applyProtection="1">
      <alignment horizontal="center"/>
    </xf>
    <xf numFmtId="49" fontId="18" fillId="0" borderId="0" xfId="0" applyNumberFormat="1" applyFont="1" applyProtection="1"/>
    <xf numFmtId="1" fontId="18" fillId="0" borderId="0" xfId="0" applyNumberFormat="1" applyFont="1" applyProtection="1"/>
    <xf numFmtId="1" fontId="18" fillId="0" borderId="0" xfId="0" applyNumberFormat="1" applyFont="1" applyAlignment="1" applyProtection="1"/>
    <xf numFmtId="49" fontId="18" fillId="0" borderId="0" xfId="0" applyNumberFormat="1" applyFont="1" applyFill="1" applyAlignment="1" applyProtection="1">
      <alignment horizontal="center" vertical="center"/>
    </xf>
    <xf numFmtId="49" fontId="18" fillId="0" borderId="0" xfId="0" applyNumberFormat="1" applyFont="1" applyAlignment="1" applyProtection="1">
      <alignment horizontal="left" vertical="top" wrapText="1"/>
    </xf>
    <xf numFmtId="49" fontId="18" fillId="0" borderId="0" xfId="0" applyNumberFormat="1" applyFont="1" applyAlignment="1" applyProtection="1">
      <alignment horizontal="center" vertical="center" wrapText="1"/>
    </xf>
    <xf numFmtId="0" fontId="18" fillId="0" borderId="0" xfId="0" applyFont="1" applyAlignment="1" applyProtection="1">
      <alignment horizontal="center"/>
    </xf>
    <xf numFmtId="49" fontId="18" fillId="0" borderId="0" xfId="0" applyNumberFormat="1" applyFont="1" applyFill="1" applyAlignment="1" applyProtection="1">
      <alignment horizontal="left" vertical="top" wrapText="1"/>
    </xf>
    <xf numFmtId="1" fontId="18" fillId="0" borderId="0" xfId="0" applyNumberFormat="1" applyFont="1" applyFill="1" applyAlignment="1" applyProtection="1"/>
    <xf numFmtId="49" fontId="18" fillId="0" borderId="0" xfId="0" applyNumberFormat="1" applyFont="1" applyFill="1" applyAlignment="1" applyProtection="1">
      <alignment horizontal="center" vertical="center" wrapText="1"/>
    </xf>
    <xf numFmtId="1" fontId="18" fillId="0" borderId="0" xfId="0" applyNumberFormat="1" applyFont="1" applyFill="1" applyAlignment="1" applyProtection="1">
      <alignment horizontal="center" vertical="center"/>
    </xf>
    <xf numFmtId="1" fontId="18" fillId="0" borderId="0" xfId="0" applyNumberFormat="1" applyFont="1" applyFill="1" applyProtection="1"/>
    <xf numFmtId="49" fontId="6" fillId="0" borderId="0" xfId="0" applyNumberFormat="1" applyFont="1" applyAlignment="1" applyProtection="1">
      <alignment horizontal="left" vertical="top" wrapText="1"/>
    </xf>
    <xf numFmtId="49" fontId="6" fillId="0" borderId="0" xfId="0" applyNumberFormat="1" applyFont="1" applyAlignment="1" applyProtection="1">
      <alignment horizontal="center" vertical="center" wrapText="1"/>
    </xf>
    <xf numFmtId="1" fontId="6" fillId="0" borderId="0" xfId="0" applyNumberFormat="1" applyFont="1" applyAlignment="1" applyProtection="1">
      <alignment horizontal="center" vertical="center"/>
    </xf>
    <xf numFmtId="49" fontId="18" fillId="0" borderId="30" xfId="0" applyNumberFormat="1" applyFont="1" applyFill="1" applyBorder="1" applyAlignment="1" applyProtection="1">
      <alignment horizontal="center"/>
      <protection locked="0"/>
    </xf>
    <xf numFmtId="49" fontId="18" fillId="0" borderId="31" xfId="0" applyNumberFormat="1" applyFont="1" applyFill="1" applyBorder="1" applyAlignment="1" applyProtection="1">
      <alignment horizontal="center"/>
      <protection locked="0"/>
    </xf>
    <xf numFmtId="1" fontId="18" fillId="2" borderId="24" xfId="0" applyNumberFormat="1" applyFont="1" applyFill="1" applyBorder="1" applyAlignment="1" applyProtection="1">
      <alignment horizontal="center" vertical="center"/>
    </xf>
    <xf numFmtId="2" fontId="18" fillId="2" borderId="24" xfId="0" applyNumberFormat="1" applyFont="1" applyFill="1" applyBorder="1" applyAlignment="1" applyProtection="1">
      <alignment horizontal="center" vertical="center"/>
    </xf>
    <xf numFmtId="2" fontId="18" fillId="2" borderId="5" xfId="0" applyNumberFormat="1" applyFont="1" applyFill="1" applyBorder="1" applyProtection="1"/>
    <xf numFmtId="2" fontId="18" fillId="3" borderId="1" xfId="0" applyNumberFormat="1" applyFont="1" applyFill="1" applyBorder="1" applyAlignment="1" applyProtection="1">
      <alignment horizontal="center" vertical="center"/>
    </xf>
    <xf numFmtId="49" fontId="18" fillId="0" borderId="2" xfId="0" applyNumberFormat="1" applyFont="1" applyFill="1" applyBorder="1" applyAlignment="1" applyProtection="1">
      <alignment horizontal="left" vertical="top" wrapText="1"/>
    </xf>
    <xf numFmtId="49" fontId="18" fillId="0" borderId="4" xfId="0" applyNumberFormat="1" applyFont="1" applyFill="1" applyBorder="1" applyAlignment="1" applyProtection="1">
      <alignment horizontal="left" vertical="top" wrapText="1"/>
    </xf>
    <xf numFmtId="0" fontId="18" fillId="0" borderId="3" xfId="0" applyFont="1" applyFill="1" applyBorder="1" applyProtection="1"/>
    <xf numFmtId="0" fontId="0" fillId="0" borderId="3" xfId="0" applyFill="1" applyBorder="1" applyProtection="1"/>
    <xf numFmtId="0" fontId="0" fillId="0" borderId="4" xfId="0" applyFill="1" applyBorder="1" applyProtection="1"/>
    <xf numFmtId="0" fontId="18" fillId="0" borderId="4" xfId="0" applyFont="1" applyFill="1" applyBorder="1" applyProtection="1"/>
    <xf numFmtId="0" fontId="0" fillId="0" borderId="18" xfId="0" applyFill="1" applyBorder="1" applyProtection="1"/>
    <xf numFmtId="49" fontId="18" fillId="0" borderId="22" xfId="0" applyNumberFormat="1" applyFont="1" applyFill="1" applyBorder="1" applyAlignment="1" applyProtection="1">
      <alignment horizontal="left"/>
    </xf>
    <xf numFmtId="1" fontId="18" fillId="0" borderId="22" xfId="0" applyNumberFormat="1" applyFont="1" applyFill="1" applyBorder="1" applyAlignment="1" applyProtection="1">
      <alignment horizontal="center" vertical="center"/>
    </xf>
    <xf numFmtId="49" fontId="18" fillId="0" borderId="0" xfId="0" applyNumberFormat="1" applyFont="1" applyAlignment="1" applyProtection="1">
      <alignment horizontal="left" vertical="top" wrapText="1"/>
    </xf>
    <xf numFmtId="0" fontId="18" fillId="0" borderId="0" xfId="0" applyFont="1" applyAlignment="1" applyProtection="1"/>
    <xf numFmtId="49" fontId="10" fillId="0" borderId="11" xfId="0" applyNumberFormat="1" applyFont="1" applyFill="1" applyBorder="1" applyAlignment="1" applyProtection="1">
      <alignment horizontal="left" vertical="center"/>
    </xf>
    <xf numFmtId="0" fontId="10" fillId="0" borderId="9" xfId="0" applyFont="1" applyFill="1" applyBorder="1" applyAlignment="1" applyProtection="1">
      <alignment horizontal="left"/>
    </xf>
    <xf numFmtId="49" fontId="34" fillId="0" borderId="8" xfId="0" applyNumberFormat="1" applyFont="1" applyFill="1" applyBorder="1" applyAlignment="1" applyProtection="1">
      <alignment horizontal="center" vertical="center" wrapText="1"/>
    </xf>
    <xf numFmtId="49" fontId="34" fillId="0" borderId="0" xfId="0" applyNumberFormat="1" applyFont="1" applyFill="1" applyBorder="1" applyAlignment="1" applyProtection="1">
      <alignment horizontal="center" vertical="center" wrapText="1"/>
    </xf>
    <xf numFmtId="49" fontId="34" fillId="0" borderId="34" xfId="0" applyNumberFormat="1" applyFont="1" applyFill="1" applyBorder="1" applyAlignment="1" applyProtection="1">
      <alignment horizontal="center" vertical="center" wrapText="1"/>
    </xf>
    <xf numFmtId="0" fontId="18" fillId="0" borderId="0" xfId="0" applyFont="1" applyFill="1" applyAlignment="1" applyProtection="1">
      <alignment horizontal="left" wrapText="1"/>
    </xf>
    <xf numFmtId="0" fontId="12" fillId="0" borderId="0" xfId="0" applyFont="1" applyFill="1" applyAlignment="1" applyProtection="1">
      <alignment horizontal="center" vertical="top"/>
    </xf>
    <xf numFmtId="4" fontId="19" fillId="0" borderId="0" xfId="0" applyNumberFormat="1" applyFont="1" applyAlignment="1" applyProtection="1">
      <alignment horizontal="center" vertical="center"/>
    </xf>
    <xf numFmtId="4" fontId="19" fillId="0" borderId="0" xfId="0" applyNumberFormat="1" applyFont="1" applyAlignment="1" applyProtection="1">
      <alignment horizontal="center"/>
    </xf>
    <xf numFmtId="49" fontId="23" fillId="0" borderId="0" xfId="0" applyNumberFormat="1" applyFont="1" applyFill="1" applyAlignment="1" applyProtection="1">
      <alignment horizontal="center" vertical="center"/>
    </xf>
    <xf numFmtId="49" fontId="32" fillId="0" borderId="0" xfId="0" applyNumberFormat="1" applyFont="1" applyFill="1" applyAlignment="1" applyProtection="1">
      <alignment horizontal="center" vertical="center"/>
    </xf>
    <xf numFmtId="49" fontId="24" fillId="0" borderId="0" xfId="0" applyNumberFormat="1" applyFont="1" applyFill="1" applyAlignment="1" applyProtection="1">
      <alignment horizontal="center" vertical="center"/>
    </xf>
    <xf numFmtId="0" fontId="2" fillId="0" borderId="0" xfId="0" applyFont="1" applyFill="1" applyBorder="1" applyAlignment="1" applyProtection="1">
      <alignment horizontal="center"/>
    </xf>
    <xf numFmtId="0" fontId="4" fillId="0" borderId="0" xfId="0" applyFont="1" applyBorder="1" applyAlignment="1" applyProtection="1">
      <alignment horizontal="center"/>
    </xf>
    <xf numFmtId="49" fontId="34" fillId="0" borderId="8" xfId="0" applyNumberFormat="1" applyFont="1" applyBorder="1" applyAlignment="1" applyProtection="1">
      <alignment horizontal="center" vertical="center" wrapText="1"/>
    </xf>
    <xf numFmtId="49" fontId="34" fillId="0" borderId="0" xfId="0" applyNumberFormat="1" applyFont="1" applyBorder="1" applyAlignment="1" applyProtection="1">
      <alignment horizontal="center" vertical="center" wrapText="1"/>
    </xf>
    <xf numFmtId="49" fontId="34" fillId="0" borderId="34" xfId="0" applyNumberFormat="1" applyFont="1" applyBorder="1" applyAlignment="1" applyProtection="1">
      <alignment horizontal="center" vertical="center" wrapText="1"/>
    </xf>
    <xf numFmtId="49" fontId="10" fillId="0" borderId="0" xfId="0" applyNumberFormat="1" applyFont="1" applyBorder="1" applyAlignment="1" applyProtection="1">
      <alignment horizontal="center" vertical="center" wrapText="1"/>
    </xf>
    <xf numFmtId="49" fontId="18" fillId="0" borderId="22" xfId="0" applyNumberFormat="1" applyFont="1" applyBorder="1" applyAlignment="1" applyProtection="1">
      <alignment horizontal="center" vertical="center" textRotation="90"/>
    </xf>
    <xf numFmtId="0" fontId="33" fillId="0" borderId="3" xfId="0" applyFont="1" applyBorder="1" applyAlignment="1" applyProtection="1">
      <alignment horizontal="center" vertical="center" textRotation="90"/>
    </xf>
    <xf numFmtId="0" fontId="33" fillId="0" borderId="4" xfId="0" applyFont="1" applyBorder="1" applyAlignment="1" applyProtection="1">
      <alignment horizontal="center" vertical="center" textRotation="90"/>
    </xf>
    <xf numFmtId="49" fontId="18" fillId="0" borderId="3" xfId="0" applyNumberFormat="1" applyFont="1" applyBorder="1" applyAlignment="1" applyProtection="1">
      <alignment horizontal="center" vertical="center" textRotation="90"/>
    </xf>
    <xf numFmtId="49" fontId="18" fillId="0" borderId="4" xfId="0" applyNumberFormat="1" applyFont="1" applyBorder="1" applyAlignment="1" applyProtection="1">
      <alignment horizontal="center" vertical="center" textRotation="90"/>
    </xf>
    <xf numFmtId="49" fontId="18" fillId="0" borderId="21" xfId="0" applyNumberFormat="1" applyFont="1" applyBorder="1" applyAlignment="1" applyProtection="1">
      <alignment horizontal="center"/>
    </xf>
    <xf numFmtId="49" fontId="18" fillId="0" borderId="0" xfId="0" applyNumberFormat="1" applyFont="1" applyBorder="1" applyAlignment="1" applyProtection="1">
      <alignment horizontal="center"/>
    </xf>
    <xf numFmtId="49" fontId="18" fillId="0" borderId="52" xfId="0" applyNumberFormat="1" applyFont="1" applyBorder="1" applyAlignment="1" applyProtection="1">
      <alignment horizontal="center" vertical="center"/>
    </xf>
    <xf numFmtId="0" fontId="18" fillId="0" borderId="36" xfId="0" applyFont="1" applyBorder="1" applyAlignment="1" applyProtection="1">
      <alignment horizontal="center" vertical="center"/>
    </xf>
    <xf numFmtId="49" fontId="10" fillId="0" borderId="8" xfId="0" applyNumberFormat="1" applyFont="1" applyBorder="1" applyAlignment="1" applyProtection="1">
      <alignment horizontal="center" vertical="center" wrapText="1"/>
    </xf>
    <xf numFmtId="1" fontId="18" fillId="0" borderId="12" xfId="0" applyNumberFormat="1" applyFont="1" applyFill="1" applyBorder="1" applyAlignment="1" applyProtection="1">
      <alignment horizontal="center" vertical="center"/>
    </xf>
    <xf numFmtId="1" fontId="18" fillId="0" borderId="32" xfId="0" applyNumberFormat="1" applyFont="1" applyFill="1" applyBorder="1" applyAlignment="1" applyProtection="1">
      <alignment horizontal="center" vertical="center"/>
    </xf>
    <xf numFmtId="4" fontId="19" fillId="0" borderId="0" xfId="0" applyNumberFormat="1" applyFont="1" applyFill="1" applyAlignment="1" applyProtection="1">
      <alignment horizontal="center" vertical="center"/>
    </xf>
    <xf numFmtId="4" fontId="26" fillId="0" borderId="0" xfId="0" applyNumberFormat="1" applyFont="1" applyFill="1" applyAlignment="1" applyProtection="1">
      <alignment horizontal="center"/>
    </xf>
    <xf numFmtId="4" fontId="21" fillId="0" borderId="0" xfId="0" applyNumberFormat="1" applyFont="1" applyFill="1" applyAlignment="1" applyProtection="1">
      <alignment horizontal="center"/>
    </xf>
  </cellXfs>
  <cellStyles count="2">
    <cellStyle name="Normal 2" xfId="1"/>
    <cellStyle name="Обычный" xfId="0" builtinId="0"/>
  </cellStyles>
  <dxfs count="27">
    <dxf>
      <fill>
        <patternFill patternType="none">
          <bgColor indexed="65"/>
        </patternFill>
      </fill>
    </dxf>
    <dxf>
      <fill>
        <patternFill>
          <bgColor indexed="10"/>
        </patternFill>
      </fill>
    </dxf>
    <dxf>
      <fill>
        <patternFill>
          <bgColor rgb="FFC0000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G910"/>
  <sheetViews>
    <sheetView tabSelected="1" view="pageBreakPreview" topLeftCell="A879" zoomScale="90" zoomScaleSheetLayoutView="90" workbookViewId="0">
      <selection activeCell="L25" sqref="L25"/>
    </sheetView>
  </sheetViews>
  <sheetFormatPr defaultColWidth="9.140625" defaultRowHeight="12"/>
  <cols>
    <col min="1" max="1" width="10.85546875" style="332" customWidth="1"/>
    <col min="2" max="2" width="28" style="332" customWidth="1"/>
    <col min="3" max="4" width="5.140625" style="333" customWidth="1"/>
    <col min="5" max="5" width="6.5703125" style="334" customWidth="1"/>
    <col min="6" max="6" width="7.140625" style="334" customWidth="1"/>
    <col min="7" max="7" width="6.85546875" style="334" customWidth="1"/>
    <col min="8" max="8" width="5.5703125" style="273" customWidth="1"/>
    <col min="9" max="11" width="5.42578125" style="273" customWidth="1"/>
    <col min="12" max="12" width="5" style="273" customWidth="1"/>
    <col min="13" max="13" width="5.42578125" style="273" customWidth="1"/>
    <col min="14" max="14" width="5.5703125" style="273" customWidth="1"/>
    <col min="15" max="15" width="5.7109375" style="273" customWidth="1"/>
    <col min="16" max="16" width="11.85546875" style="243" customWidth="1"/>
    <col min="17" max="17" width="2.28515625" style="210" customWidth="1"/>
    <col min="18" max="18" width="2.140625" style="211" customWidth="1"/>
    <col min="19" max="19" width="2.28515625" style="212" customWidth="1"/>
    <col min="20" max="16384" width="9.140625" style="213"/>
  </cols>
  <sheetData>
    <row r="1" spans="1:20" ht="14.25">
      <c r="A1" s="361" t="s">
        <v>184</v>
      </c>
      <c r="B1" s="361"/>
      <c r="C1" s="361"/>
      <c r="D1" s="361"/>
      <c r="E1" s="361"/>
      <c r="F1" s="361"/>
      <c r="G1" s="361"/>
      <c r="H1" s="361"/>
      <c r="I1" s="361"/>
      <c r="J1" s="361"/>
      <c r="K1" s="361"/>
      <c r="L1" s="361"/>
      <c r="M1" s="361"/>
      <c r="N1" s="361"/>
      <c r="O1" s="361"/>
      <c r="P1" s="361"/>
    </row>
    <row r="2" spans="1:20" ht="9" customHeight="1">
      <c r="A2" s="214"/>
      <c r="B2" s="215"/>
      <c r="C2" s="216"/>
      <c r="D2" s="216"/>
      <c r="E2" s="217"/>
      <c r="F2" s="217"/>
      <c r="G2" s="217"/>
      <c r="H2" s="218"/>
      <c r="I2" s="218"/>
      <c r="J2" s="218"/>
      <c r="K2" s="218"/>
      <c r="L2" s="218"/>
      <c r="M2" s="214"/>
      <c r="N2" s="215"/>
      <c r="O2" s="216"/>
      <c r="P2" s="216"/>
    </row>
    <row r="3" spans="1:20" s="222" customFormat="1" ht="14.25" customHeight="1">
      <c r="A3" s="362" t="s">
        <v>185</v>
      </c>
      <c r="B3" s="362"/>
      <c r="C3" s="362"/>
      <c r="D3" s="362"/>
      <c r="E3" s="362"/>
      <c r="F3" s="362"/>
      <c r="G3" s="362"/>
      <c r="H3" s="362"/>
      <c r="I3" s="362"/>
      <c r="J3" s="362"/>
      <c r="K3" s="362"/>
      <c r="L3" s="362"/>
      <c r="M3" s="362"/>
      <c r="N3" s="362"/>
      <c r="O3" s="362"/>
      <c r="P3" s="362"/>
      <c r="Q3" s="219"/>
      <c r="R3" s="220"/>
      <c r="S3" s="221"/>
    </row>
    <row r="4" spans="1:20" s="222" customFormat="1" ht="14.25" customHeight="1">
      <c r="A4" s="223"/>
      <c r="B4" s="223"/>
      <c r="C4" s="223"/>
      <c r="D4" s="223"/>
      <c r="E4" s="223"/>
      <c r="F4" s="223"/>
      <c r="G4" s="223"/>
      <c r="H4" s="223"/>
      <c r="I4" s="223"/>
      <c r="J4" s="223"/>
      <c r="K4" s="223"/>
      <c r="L4" s="223"/>
      <c r="M4" s="223"/>
      <c r="N4" s="223"/>
      <c r="O4" s="223"/>
      <c r="P4" s="223"/>
      <c r="Q4" s="219"/>
      <c r="R4" s="220"/>
      <c r="S4" s="221"/>
    </row>
    <row r="5" spans="1:20" s="227" customFormat="1" ht="15.75" customHeight="1">
      <c r="A5" s="363" t="s">
        <v>186</v>
      </c>
      <c r="B5" s="363"/>
      <c r="C5" s="363"/>
      <c r="D5" s="363"/>
      <c r="E5" s="363"/>
      <c r="F5" s="363"/>
      <c r="G5" s="363"/>
      <c r="H5" s="363"/>
      <c r="I5" s="363"/>
      <c r="J5" s="363"/>
      <c r="K5" s="363"/>
      <c r="L5" s="363"/>
      <c r="M5" s="363"/>
      <c r="N5" s="363"/>
      <c r="O5" s="363"/>
      <c r="P5" s="363"/>
      <c r="Q5" s="224"/>
      <c r="R5" s="225"/>
      <c r="S5" s="226"/>
    </row>
    <row r="6" spans="1:20" s="227" customFormat="1" ht="15.75" customHeight="1">
      <c r="A6" s="363" t="s">
        <v>187</v>
      </c>
      <c r="B6" s="363"/>
      <c r="C6" s="363"/>
      <c r="D6" s="363"/>
      <c r="E6" s="363"/>
      <c r="F6" s="363"/>
      <c r="G6" s="363"/>
      <c r="H6" s="363"/>
      <c r="I6" s="363"/>
      <c r="J6" s="363"/>
      <c r="K6" s="363"/>
      <c r="L6" s="363"/>
      <c r="M6" s="363"/>
      <c r="N6" s="363"/>
      <c r="O6" s="363"/>
      <c r="P6" s="363"/>
      <c r="Q6" s="224"/>
      <c r="R6" s="225"/>
      <c r="S6" s="226"/>
    </row>
    <row r="7" spans="1:20" s="227" customFormat="1" ht="15.75" customHeight="1">
      <c r="A7" s="363" t="s">
        <v>188</v>
      </c>
      <c r="B7" s="363"/>
      <c r="C7" s="363"/>
      <c r="D7" s="363"/>
      <c r="E7" s="363"/>
      <c r="F7" s="363"/>
      <c r="G7" s="363"/>
      <c r="H7" s="363"/>
      <c r="I7" s="363"/>
      <c r="J7" s="363"/>
      <c r="K7" s="363"/>
      <c r="L7" s="363"/>
      <c r="M7" s="363"/>
      <c r="N7" s="363"/>
      <c r="O7" s="363"/>
      <c r="P7" s="363"/>
      <c r="Q7" s="224"/>
      <c r="R7" s="225"/>
      <c r="S7" s="226"/>
    </row>
    <row r="8" spans="1:20" s="228" customFormat="1" ht="12" customHeight="1">
      <c r="Q8" s="229"/>
      <c r="R8" s="229"/>
      <c r="S8" s="212"/>
      <c r="T8" s="213"/>
    </row>
    <row r="9" spans="1:20" s="236" customFormat="1" ht="15" customHeight="1">
      <c r="A9" s="230" t="s">
        <v>0</v>
      </c>
      <c r="B9" s="231"/>
      <c r="C9" s="231"/>
      <c r="D9" s="231"/>
      <c r="E9" s="231"/>
      <c r="F9" s="231"/>
      <c r="G9" s="231"/>
      <c r="H9" s="232"/>
      <c r="I9" s="232"/>
      <c r="J9" s="232"/>
      <c r="K9" s="232"/>
      <c r="L9" s="232"/>
      <c r="M9" s="232"/>
      <c r="N9" s="232"/>
      <c r="O9" s="232"/>
      <c r="P9" s="233"/>
      <c r="Q9" s="233"/>
      <c r="R9" s="233"/>
      <c r="S9" s="234"/>
      <c r="T9" s="235"/>
    </row>
    <row r="10" spans="1:20" s="236" customFormat="1" ht="16.5" customHeight="1">
      <c r="A10" s="230" t="s">
        <v>43</v>
      </c>
      <c r="B10" s="237"/>
      <c r="C10" s="237"/>
      <c r="D10" s="237"/>
      <c r="E10" s="238"/>
      <c r="F10" s="231"/>
      <c r="G10" s="231"/>
      <c r="H10" s="231"/>
      <c r="I10" s="231"/>
      <c r="J10" s="231"/>
      <c r="K10" s="231"/>
      <c r="L10" s="231"/>
      <c r="M10" s="231"/>
      <c r="N10" s="231"/>
      <c r="O10" s="231"/>
      <c r="P10" s="233"/>
      <c r="Q10" s="233"/>
      <c r="R10" s="233"/>
      <c r="S10" s="234"/>
      <c r="T10" s="235"/>
    </row>
    <row r="11" spans="1:20" s="228" customFormat="1" ht="15.75" customHeight="1">
      <c r="A11" s="239" t="s">
        <v>205</v>
      </c>
      <c r="B11" s="240"/>
      <c r="C11" s="241"/>
      <c r="D11" s="241"/>
      <c r="E11" s="241"/>
      <c r="F11" s="211"/>
      <c r="G11" s="211"/>
      <c r="H11" s="211"/>
      <c r="I11" s="364"/>
      <c r="J11" s="365"/>
      <c r="K11" s="365"/>
      <c r="L11" s="364"/>
      <c r="M11" s="364"/>
      <c r="N11" s="364"/>
      <c r="O11" s="364"/>
      <c r="P11" s="229"/>
      <c r="Q11" s="229"/>
      <c r="R11" s="229"/>
      <c r="S11" s="212"/>
      <c r="T11" s="213"/>
    </row>
    <row r="12" spans="1:20" ht="15" customHeight="1">
      <c r="A12" s="242" t="s">
        <v>36</v>
      </c>
      <c r="B12" s="242"/>
      <c r="C12" s="242"/>
      <c r="D12" s="242"/>
      <c r="E12" s="241"/>
      <c r="F12" s="211"/>
      <c r="G12" s="211"/>
      <c r="H12" s="211"/>
      <c r="I12" s="358"/>
      <c r="J12" s="358"/>
      <c r="K12" s="358"/>
      <c r="L12" s="358"/>
      <c r="M12" s="358"/>
      <c r="N12" s="358"/>
      <c r="O12" s="358"/>
    </row>
    <row r="13" spans="1:20" ht="15">
      <c r="A13" s="241"/>
      <c r="B13" s="241"/>
      <c r="C13" s="241"/>
      <c r="D13" s="241"/>
      <c r="E13" s="241"/>
      <c r="F13" s="211"/>
      <c r="G13" s="211"/>
      <c r="H13" s="211"/>
      <c r="I13" s="211"/>
      <c r="J13" s="211"/>
      <c r="K13" s="211"/>
      <c r="L13" s="211"/>
      <c r="M13" s="364"/>
      <c r="N13" s="364"/>
      <c r="O13" s="364"/>
    </row>
    <row r="14" spans="1:20">
      <c r="A14" s="211"/>
      <c r="B14" s="211"/>
      <c r="C14" s="211"/>
      <c r="D14" s="211"/>
      <c r="E14" s="211"/>
      <c r="F14" s="211"/>
      <c r="G14" s="211"/>
      <c r="H14" s="211"/>
      <c r="I14" s="211"/>
      <c r="J14" s="211"/>
      <c r="K14" s="211"/>
      <c r="L14" s="211"/>
      <c r="M14" s="358"/>
      <c r="N14" s="358"/>
      <c r="O14" s="358"/>
    </row>
    <row r="15" spans="1:20">
      <c r="A15" s="211"/>
      <c r="B15" s="211"/>
      <c r="C15" s="211"/>
      <c r="D15" s="211"/>
      <c r="E15" s="211"/>
      <c r="F15" s="211"/>
      <c r="G15" s="211"/>
      <c r="H15" s="211"/>
      <c r="I15" s="211"/>
      <c r="J15" s="211"/>
      <c r="K15" s="211"/>
      <c r="L15" s="211"/>
      <c r="M15" s="244"/>
      <c r="N15" s="244"/>
      <c r="O15" s="244"/>
    </row>
    <row r="16" spans="1:20">
      <c r="A16" s="211"/>
      <c r="B16" s="211"/>
      <c r="C16" s="211"/>
      <c r="D16" s="211"/>
      <c r="E16" s="211"/>
      <c r="F16" s="211"/>
      <c r="G16" s="211"/>
      <c r="H16" s="211"/>
      <c r="I16" s="211"/>
      <c r="J16" s="211"/>
      <c r="K16" s="211"/>
      <c r="L16" s="211"/>
      <c r="M16" s="244"/>
      <c r="N16" s="244"/>
      <c r="O16" s="244"/>
    </row>
    <row r="17" spans="1:20" s="247" customFormat="1" ht="12.75">
      <c r="A17" s="245"/>
      <c r="B17" s="359" t="s">
        <v>175</v>
      </c>
      <c r="C17" s="359"/>
      <c r="D17" s="359"/>
      <c r="E17" s="359"/>
      <c r="F17" s="359"/>
      <c r="G17" s="359"/>
      <c r="H17" s="359"/>
      <c r="I17" s="359"/>
      <c r="J17" s="359"/>
      <c r="K17" s="359"/>
      <c r="L17" s="359"/>
      <c r="M17" s="359"/>
      <c r="N17" s="359"/>
      <c r="O17" s="359"/>
      <c r="P17" s="246"/>
    </row>
    <row r="18" spans="1:20" s="249" customFormat="1" ht="12.75">
      <c r="A18" s="245"/>
      <c r="B18" s="359" t="s">
        <v>176</v>
      </c>
      <c r="C18" s="359"/>
      <c r="D18" s="359"/>
      <c r="E18" s="359"/>
      <c r="F18" s="359"/>
      <c r="G18" s="359"/>
      <c r="H18" s="359"/>
      <c r="I18" s="359"/>
      <c r="J18" s="359"/>
      <c r="K18" s="359"/>
      <c r="L18" s="359"/>
      <c r="M18" s="359"/>
      <c r="N18" s="359"/>
      <c r="O18" s="359"/>
      <c r="P18" s="248"/>
    </row>
    <row r="19" spans="1:20" s="249" customFormat="1" ht="22.5" customHeight="1">
      <c r="A19" s="250"/>
      <c r="B19" s="360" t="s">
        <v>45</v>
      </c>
      <c r="C19" s="360"/>
      <c r="D19" s="360"/>
      <c r="E19" s="360"/>
      <c r="F19" s="360"/>
      <c r="G19" s="360"/>
      <c r="H19" s="360"/>
      <c r="I19" s="360"/>
      <c r="J19" s="360"/>
      <c r="K19" s="360"/>
      <c r="L19" s="360"/>
      <c r="M19" s="360"/>
      <c r="N19" s="360"/>
      <c r="O19" s="360"/>
      <c r="P19" s="248"/>
    </row>
    <row r="20" spans="1:20" s="249" customFormat="1" ht="12.75">
      <c r="A20" s="245"/>
      <c r="B20" s="359" t="s">
        <v>232</v>
      </c>
      <c r="C20" s="359"/>
      <c r="D20" s="359"/>
      <c r="E20" s="359"/>
      <c r="F20" s="359"/>
      <c r="G20" s="359"/>
      <c r="H20" s="359"/>
      <c r="I20" s="359"/>
      <c r="J20" s="359"/>
      <c r="K20" s="359"/>
      <c r="L20" s="359"/>
      <c r="M20" s="359"/>
      <c r="N20" s="359"/>
      <c r="O20" s="359"/>
      <c r="P20" s="248"/>
    </row>
    <row r="21" spans="1:20" s="249" customFormat="1" ht="25.5" customHeight="1">
      <c r="A21" s="250"/>
      <c r="B21" s="360" t="s">
        <v>46</v>
      </c>
      <c r="C21" s="360"/>
      <c r="D21" s="360"/>
      <c r="E21" s="360"/>
      <c r="F21" s="360"/>
      <c r="G21" s="360"/>
      <c r="H21" s="360"/>
      <c r="I21" s="360"/>
      <c r="J21" s="360"/>
      <c r="K21" s="360"/>
      <c r="L21" s="360"/>
      <c r="M21" s="360"/>
      <c r="N21" s="360"/>
      <c r="O21" s="360"/>
      <c r="P21" s="248"/>
    </row>
    <row r="22" spans="1:20" s="253" customFormat="1" ht="12.75">
      <c r="A22" s="251"/>
      <c r="B22" s="382" t="s">
        <v>233</v>
      </c>
      <c r="C22" s="382"/>
      <c r="D22" s="382"/>
      <c r="E22" s="382"/>
      <c r="F22" s="382"/>
      <c r="G22" s="382"/>
      <c r="H22" s="382"/>
      <c r="I22" s="382"/>
      <c r="J22" s="382"/>
      <c r="K22" s="382"/>
      <c r="L22" s="382"/>
      <c r="M22" s="382"/>
      <c r="N22" s="382"/>
      <c r="O22" s="382"/>
      <c r="P22" s="252"/>
    </row>
    <row r="23" spans="1:20" s="256" customFormat="1" ht="24" customHeight="1">
      <c r="A23" s="254"/>
      <c r="B23" s="383" t="s">
        <v>37</v>
      </c>
      <c r="C23" s="383"/>
      <c r="D23" s="383"/>
      <c r="E23" s="383"/>
      <c r="F23" s="383"/>
      <c r="G23" s="383"/>
      <c r="H23" s="383"/>
      <c r="I23" s="383"/>
      <c r="J23" s="383"/>
      <c r="K23" s="383"/>
      <c r="L23" s="383"/>
      <c r="M23" s="383"/>
      <c r="N23" s="383"/>
      <c r="O23" s="383"/>
      <c r="P23" s="255"/>
    </row>
    <row r="24" spans="1:20" s="256" customFormat="1" ht="12.75">
      <c r="A24" s="384" t="s">
        <v>47</v>
      </c>
      <c r="B24" s="384"/>
      <c r="C24" s="384"/>
      <c r="D24" s="384"/>
      <c r="E24" s="384"/>
      <c r="F24" s="384"/>
      <c r="G24" s="384"/>
      <c r="H24" s="384"/>
      <c r="I24" s="384"/>
      <c r="J24" s="384"/>
      <c r="K24" s="384"/>
      <c r="L24" s="384"/>
      <c r="M24" s="384"/>
      <c r="N24" s="384"/>
      <c r="O24" s="384"/>
      <c r="P24" s="384"/>
    </row>
    <row r="25" spans="1:20" s="256" customFormat="1" ht="12" customHeight="1">
      <c r="A25" s="257"/>
      <c r="B25" s="257"/>
      <c r="C25" s="257"/>
      <c r="D25" s="257"/>
      <c r="E25" s="257"/>
      <c r="F25" s="257"/>
      <c r="G25" s="257"/>
      <c r="H25" s="257"/>
      <c r="I25" s="257"/>
      <c r="J25" s="257"/>
      <c r="K25" s="257"/>
      <c r="L25" s="257"/>
      <c r="P25" s="255"/>
    </row>
    <row r="26" spans="1:20">
      <c r="A26" s="258" t="s">
        <v>206</v>
      </c>
      <c r="B26" s="259"/>
      <c r="C26" s="259"/>
      <c r="D26" s="259"/>
      <c r="E26" s="259"/>
      <c r="F26" s="259"/>
      <c r="G26" s="259"/>
      <c r="H26" s="259"/>
      <c r="I26" s="259"/>
      <c r="J26" s="259"/>
      <c r="K26" s="259"/>
      <c r="L26" s="259"/>
      <c r="M26" s="259"/>
      <c r="N26" s="259"/>
      <c r="O26" s="259"/>
    </row>
    <row r="27" spans="1:20">
      <c r="A27" s="260"/>
      <c r="B27" s="258" t="str">
        <f xml:space="preserve"> "учебные занятия по дисциплинам (модулям), включая текущую и промежуточную аттестацию -"&amp;" "&amp;240-E850-E857&amp;" "&amp;"з.е."</f>
        <v>учебные занятия по дисциплинам (модулям), включая текущую и промежуточную аттестацию - 219 з.е.</v>
      </c>
      <c r="C27" s="48"/>
      <c r="D27" s="48"/>
      <c r="E27" s="48"/>
      <c r="F27" s="48"/>
      <c r="G27" s="256"/>
      <c r="H27" s="256"/>
      <c r="I27" s="256"/>
      <c r="J27" s="256"/>
      <c r="K27" s="256"/>
      <c r="L27" s="259"/>
      <c r="M27" s="259"/>
      <c r="N27" s="259"/>
      <c r="O27" s="259"/>
    </row>
    <row r="28" spans="1:20" s="262" customFormat="1">
      <c r="A28" s="260"/>
      <c r="B28" s="258" t="str">
        <f>"практики- "&amp;E850&amp;"  з.е."</f>
        <v>практики- 12  з.е.</v>
      </c>
      <c r="C28" s="48"/>
      <c r="D28" s="48"/>
      <c r="E28" s="48"/>
      <c r="F28" s="48"/>
      <c r="G28" s="256"/>
      <c r="H28" s="256"/>
      <c r="I28" s="256"/>
      <c r="J28" s="256"/>
      <c r="K28" s="256"/>
      <c r="L28" s="259"/>
      <c r="M28" s="259"/>
      <c r="N28" s="259"/>
      <c r="O28" s="259"/>
      <c r="P28" s="261"/>
      <c r="Q28" s="229"/>
      <c r="R28" s="261"/>
      <c r="S28" s="212"/>
      <c r="T28" s="213"/>
    </row>
    <row r="29" spans="1:20" s="262" customFormat="1">
      <c r="A29" s="260"/>
      <c r="B29" s="258" t="str">
        <f xml:space="preserve"> "государственная итоговая аттестация - "&amp;E857&amp;" з.е."</f>
        <v>государственная итоговая аттестация - 9 з.е.</v>
      </c>
      <c r="C29" s="48"/>
      <c r="D29" s="48"/>
      <c r="E29" s="48"/>
      <c r="F29" s="48"/>
      <c r="G29" s="256"/>
      <c r="H29" s="256"/>
      <c r="I29" s="256"/>
      <c r="J29" s="256"/>
      <c r="K29" s="256"/>
      <c r="L29" s="259"/>
      <c r="M29" s="259"/>
      <c r="N29" s="259"/>
      <c r="O29" s="259"/>
      <c r="P29" s="261"/>
      <c r="Q29" s="229"/>
      <c r="R29" s="261"/>
      <c r="S29" s="212"/>
      <c r="T29" s="213"/>
    </row>
    <row r="30" spans="1:20" s="262" customFormat="1">
      <c r="A30" s="263"/>
      <c r="B30" s="264"/>
      <c r="C30" s="259"/>
      <c r="D30" s="259"/>
      <c r="E30" s="259"/>
      <c r="F30" s="259"/>
      <c r="G30" s="259"/>
      <c r="H30" s="259"/>
      <c r="I30" s="259"/>
      <c r="J30" s="259"/>
      <c r="K30" s="259"/>
      <c r="L30" s="259"/>
      <c r="M30" s="259"/>
      <c r="N30" s="259"/>
      <c r="O30" s="259"/>
      <c r="P30" s="261"/>
      <c r="Q30" s="229"/>
      <c r="R30" s="261"/>
      <c r="S30" s="212"/>
      <c r="T30" s="213"/>
    </row>
    <row r="31" spans="1:20">
      <c r="A31" s="263"/>
      <c r="B31" s="264"/>
      <c r="C31" s="259"/>
      <c r="D31" s="259"/>
      <c r="E31" s="259"/>
      <c r="F31" s="259"/>
      <c r="G31" s="259"/>
      <c r="H31" s="259"/>
      <c r="I31" s="259"/>
      <c r="J31" s="259"/>
      <c r="K31" s="259"/>
      <c r="L31" s="259"/>
      <c r="M31" s="259"/>
      <c r="N31" s="259"/>
      <c r="O31" s="259"/>
    </row>
    <row r="32" spans="1:20" ht="12.75" thickBot="1">
      <c r="A32" s="211"/>
      <c r="B32" s="211"/>
      <c r="C32" s="211"/>
      <c r="D32" s="211"/>
      <c r="E32" s="211"/>
      <c r="F32" s="211"/>
      <c r="G32" s="211"/>
      <c r="H32" s="211"/>
      <c r="I32" s="211"/>
      <c r="J32" s="211"/>
      <c r="K32" s="211"/>
      <c r="L32" s="211"/>
      <c r="M32" s="211"/>
      <c r="N32" s="211"/>
      <c r="O32" s="211"/>
    </row>
    <row r="33" spans="1:16" ht="36" customHeight="1">
      <c r="A33" s="22" t="s">
        <v>189</v>
      </c>
      <c r="B33" s="156" t="s">
        <v>190</v>
      </c>
      <c r="C33" s="23" t="s">
        <v>191</v>
      </c>
      <c r="D33" s="25"/>
      <c r="E33" s="24" t="s">
        <v>192</v>
      </c>
      <c r="F33" s="24"/>
      <c r="G33" s="25"/>
      <c r="H33" s="24" t="s">
        <v>199</v>
      </c>
      <c r="I33" s="24"/>
      <c r="J33" s="24"/>
      <c r="K33" s="24"/>
      <c r="L33" s="24"/>
      <c r="M33" s="24"/>
      <c r="N33" s="24"/>
      <c r="O33" s="24"/>
      <c r="P33" s="157" t="s">
        <v>202</v>
      </c>
    </row>
    <row r="34" spans="1:16">
      <c r="A34" s="26"/>
      <c r="B34" s="27"/>
      <c r="C34" s="370" t="s">
        <v>38</v>
      </c>
      <c r="D34" s="370" t="s">
        <v>39</v>
      </c>
      <c r="E34" s="28" t="s">
        <v>193</v>
      </c>
      <c r="F34" s="28" t="s">
        <v>2</v>
      </c>
      <c r="G34" s="28" t="s">
        <v>3</v>
      </c>
      <c r="H34" s="29" t="s">
        <v>1</v>
      </c>
      <c r="I34" s="29"/>
      <c r="J34" s="29"/>
      <c r="K34" s="29"/>
      <c r="L34" s="29"/>
      <c r="M34" s="29"/>
      <c r="N34" s="29"/>
      <c r="O34" s="29"/>
      <c r="P34" s="68"/>
    </row>
    <row r="35" spans="1:16">
      <c r="A35" s="31"/>
      <c r="B35" s="32"/>
      <c r="C35" s="371"/>
      <c r="D35" s="373"/>
      <c r="E35" s="33" t="s">
        <v>18</v>
      </c>
      <c r="F35" s="28" t="s">
        <v>5</v>
      </c>
      <c r="G35" s="28" t="s">
        <v>197</v>
      </c>
      <c r="H35" s="34">
        <v>1</v>
      </c>
      <c r="I35" s="35"/>
      <c r="J35" s="34">
        <v>2</v>
      </c>
      <c r="K35" s="35"/>
      <c r="L35" s="34">
        <v>3</v>
      </c>
      <c r="M35" s="35"/>
      <c r="N35" s="34">
        <v>4</v>
      </c>
      <c r="O35" s="34"/>
      <c r="P35" s="68"/>
    </row>
    <row r="36" spans="1:16">
      <c r="A36" s="36"/>
      <c r="B36" s="37"/>
      <c r="C36" s="371"/>
      <c r="D36" s="373"/>
      <c r="E36" s="38"/>
      <c r="F36" s="39" t="s">
        <v>195</v>
      </c>
      <c r="G36" s="28" t="s">
        <v>5</v>
      </c>
      <c r="H36" s="29" t="s">
        <v>4</v>
      </c>
      <c r="I36" s="40"/>
      <c r="J36" s="40"/>
      <c r="K36" s="40"/>
      <c r="L36" s="40"/>
      <c r="M36" s="40"/>
      <c r="N36" s="40"/>
      <c r="O36" s="40"/>
      <c r="P36" s="68"/>
    </row>
    <row r="37" spans="1:16">
      <c r="A37" s="36"/>
      <c r="B37" s="37"/>
      <c r="C37" s="371"/>
      <c r="D37" s="373"/>
      <c r="E37" s="38"/>
      <c r="F37" s="41" t="s">
        <v>196</v>
      </c>
      <c r="G37" s="39" t="s">
        <v>198</v>
      </c>
      <c r="H37" s="42" t="s">
        <v>6</v>
      </c>
      <c r="I37" s="43" t="s">
        <v>7</v>
      </c>
      <c r="J37" s="43" t="s">
        <v>8</v>
      </c>
      <c r="K37" s="43" t="s">
        <v>9</v>
      </c>
      <c r="L37" s="43" t="s">
        <v>10</v>
      </c>
      <c r="M37" s="43" t="s">
        <v>11</v>
      </c>
      <c r="N37" s="43" t="s">
        <v>12</v>
      </c>
      <c r="O37" s="44" t="s">
        <v>13</v>
      </c>
      <c r="P37" s="68"/>
    </row>
    <row r="38" spans="1:16">
      <c r="A38" s="36"/>
      <c r="B38" s="37"/>
      <c r="C38" s="371"/>
      <c r="D38" s="373"/>
      <c r="E38" s="45"/>
      <c r="F38" s="38"/>
      <c r="G38" s="39" t="s">
        <v>196</v>
      </c>
      <c r="H38" s="375" t="s">
        <v>200</v>
      </c>
      <c r="I38" s="376"/>
      <c r="J38" s="376"/>
      <c r="K38" s="376"/>
      <c r="L38" s="376"/>
      <c r="M38" s="376"/>
      <c r="N38" s="376"/>
      <c r="O38" s="376"/>
      <c r="P38" s="68"/>
    </row>
    <row r="39" spans="1:16" ht="12" customHeight="1">
      <c r="A39" s="36"/>
      <c r="B39" s="37"/>
      <c r="C39" s="371"/>
      <c r="D39" s="373"/>
      <c r="E39" s="28"/>
      <c r="F39" s="38"/>
      <c r="G39" s="41"/>
      <c r="H39" s="375" t="s">
        <v>201</v>
      </c>
      <c r="I39" s="376"/>
      <c r="J39" s="376"/>
      <c r="K39" s="376"/>
      <c r="L39" s="376"/>
      <c r="M39" s="376"/>
      <c r="N39" s="376"/>
      <c r="O39" s="376"/>
      <c r="P39" s="68"/>
    </row>
    <row r="40" spans="1:16" ht="12" customHeight="1">
      <c r="A40" s="36"/>
      <c r="B40" s="37"/>
      <c r="C40" s="371"/>
      <c r="D40" s="373"/>
      <c r="E40" s="28"/>
      <c r="F40" s="38"/>
      <c r="G40" s="46"/>
      <c r="H40" s="47">
        <f>20-H$857/1.5-H$850/1.5</f>
        <v>20</v>
      </c>
      <c r="I40" s="47">
        <f t="shared" ref="I40:N40" si="0">20-I$857/1.5-I$850/1.5</f>
        <v>20</v>
      </c>
      <c r="J40" s="47">
        <f t="shared" si="0"/>
        <v>20</v>
      </c>
      <c r="K40" s="47">
        <f t="shared" si="0"/>
        <v>18</v>
      </c>
      <c r="L40" s="47">
        <f t="shared" si="0"/>
        <v>20</v>
      </c>
      <c r="M40" s="349">
        <v>17</v>
      </c>
      <c r="N40" s="47">
        <f t="shared" si="0"/>
        <v>20</v>
      </c>
      <c r="O40" s="205">
        <v>11</v>
      </c>
      <c r="P40" s="68"/>
    </row>
    <row r="41" spans="1:16" ht="12.75" customHeight="1">
      <c r="A41" s="26"/>
      <c r="B41" s="27"/>
      <c r="C41" s="371"/>
      <c r="D41" s="373"/>
      <c r="E41" s="27" t="s">
        <v>194</v>
      </c>
      <c r="F41" s="28"/>
      <c r="G41" s="48"/>
      <c r="H41" s="49">
        <v>3</v>
      </c>
      <c r="I41" s="49">
        <v>3</v>
      </c>
      <c r="J41" s="49">
        <v>3</v>
      </c>
      <c r="K41" s="49">
        <v>3</v>
      </c>
      <c r="L41" s="49">
        <v>3</v>
      </c>
      <c r="M41" s="49">
        <v>3</v>
      </c>
      <c r="N41" s="49">
        <v>3</v>
      </c>
      <c r="O41" s="206">
        <v>2</v>
      </c>
      <c r="P41" s="68"/>
    </row>
    <row r="42" spans="1:16" ht="12.75" customHeight="1" thickBot="1">
      <c r="A42" s="50"/>
      <c r="B42" s="51"/>
      <c r="C42" s="372"/>
      <c r="D42" s="374"/>
      <c r="E42" s="52"/>
      <c r="F42" s="51"/>
      <c r="G42" s="53"/>
      <c r="H42" s="377" t="s">
        <v>29</v>
      </c>
      <c r="I42" s="378"/>
      <c r="J42" s="378"/>
      <c r="K42" s="378"/>
      <c r="L42" s="378"/>
      <c r="M42" s="378"/>
      <c r="N42" s="378"/>
      <c r="O42" s="378"/>
      <c r="P42" s="158"/>
    </row>
    <row r="43" spans="1:16" ht="12.75" thickBot="1">
      <c r="A43" s="55" t="s">
        <v>6</v>
      </c>
      <c r="B43" s="56" t="s">
        <v>7</v>
      </c>
      <c r="C43" s="56" t="s">
        <v>8</v>
      </c>
      <c r="D43" s="56" t="s">
        <v>9</v>
      </c>
      <c r="E43" s="57">
        <v>5</v>
      </c>
      <c r="F43" s="57">
        <v>6</v>
      </c>
      <c r="G43" s="57">
        <v>7</v>
      </c>
      <c r="H43" s="58">
        <v>8</v>
      </c>
      <c r="I43" s="58">
        <v>9</v>
      </c>
      <c r="J43" s="58">
        <v>10</v>
      </c>
      <c r="K43" s="58">
        <v>11</v>
      </c>
      <c r="L43" s="58">
        <v>12</v>
      </c>
      <c r="M43" s="58">
        <v>13</v>
      </c>
      <c r="N43" s="59">
        <v>14</v>
      </c>
      <c r="O43" s="60">
        <v>15</v>
      </c>
      <c r="P43" s="123">
        <v>16</v>
      </c>
    </row>
    <row r="44" spans="1:16">
      <c r="A44" s="14"/>
      <c r="B44" s="12"/>
      <c r="C44" s="12"/>
      <c r="D44" s="12"/>
      <c r="E44" s="15"/>
      <c r="F44" s="15"/>
      <c r="G44" s="15"/>
      <c r="H44" s="16"/>
      <c r="I44" s="16"/>
      <c r="J44" s="16"/>
      <c r="K44" s="16"/>
      <c r="L44" s="16"/>
      <c r="M44" s="16"/>
      <c r="N44" s="16"/>
      <c r="O44" s="17"/>
      <c r="P44" s="13"/>
    </row>
    <row r="45" spans="1:16" ht="12" customHeight="1">
      <c r="A45" s="379" t="s">
        <v>203</v>
      </c>
      <c r="B45" s="369"/>
      <c r="C45" s="369"/>
      <c r="D45" s="369"/>
      <c r="E45" s="369"/>
      <c r="F45" s="369"/>
      <c r="G45" s="369"/>
      <c r="H45" s="369"/>
      <c r="I45" s="369"/>
      <c r="J45" s="369"/>
      <c r="K45" s="369"/>
      <c r="L45" s="369"/>
      <c r="M45" s="369"/>
      <c r="N45" s="369"/>
      <c r="O45" s="369"/>
      <c r="P45" s="369"/>
    </row>
    <row r="46" spans="1:16" ht="12" customHeight="1">
      <c r="A46" s="265"/>
      <c r="B46" s="265"/>
      <c r="C46" s="265"/>
      <c r="D46" s="265"/>
      <c r="E46" s="265"/>
      <c r="F46" s="265"/>
      <c r="G46" s="265"/>
      <c r="H46" s="265"/>
      <c r="I46" s="265"/>
      <c r="J46" s="265"/>
      <c r="K46" s="265"/>
      <c r="L46" s="265"/>
      <c r="M46" s="265"/>
      <c r="N46" s="265"/>
      <c r="O46" s="265"/>
      <c r="P46" s="265"/>
    </row>
    <row r="47" spans="1:16" ht="12" customHeight="1">
      <c r="A47" s="379" t="s">
        <v>204</v>
      </c>
      <c r="B47" s="369"/>
      <c r="C47" s="369"/>
      <c r="D47" s="369"/>
      <c r="E47" s="369"/>
      <c r="F47" s="369"/>
      <c r="G47" s="369"/>
      <c r="H47" s="369"/>
      <c r="I47" s="369"/>
      <c r="J47" s="369"/>
      <c r="K47" s="369"/>
      <c r="L47" s="369"/>
      <c r="M47" s="369"/>
      <c r="N47" s="369"/>
      <c r="O47" s="369"/>
      <c r="P47" s="369"/>
    </row>
    <row r="48" spans="1:16" ht="12.75" thickBot="1">
      <c r="A48" s="80"/>
      <c r="B48" s="81"/>
      <c r="C48" s="82"/>
      <c r="D48" s="83"/>
      <c r="E48" s="83"/>
      <c r="F48" s="81"/>
      <c r="G48" s="81"/>
      <c r="H48" s="84"/>
      <c r="I48" s="84"/>
      <c r="J48" s="84"/>
      <c r="K48" s="84"/>
      <c r="L48" s="84"/>
      <c r="M48" s="84"/>
      <c r="N48" s="84"/>
      <c r="O48" s="84"/>
      <c r="P48" s="85"/>
    </row>
    <row r="49" spans="1:48">
      <c r="A49" s="36" t="s">
        <v>23</v>
      </c>
      <c r="B49" s="202" t="s">
        <v>19</v>
      </c>
      <c r="C49" s="4"/>
      <c r="D49" s="5">
        <v>7</v>
      </c>
      <c r="E49" s="61">
        <f>H53*$H$40+I53*$I$40+J53*$J$40+K53*$K$40+L53*$L$40+M53*$M$40+N53*$N$40+O53*$O$40</f>
        <v>70.924999999999997</v>
      </c>
      <c r="F49" s="62">
        <f>SUM(G49:G51)</f>
        <v>70.924999999999997</v>
      </c>
      <c r="G49" s="63">
        <v>0</v>
      </c>
      <c r="H49" s="19"/>
      <c r="I49" s="19"/>
      <c r="J49" s="19"/>
      <c r="K49" s="19"/>
      <c r="L49" s="19"/>
      <c r="M49" s="19"/>
      <c r="N49" s="20"/>
      <c r="O49" s="20"/>
      <c r="P49" s="64" t="s">
        <v>174</v>
      </c>
      <c r="Q49" s="210" t="s">
        <v>14</v>
      </c>
      <c r="R49" s="211" t="s">
        <v>21</v>
      </c>
    </row>
    <row r="50" spans="1:48" ht="12.75" customHeight="1">
      <c r="A50" s="36"/>
      <c r="B50" s="203"/>
      <c r="C50" s="8"/>
      <c r="D50" s="5">
        <v>8</v>
      </c>
      <c r="E50" s="65"/>
      <c r="F50" s="66"/>
      <c r="G50" s="63">
        <v>0</v>
      </c>
      <c r="H50" s="19"/>
      <c r="I50" s="19"/>
      <c r="J50" s="19"/>
      <c r="K50" s="19"/>
      <c r="L50" s="19"/>
      <c r="M50" s="19"/>
      <c r="N50" s="21"/>
      <c r="O50" s="21"/>
      <c r="P50" s="67"/>
      <c r="Q50" s="210" t="s">
        <v>14</v>
      </c>
    </row>
    <row r="51" spans="1:48" ht="12.75" customHeight="1">
      <c r="A51" s="36"/>
      <c r="B51" s="203"/>
      <c r="C51" s="8"/>
      <c r="D51" s="5"/>
      <c r="E51" s="65"/>
      <c r="F51" s="66"/>
      <c r="G51" s="63">
        <f>H53*$H$40+I53*$I$40+J53*$J$40+K53*$K$40+L53*$L$40+M53*$M$40+N53*$N$40+O53*$O$40</f>
        <v>70.924999999999997</v>
      </c>
      <c r="H51" s="19"/>
      <c r="I51" s="19"/>
      <c r="J51" s="19"/>
      <c r="K51" s="19"/>
      <c r="L51" s="19"/>
      <c r="M51" s="19"/>
      <c r="N51" s="207">
        <v>1.8</v>
      </c>
      <c r="O51" s="207">
        <v>3.1749999999999998</v>
      </c>
      <c r="P51" s="67"/>
      <c r="Q51" s="210" t="s">
        <v>14</v>
      </c>
    </row>
    <row r="52" spans="1:48" ht="12.75" customHeight="1">
      <c r="A52" s="36"/>
      <c r="B52" s="203"/>
      <c r="C52" s="8"/>
      <c r="D52" s="5"/>
      <c r="E52" s="65"/>
      <c r="F52" s="66"/>
      <c r="G52" s="63">
        <v>0</v>
      </c>
      <c r="H52" s="18">
        <v>0</v>
      </c>
      <c r="I52" s="18">
        <v>0</v>
      </c>
      <c r="J52" s="18">
        <v>0</v>
      </c>
      <c r="K52" s="18">
        <v>0</v>
      </c>
      <c r="L52" s="18">
        <v>0</v>
      </c>
      <c r="M52" s="18">
        <v>0</v>
      </c>
      <c r="N52" s="18">
        <v>0</v>
      </c>
      <c r="O52" s="18">
        <v>0</v>
      </c>
      <c r="P52" s="68"/>
      <c r="Q52" s="210" t="s">
        <v>22</v>
      </c>
    </row>
    <row r="53" spans="1:48" ht="12.75" customHeight="1">
      <c r="A53" s="36"/>
      <c r="B53" s="203"/>
      <c r="C53" s="8"/>
      <c r="D53" s="5"/>
      <c r="E53" s="65"/>
      <c r="F53" s="66"/>
      <c r="G53" s="69"/>
      <c r="H53" s="1">
        <f t="shared" ref="H53:O53" si="1">SUM(H49:H52)</f>
        <v>0</v>
      </c>
      <c r="I53" s="1">
        <f t="shared" si="1"/>
        <v>0</v>
      </c>
      <c r="J53" s="1">
        <f t="shared" si="1"/>
        <v>0</v>
      </c>
      <c r="K53" s="1">
        <f t="shared" si="1"/>
        <v>0</v>
      </c>
      <c r="L53" s="1">
        <f t="shared" si="1"/>
        <v>0</v>
      </c>
      <c r="M53" s="1">
        <f t="shared" si="1"/>
        <v>0</v>
      </c>
      <c r="N53" s="1">
        <f t="shared" si="1"/>
        <v>1.8</v>
      </c>
      <c r="O53" s="1">
        <f t="shared" si="1"/>
        <v>3.1749999999999998</v>
      </c>
      <c r="P53" s="68"/>
      <c r="Q53" s="210" t="s">
        <v>30</v>
      </c>
      <c r="S53" s="266"/>
    </row>
    <row r="54" spans="1:48" ht="13.5" customHeight="1" thickBot="1">
      <c r="A54" s="70"/>
      <c r="B54" s="204"/>
      <c r="C54" s="10"/>
      <c r="D54" s="10"/>
      <c r="E54" s="71">
        <f>SUM(H54:O54)</f>
        <v>1.9701388888888887</v>
      </c>
      <c r="F54" s="72"/>
      <c r="G54" s="73"/>
      <c r="H54" s="74">
        <f>H53*$H$40/36</f>
        <v>0</v>
      </c>
      <c r="I54" s="74">
        <f>I53*$I$40/36</f>
        <v>0</v>
      </c>
      <c r="J54" s="74">
        <f>J53*$J$40/36</f>
        <v>0</v>
      </c>
      <c r="K54" s="74">
        <f>K53*$K$40/36</f>
        <v>0</v>
      </c>
      <c r="L54" s="74">
        <f>L53*$L$40/36</f>
        <v>0</v>
      </c>
      <c r="M54" s="74">
        <f>M53*$M$40/36</f>
        <v>0</v>
      </c>
      <c r="N54" s="74">
        <f>N53*$N$40/36</f>
        <v>1</v>
      </c>
      <c r="O54" s="74">
        <f>O53*$O$40/36</f>
        <v>0.97013888888888877</v>
      </c>
      <c r="P54" s="75"/>
      <c r="Q54" s="210" t="s">
        <v>20</v>
      </c>
      <c r="S54" s="266"/>
    </row>
    <row r="55" spans="1:48" ht="12.75" customHeight="1">
      <c r="A55" s="36" t="s">
        <v>24</v>
      </c>
      <c r="B55" s="202" t="s">
        <v>234</v>
      </c>
      <c r="C55" s="4"/>
      <c r="D55" s="5" t="s">
        <v>7</v>
      </c>
      <c r="E55" s="61">
        <f>H59*$H$40+I59*$I$40+J59*$J$40+K59*$K$40+L59*$L$40+M59*$M$40+N59*$N$40+O59*$O$40</f>
        <v>108</v>
      </c>
      <c r="F55" s="62">
        <f>SUM(G55:G57)</f>
        <v>34</v>
      </c>
      <c r="G55" s="63">
        <f>H55*($H$40-$H$41)+I55*($I$40-$I$41)+J55*($J$40-$J$41)+K55*($K$40-$K$41)+L55*($L$40-$L$41)+M55*($M$40-$M$41)+N55*($N$40-$N$41)+O55*($O$40-$O$41)</f>
        <v>17</v>
      </c>
      <c r="H55" s="19"/>
      <c r="I55" s="19">
        <v>1</v>
      </c>
      <c r="J55" s="19"/>
      <c r="K55" s="267"/>
      <c r="L55" s="19"/>
      <c r="M55" s="267"/>
      <c r="N55" s="20"/>
      <c r="O55" s="20"/>
      <c r="P55" s="64" t="s">
        <v>239</v>
      </c>
      <c r="Q55" s="210" t="s">
        <v>14</v>
      </c>
      <c r="R55" s="211" t="s">
        <v>21</v>
      </c>
      <c r="S55" s="266"/>
    </row>
    <row r="56" spans="1:48" ht="14.25" customHeight="1">
      <c r="A56" s="36"/>
      <c r="B56" s="203"/>
      <c r="C56" s="8"/>
      <c r="D56" s="5"/>
      <c r="E56" s="65"/>
      <c r="F56" s="66"/>
      <c r="G56" s="63">
        <f>H56*($H$40-$H$41)+I56*($I$40-$I$41)+J56*($J$40-$J$41)+K56*($K$40-$K$41)+L56*($L$40-$L$41)+M56*($M$40-$M$41)+N56*($N$40-$N$41)+O56*($O$40-$O$41)</f>
        <v>0</v>
      </c>
      <c r="H56" s="19"/>
      <c r="I56" s="19">
        <v>0</v>
      </c>
      <c r="J56" s="19"/>
      <c r="K56" s="267"/>
      <c r="L56" s="19"/>
      <c r="M56" s="267"/>
      <c r="N56" s="21"/>
      <c r="O56" s="21"/>
      <c r="P56" s="67"/>
      <c r="Q56" s="210" t="s">
        <v>14</v>
      </c>
    </row>
    <row r="57" spans="1:48" s="268" customFormat="1" ht="12.75" customHeight="1" thickBot="1">
      <c r="A57" s="36"/>
      <c r="B57" s="203"/>
      <c r="C57" s="8"/>
      <c r="D57" s="5"/>
      <c r="E57" s="65"/>
      <c r="F57" s="66"/>
      <c r="G57" s="63">
        <f>H57*($H$40-$H$41)+I57*($I$40-$I$41)+J57*($J$40-$J$41)+K57*($K$40-$K$41)+L57*($L$40-$L$41)+M57*($M$40-$M$41)+N57*($N$40-$N$41)+O57*($O$40-$O$41)</f>
        <v>17</v>
      </c>
      <c r="H57" s="19"/>
      <c r="I57" s="19">
        <v>1</v>
      </c>
      <c r="J57" s="19"/>
      <c r="K57" s="267"/>
      <c r="L57" s="19"/>
      <c r="M57" s="267"/>
      <c r="N57" s="21"/>
      <c r="O57" s="21"/>
      <c r="P57" s="67"/>
      <c r="Q57" s="210" t="s">
        <v>14</v>
      </c>
      <c r="R57" s="211"/>
      <c r="S57" s="212"/>
      <c r="T57" s="266"/>
      <c r="U57" s="266"/>
      <c r="V57" s="266"/>
      <c r="W57" s="266"/>
      <c r="X57" s="266"/>
      <c r="Y57" s="266"/>
      <c r="Z57" s="266"/>
      <c r="AA57" s="266"/>
      <c r="AB57" s="266"/>
      <c r="AC57" s="266"/>
      <c r="AD57" s="266"/>
      <c r="AE57" s="266"/>
      <c r="AF57" s="266"/>
      <c r="AG57" s="266"/>
      <c r="AH57" s="266"/>
      <c r="AI57" s="266"/>
      <c r="AJ57" s="266"/>
      <c r="AK57" s="266"/>
      <c r="AL57" s="266"/>
      <c r="AM57" s="266"/>
      <c r="AN57" s="266"/>
      <c r="AO57" s="266"/>
      <c r="AP57" s="266"/>
      <c r="AQ57" s="266"/>
      <c r="AR57" s="266"/>
      <c r="AS57" s="266"/>
      <c r="AT57" s="266"/>
      <c r="AU57" s="266"/>
      <c r="AV57" s="266"/>
    </row>
    <row r="58" spans="1:48" s="268" customFormat="1" ht="13.5" customHeight="1" thickBot="1">
      <c r="A58" s="36"/>
      <c r="B58" s="203"/>
      <c r="C58" s="8"/>
      <c r="D58" s="5"/>
      <c r="E58" s="65"/>
      <c r="F58" s="66"/>
      <c r="G58" s="63">
        <f>H58*($H$40-$H$41)+I58*($I$40-$I$41)+J58*($J$40-$J$41)+K58*($K$40-$K$41)+L58*($L$40-$L$41)+M58*($M$40-$M$41)+N58*($N$40-$N$41)+O58*($O$40-$O$41)+H59*$H$41+I59*$I$41+J59*$J$41+K59*$K$41+L59*$L$41+M59*$M$41+N59*$N$41+O59*$O$41</f>
        <v>74</v>
      </c>
      <c r="H58" s="18">
        <f>36*H60/H$40-SUM(H55:H57)</f>
        <v>0</v>
      </c>
      <c r="I58" s="18">
        <f t="shared" ref="I58:O58" si="2">36*I60/I$40-SUM(I55:I57)</f>
        <v>3.4000000000000004</v>
      </c>
      <c r="J58" s="18">
        <f t="shared" si="2"/>
        <v>0</v>
      </c>
      <c r="K58" s="18">
        <f t="shared" si="2"/>
        <v>0</v>
      </c>
      <c r="L58" s="18">
        <f t="shared" si="2"/>
        <v>0</v>
      </c>
      <c r="M58" s="18">
        <f t="shared" si="2"/>
        <v>0</v>
      </c>
      <c r="N58" s="18">
        <f t="shared" si="2"/>
        <v>0</v>
      </c>
      <c r="O58" s="18">
        <f t="shared" si="2"/>
        <v>0</v>
      </c>
      <c r="P58" s="68"/>
      <c r="Q58" s="210" t="s">
        <v>22</v>
      </c>
      <c r="R58" s="211"/>
      <c r="S58" s="212"/>
      <c r="T58" s="266"/>
      <c r="U58" s="266"/>
      <c r="V58" s="266"/>
      <c r="W58" s="266"/>
      <c r="X58" s="266"/>
      <c r="Y58" s="266"/>
      <c r="Z58" s="266"/>
      <c r="AA58" s="266"/>
      <c r="AB58" s="266"/>
      <c r="AC58" s="266"/>
      <c r="AD58" s="266"/>
      <c r="AE58" s="266"/>
      <c r="AF58" s="266"/>
      <c r="AG58" s="266"/>
      <c r="AH58" s="266"/>
      <c r="AI58" s="266"/>
      <c r="AJ58" s="266"/>
      <c r="AK58" s="266"/>
      <c r="AL58" s="266"/>
      <c r="AM58" s="266"/>
      <c r="AN58" s="266"/>
      <c r="AO58" s="266"/>
      <c r="AP58" s="266"/>
      <c r="AQ58" s="266"/>
      <c r="AR58" s="266"/>
      <c r="AS58" s="266"/>
      <c r="AT58" s="266"/>
      <c r="AU58" s="266"/>
      <c r="AV58" s="266"/>
    </row>
    <row r="59" spans="1:48" ht="12.75" customHeight="1">
      <c r="A59" s="36"/>
      <c r="B59" s="203"/>
      <c r="C59" s="8"/>
      <c r="D59" s="5"/>
      <c r="E59" s="65"/>
      <c r="F59" s="66"/>
      <c r="G59" s="69"/>
      <c r="H59" s="1">
        <f t="shared" ref="H59:O59" si="3">SUM(H55:H58)</f>
        <v>0</v>
      </c>
      <c r="I59" s="1">
        <f t="shared" si="3"/>
        <v>5.4</v>
      </c>
      <c r="J59" s="1">
        <f t="shared" si="3"/>
        <v>0</v>
      </c>
      <c r="K59" s="1">
        <f t="shared" si="3"/>
        <v>0</v>
      </c>
      <c r="L59" s="1">
        <f t="shared" si="3"/>
        <v>0</v>
      </c>
      <c r="M59" s="1">
        <f t="shared" si="3"/>
        <v>0</v>
      </c>
      <c r="N59" s="1">
        <f t="shared" si="3"/>
        <v>0</v>
      </c>
      <c r="O59" s="1">
        <f t="shared" si="3"/>
        <v>0</v>
      </c>
      <c r="P59" s="68"/>
      <c r="Q59" s="210" t="s">
        <v>30</v>
      </c>
    </row>
    <row r="60" spans="1:48" ht="13.5" customHeight="1" thickBot="1">
      <c r="A60" s="70"/>
      <c r="B60" s="204"/>
      <c r="C60" s="10"/>
      <c r="D60" s="10"/>
      <c r="E60" s="71">
        <f>SUM(H60:O60)</f>
        <v>3</v>
      </c>
      <c r="F60" s="72"/>
      <c r="G60" s="73"/>
      <c r="H60" s="74"/>
      <c r="I60" s="74">
        <v>3</v>
      </c>
      <c r="J60" s="74"/>
      <c r="K60" s="74"/>
      <c r="L60" s="74"/>
      <c r="M60" s="74"/>
      <c r="N60" s="74"/>
      <c r="O60" s="74"/>
      <c r="P60" s="75"/>
      <c r="Q60" s="210" t="s">
        <v>20</v>
      </c>
    </row>
    <row r="61" spans="1:48">
      <c r="A61" s="36" t="s">
        <v>25</v>
      </c>
      <c r="B61" s="341" t="s">
        <v>235</v>
      </c>
      <c r="C61" s="4"/>
      <c r="D61" s="5">
        <v>6</v>
      </c>
      <c r="E61" s="61">
        <f>H65*$H$40+I65*$I$40+J65*$J$40+K65*$K$40+L65*$L$40+M65*$M$40+N65*$N$40+O65*$O$40</f>
        <v>108</v>
      </c>
      <c r="F61" s="62">
        <f>SUM(G61:G63)</f>
        <v>42</v>
      </c>
      <c r="G61" s="337">
        <f>H61*($H$40-$H$41)+I61*($I$40-$I$41)+J61*($J$40-$J$41)+K61*($K$40-$K$41)+L61*($L$40-$L$41)+M61*($M$40-$M$41)+N61*($N$40-$N$41)+O61*($O$40-$O$41)</f>
        <v>14</v>
      </c>
      <c r="H61" s="19"/>
      <c r="I61" s="19"/>
      <c r="J61" s="19"/>
      <c r="K61" s="267"/>
      <c r="L61" s="19"/>
      <c r="M61" s="267">
        <v>1</v>
      </c>
      <c r="N61" s="20"/>
      <c r="O61" s="20"/>
      <c r="P61" s="64" t="s">
        <v>239</v>
      </c>
      <c r="Q61" s="210" t="s">
        <v>14</v>
      </c>
      <c r="R61" s="211" t="s">
        <v>21</v>
      </c>
    </row>
    <row r="62" spans="1:48" s="270" customFormat="1" ht="12.75" customHeight="1">
      <c r="A62" s="36"/>
      <c r="B62" s="203"/>
      <c r="C62" s="8"/>
      <c r="D62" s="5"/>
      <c r="E62" s="65"/>
      <c r="F62" s="66"/>
      <c r="G62" s="337">
        <f>H62*($H$40-$H$41)+I62*($I$40-$I$41)+J62*($J$40-$J$41)+K62*($K$40-$K$41)+L62*($L$40-$L$41)+M62*($M$40-$M$41)+N62*($N$40-$N$41)+O62*($O$40-$O$41)</f>
        <v>0</v>
      </c>
      <c r="H62" s="19"/>
      <c r="I62" s="19"/>
      <c r="J62" s="19"/>
      <c r="K62" s="267"/>
      <c r="L62" s="19"/>
      <c r="M62" s="267">
        <v>0</v>
      </c>
      <c r="N62" s="21"/>
      <c r="O62" s="21"/>
      <c r="P62" s="67"/>
      <c r="Q62" s="210" t="s">
        <v>14</v>
      </c>
      <c r="R62" s="211"/>
      <c r="S62" s="269"/>
    </row>
    <row r="63" spans="1:48" ht="12.75" customHeight="1">
      <c r="A63" s="36"/>
      <c r="B63" s="203"/>
      <c r="C63" s="8"/>
      <c r="D63" s="5"/>
      <c r="E63" s="65"/>
      <c r="F63" s="66"/>
      <c r="G63" s="337">
        <f>H63*($H$40-$H$41)+I63*($I$40-$I$41)+J63*($J$40-$J$41)+K63*($K$40-$K$41)+L63*($L$40-$L$41)+M63*($M$40-$M$41)+N63*($N$40-$N$41)+O63*($O$40-$O$41)</f>
        <v>28</v>
      </c>
      <c r="H63" s="19"/>
      <c r="I63" s="19"/>
      <c r="J63" s="19"/>
      <c r="K63" s="267"/>
      <c r="L63" s="19"/>
      <c r="M63" s="267">
        <v>2</v>
      </c>
      <c r="N63" s="21"/>
      <c r="O63" s="21"/>
      <c r="P63" s="67"/>
      <c r="Q63" s="210" t="s">
        <v>14</v>
      </c>
    </row>
    <row r="64" spans="1:48" ht="12.75" customHeight="1">
      <c r="A64" s="36"/>
      <c r="B64" s="203"/>
      <c r="C64" s="8"/>
      <c r="D64" s="5"/>
      <c r="E64" s="65"/>
      <c r="F64" s="66"/>
      <c r="G64" s="63">
        <f>H64*($H$40-$H$41)+I64*($I$40-$I$41)+J64*($J$40-$J$41)+K64*($K$40-$K$41)+L64*($L$40-$L$41)+M64*($M$40-$M$41)+N64*($N$40-$N$41)+O64*($O$40-$O$41)+H65*$H$41+I65*$I$41+J65*$J$41+K65*$K$41+L65*$L$41+M65*$M$41+N65*$N$41+O65*$O$41</f>
        <v>66</v>
      </c>
      <c r="H64" s="18">
        <f>36*H66/H$40-SUM(H61:H63)</f>
        <v>0</v>
      </c>
      <c r="I64" s="18">
        <f t="shared" ref="I64:O64" si="4">36*I66/I$40-SUM(I61:I63)</f>
        <v>0</v>
      </c>
      <c r="J64" s="18">
        <f t="shared" si="4"/>
        <v>0</v>
      </c>
      <c r="K64" s="18">
        <f t="shared" si="4"/>
        <v>0</v>
      </c>
      <c r="L64" s="18">
        <f t="shared" si="4"/>
        <v>0</v>
      </c>
      <c r="M64" s="18">
        <f t="shared" si="4"/>
        <v>3.3529411764705879</v>
      </c>
      <c r="N64" s="18">
        <f t="shared" si="4"/>
        <v>0</v>
      </c>
      <c r="O64" s="18">
        <f t="shared" si="4"/>
        <v>0</v>
      </c>
      <c r="P64" s="68"/>
      <c r="Q64" s="210" t="s">
        <v>22</v>
      </c>
    </row>
    <row r="65" spans="1:18" ht="12.75" customHeight="1">
      <c r="A65" s="36"/>
      <c r="B65" s="203"/>
      <c r="C65" s="8"/>
      <c r="D65" s="5"/>
      <c r="E65" s="65"/>
      <c r="F65" s="66"/>
      <c r="G65" s="69"/>
      <c r="H65" s="1">
        <f t="shared" ref="H65:O65" si="5">SUM(H61:H64)</f>
        <v>0</v>
      </c>
      <c r="I65" s="1">
        <f t="shared" si="5"/>
        <v>0</v>
      </c>
      <c r="J65" s="1">
        <f t="shared" si="5"/>
        <v>0</v>
      </c>
      <c r="K65" s="1">
        <f t="shared" si="5"/>
        <v>0</v>
      </c>
      <c r="L65" s="1">
        <f t="shared" si="5"/>
        <v>0</v>
      </c>
      <c r="M65" s="1">
        <f t="shared" si="5"/>
        <v>6.3529411764705879</v>
      </c>
      <c r="N65" s="1">
        <f t="shared" si="5"/>
        <v>0</v>
      </c>
      <c r="O65" s="1">
        <f t="shared" si="5"/>
        <v>0</v>
      </c>
      <c r="P65" s="68"/>
      <c r="Q65" s="210" t="s">
        <v>30</v>
      </c>
    </row>
    <row r="66" spans="1:18" ht="13.5" customHeight="1" thickBot="1">
      <c r="A66" s="70"/>
      <c r="B66" s="204"/>
      <c r="C66" s="10"/>
      <c r="D66" s="10"/>
      <c r="E66" s="71">
        <f>SUM(H66:O66)</f>
        <v>3</v>
      </c>
      <c r="F66" s="72"/>
      <c r="G66" s="73"/>
      <c r="H66" s="74"/>
      <c r="I66" s="74"/>
      <c r="J66" s="74"/>
      <c r="K66" s="74"/>
      <c r="L66" s="74"/>
      <c r="M66" s="74">
        <v>3</v>
      </c>
      <c r="N66" s="74"/>
      <c r="O66" s="74"/>
      <c r="P66" s="75"/>
      <c r="Q66" s="210" t="s">
        <v>20</v>
      </c>
    </row>
    <row r="67" spans="1:18" ht="15" customHeight="1">
      <c r="A67" s="36" t="s">
        <v>26</v>
      </c>
      <c r="B67" s="202" t="s">
        <v>238</v>
      </c>
      <c r="C67" s="4" t="s">
        <v>9</v>
      </c>
      <c r="D67" s="5" t="s">
        <v>6</v>
      </c>
      <c r="E67" s="61">
        <f>H71*$H$40+I71*$I$40+J71*$J$40+K71*$K$40+L71*$L$40+M71*$M$40+N71*$N$40+O71*$O$40</f>
        <v>252</v>
      </c>
      <c r="F67" s="62">
        <f>SUM(G67:G69)</f>
        <v>66</v>
      </c>
      <c r="G67" s="63">
        <f>H67*($H$40-$H$41)+I67*($I$40-$I$41)+J67*($J$40-$J$41)+K67*($K$40-$K$41)+L67*($L$40-$L$41)+M67*($M$40-$M$41)+N67*($N$40-$N$41)+O67*($O$40-$O$41)</f>
        <v>0</v>
      </c>
      <c r="H67" s="19"/>
      <c r="I67" s="19"/>
      <c r="J67" s="19"/>
      <c r="K67" s="267"/>
      <c r="L67" s="19"/>
      <c r="M67" s="267"/>
      <c r="N67" s="20"/>
      <c r="O67" s="20"/>
      <c r="P67" s="64" t="s">
        <v>342</v>
      </c>
      <c r="Q67" s="210" t="s">
        <v>14</v>
      </c>
      <c r="R67" s="211" t="s">
        <v>21</v>
      </c>
    </row>
    <row r="68" spans="1:18" ht="12.75" customHeight="1">
      <c r="A68" s="36"/>
      <c r="B68" s="203"/>
      <c r="C68" s="8"/>
      <c r="D68" s="5" t="s">
        <v>7</v>
      </c>
      <c r="E68" s="65"/>
      <c r="F68" s="66"/>
      <c r="G68" s="63">
        <f>H68*($H$40-$H$41)+I68*($I$40-$I$41)+J68*($J$40-$J$41)+K68*($K$40-$K$41)+L68*($L$40-$L$41)+M68*($M$40-$M$41)+N68*($N$40-$N$41)+O68*($O$40-$O$41)</f>
        <v>0</v>
      </c>
      <c r="H68" s="19"/>
      <c r="I68" s="19"/>
      <c r="J68" s="19"/>
      <c r="K68" s="267"/>
      <c r="L68" s="19"/>
      <c r="M68" s="267"/>
      <c r="N68" s="21"/>
      <c r="O68" s="21"/>
      <c r="P68" s="67"/>
      <c r="Q68" s="210" t="s">
        <v>14</v>
      </c>
    </row>
    <row r="69" spans="1:18" ht="12.75" customHeight="1">
      <c r="A69" s="36"/>
      <c r="B69" s="203"/>
      <c r="C69" s="8"/>
      <c r="D69" s="5" t="s">
        <v>8</v>
      </c>
      <c r="E69" s="65"/>
      <c r="F69" s="66"/>
      <c r="G69" s="63">
        <f>H69*($H$40-$H$41)+I69*($I$40-$I$41)+J69*($J$40-$J$41)+K69*($K$40-$K$41)+L69*($L$40-$L$41)+M69*($M$40-$M$41)+N69*($N$40-$N$41)+O69*($O$40-$O$41)</f>
        <v>66</v>
      </c>
      <c r="H69" s="19">
        <v>1</v>
      </c>
      <c r="I69" s="19">
        <v>1</v>
      </c>
      <c r="J69" s="19">
        <v>1</v>
      </c>
      <c r="K69" s="267">
        <v>1</v>
      </c>
      <c r="L69" s="19"/>
      <c r="M69" s="267"/>
      <c r="N69" s="21"/>
      <c r="O69" s="21"/>
      <c r="P69" s="67"/>
      <c r="Q69" s="210" t="s">
        <v>14</v>
      </c>
    </row>
    <row r="70" spans="1:18" ht="12.75" customHeight="1">
      <c r="A70" s="36"/>
      <c r="B70" s="203"/>
      <c r="C70" s="8"/>
      <c r="D70" s="5"/>
      <c r="E70" s="65"/>
      <c r="F70" s="66"/>
      <c r="G70" s="63">
        <f>H70*($H$40-$H$41)+I70*($I$40-$I$41)+J70*($J$40-$J$41)+K70*($K$40-$K$41)+L70*($L$40-$L$41)+M70*($M$40-$M$41)+N70*($N$40-$N$41)+O70*($O$40-$O$41)+H71*$H$41+I71*$I$41+J71*$J$41+K71*$K$41+L71*$L$41+M71*$M$41+N71*$N$41+O71*$O$41</f>
        <v>186.00000000000003</v>
      </c>
      <c r="H70" s="18">
        <f>36*H72/H$40-SUM(H67:H69)</f>
        <v>2.6</v>
      </c>
      <c r="I70" s="18">
        <f t="shared" ref="I70:O70" si="6">36*I72/I$40-SUM(I67:I69)</f>
        <v>2.6</v>
      </c>
      <c r="J70" s="18">
        <f t="shared" si="6"/>
        <v>0.8</v>
      </c>
      <c r="K70" s="18">
        <f t="shared" si="6"/>
        <v>3</v>
      </c>
      <c r="L70" s="18">
        <f t="shared" si="6"/>
        <v>0</v>
      </c>
      <c r="M70" s="18">
        <f t="shared" si="6"/>
        <v>0</v>
      </c>
      <c r="N70" s="18">
        <f t="shared" si="6"/>
        <v>0</v>
      </c>
      <c r="O70" s="18">
        <f t="shared" si="6"/>
        <v>0</v>
      </c>
      <c r="P70" s="68"/>
      <c r="Q70" s="210" t="s">
        <v>22</v>
      </c>
    </row>
    <row r="71" spans="1:18" ht="12.75" customHeight="1">
      <c r="A71" s="36"/>
      <c r="B71" s="203"/>
      <c r="C71" s="8"/>
      <c r="D71" s="5"/>
      <c r="E71" s="65"/>
      <c r="F71" s="66"/>
      <c r="G71" s="69"/>
      <c r="H71" s="1">
        <f t="shared" ref="H71:O71" si="7">SUM(H67:H70)</f>
        <v>3.6</v>
      </c>
      <c r="I71" s="1">
        <f t="shared" si="7"/>
        <v>3.6</v>
      </c>
      <c r="J71" s="1">
        <f t="shared" si="7"/>
        <v>1.8</v>
      </c>
      <c r="K71" s="1">
        <f t="shared" si="7"/>
        <v>4</v>
      </c>
      <c r="L71" s="1">
        <f t="shared" si="7"/>
        <v>0</v>
      </c>
      <c r="M71" s="1">
        <f t="shared" si="7"/>
        <v>0</v>
      </c>
      <c r="N71" s="1">
        <f t="shared" si="7"/>
        <v>0</v>
      </c>
      <c r="O71" s="1">
        <f t="shared" si="7"/>
        <v>0</v>
      </c>
      <c r="P71" s="68"/>
      <c r="Q71" s="210" t="s">
        <v>30</v>
      </c>
    </row>
    <row r="72" spans="1:18" ht="13.5" customHeight="1" thickBot="1">
      <c r="A72" s="70"/>
      <c r="B72" s="204"/>
      <c r="C72" s="10"/>
      <c r="D72" s="10"/>
      <c r="E72" s="71">
        <f>SUM(H72:O72)</f>
        <v>7</v>
      </c>
      <c r="F72" s="72"/>
      <c r="G72" s="73"/>
      <c r="H72" s="74">
        <v>2</v>
      </c>
      <c r="I72" s="74">
        <v>2</v>
      </c>
      <c r="J72" s="74">
        <v>1</v>
      </c>
      <c r="K72" s="74">
        <v>2</v>
      </c>
      <c r="L72" s="74"/>
      <c r="M72" s="74"/>
      <c r="N72" s="74"/>
      <c r="O72" s="74"/>
      <c r="P72" s="75"/>
      <c r="Q72" s="210" t="s">
        <v>20</v>
      </c>
    </row>
    <row r="73" spans="1:18">
      <c r="A73" s="36" t="s">
        <v>41</v>
      </c>
      <c r="B73" s="202" t="s">
        <v>236</v>
      </c>
      <c r="C73" s="4"/>
      <c r="D73" s="5">
        <v>3</v>
      </c>
      <c r="E73" s="61">
        <f>H77*$H$40+I77*$I$40+J77*$J$40+K77*$K$40+L77*$L$40+M77*$M$40+N77*$N$40+O77*$O$40</f>
        <v>108</v>
      </c>
      <c r="F73" s="62">
        <f>SUM(G73:G75)</f>
        <v>34</v>
      </c>
      <c r="G73" s="63">
        <f>H73*($H$40-$H$41)+I73*($I$40-$I$41)+J73*($J$40-$J$41)+K73*($K$40-$K$41)+L73*($L$40-$L$41)+M73*($M$40-$M$41)+N73*($N$40-$N$41)+O73*($O$40-$O$41)</f>
        <v>17</v>
      </c>
      <c r="H73" s="19"/>
      <c r="I73" s="19"/>
      <c r="J73" s="19">
        <v>1</v>
      </c>
      <c r="K73" s="267"/>
      <c r="L73" s="19"/>
      <c r="M73" s="267"/>
      <c r="N73" s="20"/>
      <c r="O73" s="20"/>
      <c r="P73" s="335"/>
      <c r="Q73" s="210" t="s">
        <v>14</v>
      </c>
      <c r="R73" s="211" t="s">
        <v>21</v>
      </c>
    </row>
    <row r="74" spans="1:18" ht="12.75" customHeight="1">
      <c r="A74" s="36"/>
      <c r="B74" s="203"/>
      <c r="C74" s="8"/>
      <c r="D74" s="5"/>
      <c r="E74" s="65"/>
      <c r="F74" s="66"/>
      <c r="G74" s="63">
        <f>H74*($H$40-$H$41)+I74*($I$40-$I$41)+J74*($J$40-$J$41)+K74*($K$40-$K$41)+L74*($L$40-$L$41)+M74*($M$40-$M$41)+N74*($N$40-$N$41)+O74*($O$40-$O$41)</f>
        <v>0</v>
      </c>
      <c r="H74" s="19"/>
      <c r="I74" s="19"/>
      <c r="J74" s="19">
        <v>0</v>
      </c>
      <c r="K74" s="267"/>
      <c r="L74" s="19"/>
      <c r="M74" s="267"/>
      <c r="N74" s="21"/>
      <c r="O74" s="21"/>
      <c r="P74" s="336" t="s">
        <v>240</v>
      </c>
      <c r="Q74" s="210" t="s">
        <v>14</v>
      </c>
    </row>
    <row r="75" spans="1:18" ht="12.75" customHeight="1">
      <c r="A75" s="36"/>
      <c r="B75" s="203"/>
      <c r="C75" s="8"/>
      <c r="D75" s="5"/>
      <c r="E75" s="65"/>
      <c r="F75" s="66"/>
      <c r="G75" s="63">
        <f>H75*($H$40-$H$41)+I75*($I$40-$I$41)+J75*($J$40-$J$41)+K75*($K$40-$K$41)+L75*($L$40-$L$41)+M75*($M$40-$M$41)+N75*($N$40-$N$41)+O75*($O$40-$O$41)</f>
        <v>17</v>
      </c>
      <c r="H75" s="19"/>
      <c r="I75" s="19"/>
      <c r="J75" s="19">
        <v>1</v>
      </c>
      <c r="K75" s="267"/>
      <c r="L75" s="19"/>
      <c r="M75" s="267"/>
      <c r="N75" s="21"/>
      <c r="O75" s="21"/>
      <c r="P75" s="67"/>
      <c r="Q75" s="210" t="s">
        <v>14</v>
      </c>
    </row>
    <row r="76" spans="1:18" ht="12.75" customHeight="1">
      <c r="A76" s="36"/>
      <c r="B76" s="203"/>
      <c r="C76" s="8"/>
      <c r="D76" s="5"/>
      <c r="E76" s="65"/>
      <c r="F76" s="66"/>
      <c r="G76" s="63">
        <f>H76*($H$40-$H$41)+I76*($I$40-$I$41)+J76*($J$40-$J$41)+K76*($K$40-$K$41)+L76*($L$40-$L$41)+M76*($M$40-$M$41)+N76*($N$40-$N$41)+O76*($O$40-$O$41)+H77*$H$41+I77*$I$41+J77*$J$41+K77*$K$41+L77*$L$41+M77*$M$41+N77*$N$41+O77*$O$41</f>
        <v>74</v>
      </c>
      <c r="H76" s="18">
        <f>36*H78/H$40-SUM(H73:H75)</f>
        <v>0</v>
      </c>
      <c r="I76" s="18">
        <f t="shared" ref="I76:O76" si="8">36*I78/I$40-SUM(I73:I75)</f>
        <v>0</v>
      </c>
      <c r="J76" s="18">
        <f t="shared" si="8"/>
        <v>3.4000000000000004</v>
      </c>
      <c r="K76" s="18">
        <f t="shared" si="8"/>
        <v>0</v>
      </c>
      <c r="L76" s="18">
        <f t="shared" si="8"/>
        <v>0</v>
      </c>
      <c r="M76" s="18">
        <f t="shared" si="8"/>
        <v>0</v>
      </c>
      <c r="N76" s="18">
        <f t="shared" si="8"/>
        <v>0</v>
      </c>
      <c r="O76" s="18">
        <f t="shared" si="8"/>
        <v>0</v>
      </c>
      <c r="P76" s="68"/>
      <c r="Q76" s="210" t="s">
        <v>22</v>
      </c>
    </row>
    <row r="77" spans="1:18" ht="12.75" customHeight="1">
      <c r="A77" s="36"/>
      <c r="B77" s="203"/>
      <c r="C77" s="8"/>
      <c r="D77" s="5"/>
      <c r="E77" s="65"/>
      <c r="F77" s="66"/>
      <c r="G77" s="69"/>
      <c r="H77" s="1">
        <f t="shared" ref="H77:O77" si="9">SUM(H73:H76)</f>
        <v>0</v>
      </c>
      <c r="I77" s="1">
        <f t="shared" si="9"/>
        <v>0</v>
      </c>
      <c r="J77" s="1">
        <f t="shared" si="9"/>
        <v>5.4</v>
      </c>
      <c r="K77" s="1">
        <f t="shared" si="9"/>
        <v>0</v>
      </c>
      <c r="L77" s="1">
        <f t="shared" si="9"/>
        <v>0</v>
      </c>
      <c r="M77" s="1">
        <f t="shared" si="9"/>
        <v>0</v>
      </c>
      <c r="N77" s="1">
        <f t="shared" si="9"/>
        <v>0</v>
      </c>
      <c r="O77" s="1">
        <f t="shared" si="9"/>
        <v>0</v>
      </c>
      <c r="P77" s="68"/>
      <c r="Q77" s="210" t="s">
        <v>30</v>
      </c>
    </row>
    <row r="78" spans="1:18" ht="13.5" customHeight="1" thickBot="1">
      <c r="A78" s="70"/>
      <c r="B78" s="204"/>
      <c r="C78" s="10"/>
      <c r="D78" s="10"/>
      <c r="E78" s="71">
        <f>SUM(H78:O78)</f>
        <v>3</v>
      </c>
      <c r="F78" s="72"/>
      <c r="G78" s="73"/>
      <c r="H78" s="74"/>
      <c r="I78" s="74"/>
      <c r="J78" s="74">
        <v>3</v>
      </c>
      <c r="K78" s="74"/>
      <c r="L78" s="74"/>
      <c r="M78" s="74"/>
      <c r="N78" s="74"/>
      <c r="O78" s="74"/>
      <c r="P78" s="75"/>
      <c r="Q78" s="210" t="s">
        <v>20</v>
      </c>
    </row>
    <row r="79" spans="1:18">
      <c r="A79" s="36" t="s">
        <v>52</v>
      </c>
      <c r="B79" s="202" t="s">
        <v>237</v>
      </c>
      <c r="C79" s="4"/>
      <c r="D79" s="5">
        <v>1</v>
      </c>
      <c r="E79" s="61">
        <f>H83*$H$40+I83*$I$40+J83*$J$40+K83*$K$40+L83*$L$40+M83*$M$40+N83*$N$40+O83*$O$40</f>
        <v>108</v>
      </c>
      <c r="F79" s="62">
        <f>SUM(G79:G81)</f>
        <v>34</v>
      </c>
      <c r="G79" s="63">
        <f>H79*($H$40-$H$41)+I79*($I$40-$I$41)+J79*($J$40-$J$41)+K79*($K$40-$K$41)+L79*($L$40-$L$41)+M79*($M$40-$M$41)+N79*($N$40-$N$41)+O79*($O$40-$O$41)</f>
        <v>17</v>
      </c>
      <c r="H79" s="19">
        <v>1</v>
      </c>
      <c r="I79" s="19"/>
      <c r="J79" s="19"/>
      <c r="K79" s="267"/>
      <c r="L79" s="19"/>
      <c r="M79" s="267"/>
      <c r="N79" s="20"/>
      <c r="O79" s="20"/>
      <c r="P79" s="64" t="s">
        <v>239</v>
      </c>
      <c r="Q79" s="210" t="s">
        <v>14</v>
      </c>
      <c r="R79" s="211" t="s">
        <v>21</v>
      </c>
    </row>
    <row r="80" spans="1:18">
      <c r="A80" s="36"/>
      <c r="B80" s="203"/>
      <c r="C80" s="8"/>
      <c r="D80" s="5"/>
      <c r="E80" s="65"/>
      <c r="F80" s="66"/>
      <c r="G80" s="63">
        <f>H80*($H$40-$H$41)+I80*($I$40-$I$41)+J80*($J$40-$J$41)+K80*($K$40-$K$41)+L80*($L$40-$L$41)+M80*($M$40-$M$41)+N80*($N$40-$N$41)+O80*($O$40-$O$41)</f>
        <v>0</v>
      </c>
      <c r="H80" s="19">
        <v>0</v>
      </c>
      <c r="I80" s="19"/>
      <c r="J80" s="19"/>
      <c r="K80" s="267"/>
      <c r="L80" s="19"/>
      <c r="M80" s="267"/>
      <c r="N80" s="21"/>
      <c r="O80" s="21"/>
      <c r="P80" s="67"/>
      <c r="Q80" s="210" t="s">
        <v>14</v>
      </c>
    </row>
    <row r="81" spans="1:18">
      <c r="A81" s="36"/>
      <c r="B81" s="203"/>
      <c r="C81" s="8"/>
      <c r="D81" s="5"/>
      <c r="E81" s="65"/>
      <c r="F81" s="66"/>
      <c r="G81" s="63">
        <f>H81*($H$40-$H$41)+I81*($I$40-$I$41)+J81*($J$40-$J$41)+K81*($K$40-$K$41)+L81*($L$40-$L$41)+M81*($M$40-$M$41)+N81*($N$40-$N$41)+O81*($O$40-$O$41)</f>
        <v>17</v>
      </c>
      <c r="H81" s="19">
        <v>1</v>
      </c>
      <c r="I81" s="19"/>
      <c r="J81" s="19"/>
      <c r="K81" s="267"/>
      <c r="L81" s="19"/>
      <c r="M81" s="267"/>
      <c r="N81" s="21"/>
      <c r="O81" s="21"/>
      <c r="P81" s="67"/>
      <c r="Q81" s="210" t="s">
        <v>14</v>
      </c>
    </row>
    <row r="82" spans="1:18">
      <c r="A82" s="36"/>
      <c r="B82" s="203"/>
      <c r="C82" s="8"/>
      <c r="D82" s="5"/>
      <c r="E82" s="65"/>
      <c r="F82" s="66"/>
      <c r="G82" s="63">
        <f>H82*($H$40-$H$41)+I82*($I$40-$I$41)+J82*($J$40-$J$41)+K82*($K$40-$K$41)+L82*($L$40-$L$41)+M82*($M$40-$M$41)+N82*($N$40-$N$41)+O82*($O$40-$O$41)+H83*$H$41+I83*$I$41+J83*$J$41+K83*$K$41+L83*$L$41+M83*$M$41+N83*$N$41+O83*$O$41</f>
        <v>74</v>
      </c>
      <c r="H82" s="18">
        <f>36*H84/H$40-SUM(H79:H81)</f>
        <v>3.4000000000000004</v>
      </c>
      <c r="I82" s="18">
        <f t="shared" ref="I82:O82" si="10">36*I84/I$40-SUM(I79:I81)</f>
        <v>0</v>
      </c>
      <c r="J82" s="18">
        <f t="shared" si="10"/>
        <v>0</v>
      </c>
      <c r="K82" s="18">
        <f t="shared" si="10"/>
        <v>0</v>
      </c>
      <c r="L82" s="18">
        <f t="shared" si="10"/>
        <v>0</v>
      </c>
      <c r="M82" s="18">
        <f t="shared" si="10"/>
        <v>0</v>
      </c>
      <c r="N82" s="18">
        <f t="shared" si="10"/>
        <v>0</v>
      </c>
      <c r="O82" s="18">
        <f t="shared" si="10"/>
        <v>0</v>
      </c>
      <c r="P82" s="68"/>
      <c r="Q82" s="210" t="s">
        <v>22</v>
      </c>
    </row>
    <row r="83" spans="1:18">
      <c r="A83" s="36"/>
      <c r="B83" s="203"/>
      <c r="C83" s="8"/>
      <c r="D83" s="5"/>
      <c r="E83" s="65"/>
      <c r="F83" s="66"/>
      <c r="G83" s="69"/>
      <c r="H83" s="1">
        <f t="shared" ref="H83:O83" si="11">SUM(H79:H82)</f>
        <v>5.4</v>
      </c>
      <c r="I83" s="1">
        <f t="shared" si="11"/>
        <v>0</v>
      </c>
      <c r="J83" s="1">
        <f t="shared" si="11"/>
        <v>0</v>
      </c>
      <c r="K83" s="1">
        <f t="shared" si="11"/>
        <v>0</v>
      </c>
      <c r="L83" s="1">
        <f t="shared" si="11"/>
        <v>0</v>
      </c>
      <c r="M83" s="1">
        <f t="shared" si="11"/>
        <v>0</v>
      </c>
      <c r="N83" s="1">
        <f t="shared" si="11"/>
        <v>0</v>
      </c>
      <c r="O83" s="1">
        <f t="shared" si="11"/>
        <v>0</v>
      </c>
      <c r="P83" s="68"/>
      <c r="Q83" s="210" t="s">
        <v>30</v>
      </c>
    </row>
    <row r="84" spans="1:18" ht="12.75" thickBot="1">
      <c r="A84" s="70"/>
      <c r="B84" s="204"/>
      <c r="C84" s="10"/>
      <c r="D84" s="10"/>
      <c r="E84" s="71">
        <f>SUM(H84:O84)</f>
        <v>3</v>
      </c>
      <c r="F84" s="72"/>
      <c r="G84" s="73"/>
      <c r="H84" s="74">
        <v>3</v>
      </c>
      <c r="I84" s="74"/>
      <c r="J84" s="74"/>
      <c r="K84" s="74"/>
      <c r="L84" s="74"/>
      <c r="M84" s="74"/>
      <c r="N84" s="74"/>
      <c r="O84" s="74"/>
      <c r="P84" s="75"/>
      <c r="Q84" s="210" t="s">
        <v>20</v>
      </c>
    </row>
    <row r="85" spans="1:18">
      <c r="A85" s="36" t="s">
        <v>54</v>
      </c>
      <c r="B85" s="202" t="s">
        <v>241</v>
      </c>
      <c r="C85" s="4">
        <v>1</v>
      </c>
      <c r="D85" s="5"/>
      <c r="E85" s="61">
        <f>H89*$H$40+I89*$I$40+J89*$J$40+K89*$K$40+L89*$L$40+M89*$M$40+N89*$N$40+O89*$O$40</f>
        <v>540</v>
      </c>
      <c r="F85" s="62">
        <f>SUM(G85:G87)</f>
        <v>238</v>
      </c>
      <c r="G85" s="63">
        <f>H85*($H$40-$H$41)+I85*($I$40-$I$41)+J85*($J$40-$J$41)+K85*($K$40-$K$41)+L85*($L$40-$L$41)+M85*($M$40-$M$41)+N85*($N$40-$N$41)+O85*($O$40-$O$41)</f>
        <v>102</v>
      </c>
      <c r="H85" s="19">
        <v>2</v>
      </c>
      <c r="I85" s="19">
        <v>2</v>
      </c>
      <c r="J85" s="19">
        <v>2</v>
      </c>
      <c r="K85" s="267"/>
      <c r="L85" s="19"/>
      <c r="M85" s="267"/>
      <c r="N85" s="20"/>
      <c r="O85" s="20"/>
      <c r="P85" s="64" t="s">
        <v>251</v>
      </c>
      <c r="Q85" s="210" t="s">
        <v>14</v>
      </c>
      <c r="R85" s="211" t="s">
        <v>21</v>
      </c>
    </row>
    <row r="86" spans="1:18">
      <c r="A86" s="36"/>
      <c r="B86" s="203"/>
      <c r="C86" s="8">
        <v>2</v>
      </c>
      <c r="D86" s="5"/>
      <c r="E86" s="65"/>
      <c r="F86" s="66"/>
      <c r="G86" s="63">
        <f>H86*($H$40-$H$41)+I86*($I$40-$I$41)+J86*($J$40-$J$41)+K86*($K$40-$K$41)+L86*($L$40-$L$41)+M86*($M$40-$M$41)+N86*($N$40-$N$41)+O86*($O$40-$O$41)</f>
        <v>0</v>
      </c>
      <c r="H86" s="19">
        <v>0</v>
      </c>
      <c r="I86" s="19">
        <v>0</v>
      </c>
      <c r="J86" s="19">
        <v>0</v>
      </c>
      <c r="K86" s="267"/>
      <c r="L86" s="19"/>
      <c r="M86" s="267"/>
      <c r="N86" s="21"/>
      <c r="O86" s="21"/>
      <c r="P86" s="67"/>
      <c r="Q86" s="210" t="s">
        <v>14</v>
      </c>
    </row>
    <row r="87" spans="1:18">
      <c r="A87" s="36"/>
      <c r="B87" s="203"/>
      <c r="C87" s="8" t="s">
        <v>8</v>
      </c>
      <c r="D87" s="5"/>
      <c r="E87" s="65"/>
      <c r="F87" s="66"/>
      <c r="G87" s="63">
        <f>H87*($H$40-$H$41)+I87*($I$40-$I$41)+J87*($J$40-$J$41)+K87*($K$40-$K$41)+L87*($L$40-$L$41)+M87*($M$40-$M$41)+N87*($N$40-$N$41)+O87*($O$40-$O$41)</f>
        <v>136</v>
      </c>
      <c r="H87" s="19">
        <v>3</v>
      </c>
      <c r="I87" s="19">
        <v>3</v>
      </c>
      <c r="J87" s="19">
        <v>2</v>
      </c>
      <c r="K87" s="267"/>
      <c r="L87" s="19"/>
      <c r="M87" s="267"/>
      <c r="N87" s="21"/>
      <c r="O87" s="21"/>
      <c r="P87" s="67"/>
      <c r="Q87" s="210" t="s">
        <v>14</v>
      </c>
    </row>
    <row r="88" spans="1:18">
      <c r="A88" s="36"/>
      <c r="B88" s="203"/>
      <c r="C88" s="8"/>
      <c r="D88" s="5"/>
      <c r="E88" s="65"/>
      <c r="F88" s="66"/>
      <c r="G88" s="63">
        <f>H88*($H$40-$H$41)+I88*($I$40-$I$41)+J88*($J$40-$J$41)+K88*($K$40-$K$41)+L88*($L$40-$L$41)+M88*($M$40-$M$41)+N88*($N$40-$N$41)+O88*($O$40-$O$41)+H89*$H$41+I89*$I$41+J89*$J$41+K89*$K$41+L89*$L$41+M89*$M$41+N89*$N$41+O89*$O$41</f>
        <v>302</v>
      </c>
      <c r="H88" s="18">
        <f>36*H90/H$40-SUM(H85:H87)</f>
        <v>4</v>
      </c>
      <c r="I88" s="18">
        <f t="shared" ref="I88:O88" si="12">36*I90/I$40-SUM(I85:I87)</f>
        <v>4</v>
      </c>
      <c r="J88" s="18">
        <f t="shared" si="12"/>
        <v>5</v>
      </c>
      <c r="K88" s="18">
        <f t="shared" si="12"/>
        <v>0</v>
      </c>
      <c r="L88" s="18">
        <f t="shared" si="12"/>
        <v>0</v>
      </c>
      <c r="M88" s="18">
        <f t="shared" si="12"/>
        <v>0</v>
      </c>
      <c r="N88" s="18">
        <f t="shared" si="12"/>
        <v>0</v>
      </c>
      <c r="O88" s="18">
        <f t="shared" si="12"/>
        <v>0</v>
      </c>
      <c r="P88" s="68"/>
      <c r="Q88" s="210" t="s">
        <v>22</v>
      </c>
    </row>
    <row r="89" spans="1:18">
      <c r="A89" s="36"/>
      <c r="B89" s="203"/>
      <c r="C89" s="8"/>
      <c r="D89" s="5"/>
      <c r="E89" s="65"/>
      <c r="F89" s="66"/>
      <c r="G89" s="69"/>
      <c r="H89" s="1">
        <f t="shared" ref="H89:O89" si="13">SUM(H85:H88)</f>
        <v>9</v>
      </c>
      <c r="I89" s="1">
        <f t="shared" si="13"/>
        <v>9</v>
      </c>
      <c r="J89" s="1">
        <f t="shared" si="13"/>
        <v>9</v>
      </c>
      <c r="K89" s="1">
        <f t="shared" si="13"/>
        <v>0</v>
      </c>
      <c r="L89" s="1">
        <f t="shared" si="13"/>
        <v>0</v>
      </c>
      <c r="M89" s="1">
        <f t="shared" si="13"/>
        <v>0</v>
      </c>
      <c r="N89" s="1">
        <f t="shared" si="13"/>
        <v>0</v>
      </c>
      <c r="O89" s="1">
        <f t="shared" si="13"/>
        <v>0</v>
      </c>
      <c r="P89" s="68"/>
      <c r="Q89" s="210" t="s">
        <v>30</v>
      </c>
    </row>
    <row r="90" spans="1:18" ht="12.75" thickBot="1">
      <c r="A90" s="70"/>
      <c r="B90" s="204"/>
      <c r="C90" s="10"/>
      <c r="D90" s="10"/>
      <c r="E90" s="71">
        <f>SUM(H90:O90)</f>
        <v>15</v>
      </c>
      <c r="F90" s="72"/>
      <c r="G90" s="73"/>
      <c r="H90" s="74">
        <v>5</v>
      </c>
      <c r="I90" s="74">
        <v>5</v>
      </c>
      <c r="J90" s="74">
        <v>5</v>
      </c>
      <c r="K90" s="74"/>
      <c r="L90" s="74"/>
      <c r="M90" s="74"/>
      <c r="N90" s="74"/>
      <c r="O90" s="74"/>
      <c r="P90" s="75"/>
      <c r="Q90" s="210" t="s">
        <v>20</v>
      </c>
    </row>
    <row r="91" spans="1:18">
      <c r="A91" s="36" t="s">
        <v>55</v>
      </c>
      <c r="B91" s="202" t="s">
        <v>242</v>
      </c>
      <c r="C91" s="4"/>
      <c r="D91" s="5" t="s">
        <v>9</v>
      </c>
      <c r="E91" s="61">
        <f>H95*$H$40+I95*$I$40+J95*$J$40+K95*$K$40+L95*$L$40+M95*$M$40+N95*$N$40+O95*$O$40</f>
        <v>108</v>
      </c>
      <c r="F91" s="62">
        <f>SUM(G91:G93)</f>
        <v>30</v>
      </c>
      <c r="G91" s="63">
        <f>H91*($H$40-$H$41)+I91*($I$40-$I$41)+J91*($J$40-$J$41)+K91*($K$40-$K$41)+L91*($L$40-$L$41)+M91*($M$40-$M$41)+N91*($N$40-$N$41)+O91*($O$40-$O$41)</f>
        <v>15</v>
      </c>
      <c r="H91" s="19"/>
      <c r="I91" s="19"/>
      <c r="J91" s="19"/>
      <c r="K91" s="267">
        <v>1</v>
      </c>
      <c r="L91" s="19"/>
      <c r="M91" s="267"/>
      <c r="N91" s="20"/>
      <c r="O91" s="20"/>
      <c r="P91" s="64" t="s">
        <v>252</v>
      </c>
      <c r="Q91" s="210" t="s">
        <v>14</v>
      </c>
      <c r="R91" s="211" t="s">
        <v>21</v>
      </c>
    </row>
    <row r="92" spans="1:18">
      <c r="A92" s="36"/>
      <c r="B92" s="203" t="s">
        <v>243</v>
      </c>
      <c r="C92" s="8"/>
      <c r="D92" s="5"/>
      <c r="E92" s="65"/>
      <c r="F92" s="66"/>
      <c r="G92" s="63">
        <f>H92*($H$40-$H$41)+I92*($I$40-$I$41)+J92*($J$40-$J$41)+K92*($K$40-$K$41)+L92*($L$40-$L$41)+M92*($M$40-$M$41)+N92*($N$40-$N$41)+O92*($O$40-$O$41)</f>
        <v>0</v>
      </c>
      <c r="H92" s="19"/>
      <c r="I92" s="19"/>
      <c r="J92" s="19"/>
      <c r="K92" s="267">
        <v>0</v>
      </c>
      <c r="L92" s="19"/>
      <c r="M92" s="267"/>
      <c r="N92" s="21"/>
      <c r="O92" s="21"/>
      <c r="P92" s="67"/>
      <c r="Q92" s="210" t="s">
        <v>14</v>
      </c>
    </row>
    <row r="93" spans="1:18">
      <c r="A93" s="36"/>
      <c r="B93" s="203"/>
      <c r="C93" s="8"/>
      <c r="D93" s="5"/>
      <c r="E93" s="65"/>
      <c r="F93" s="66"/>
      <c r="G93" s="63">
        <f>H93*($H$40-$H$41)+I93*($I$40-$I$41)+J93*($J$40-$J$41)+K93*($K$40-$K$41)+L93*($L$40-$L$41)+M93*($M$40-$M$41)+N93*($N$40-$N$41)+O93*($O$40-$O$41)</f>
        <v>15</v>
      </c>
      <c r="H93" s="19"/>
      <c r="I93" s="19"/>
      <c r="J93" s="19"/>
      <c r="K93" s="267">
        <v>1</v>
      </c>
      <c r="L93" s="19"/>
      <c r="M93" s="267"/>
      <c r="N93" s="21"/>
      <c r="O93" s="21"/>
      <c r="P93" s="67"/>
      <c r="Q93" s="210" t="s">
        <v>14</v>
      </c>
    </row>
    <row r="94" spans="1:18">
      <c r="A94" s="36"/>
      <c r="B94" s="203"/>
      <c r="C94" s="8"/>
      <c r="D94" s="5"/>
      <c r="E94" s="65"/>
      <c r="F94" s="66"/>
      <c r="G94" s="63">
        <f>H94*($H$40-$H$41)+I94*($I$40-$I$41)+J94*($J$40-$J$41)+K94*($K$40-$K$41)+L94*($L$40-$L$41)+M94*($M$40-$M$41)+N94*($N$40-$N$41)+O94*($O$40-$O$41)+H95*$H$41+I95*$I$41+J95*$J$41+K95*$K$41+L95*$L$41+M95*$M$41+N95*$N$41+O95*$O$41</f>
        <v>78</v>
      </c>
      <c r="H94" s="18">
        <f>36*H96/H$40-SUM(H91:H93)</f>
        <v>0</v>
      </c>
      <c r="I94" s="18">
        <f t="shared" ref="I94:O94" si="14">36*I96/I$40-SUM(I91:I93)</f>
        <v>0</v>
      </c>
      <c r="J94" s="18">
        <f t="shared" si="14"/>
        <v>0</v>
      </c>
      <c r="K94" s="18">
        <f t="shared" si="14"/>
        <v>4</v>
      </c>
      <c r="L94" s="18">
        <f t="shared" si="14"/>
        <v>0</v>
      </c>
      <c r="M94" s="18">
        <f t="shared" si="14"/>
        <v>0</v>
      </c>
      <c r="N94" s="18">
        <f t="shared" si="14"/>
        <v>0</v>
      </c>
      <c r="O94" s="18">
        <f t="shared" si="14"/>
        <v>0</v>
      </c>
      <c r="P94" s="68"/>
      <c r="Q94" s="210" t="s">
        <v>22</v>
      </c>
    </row>
    <row r="95" spans="1:18">
      <c r="A95" s="36"/>
      <c r="B95" s="203"/>
      <c r="C95" s="8"/>
      <c r="D95" s="5"/>
      <c r="E95" s="65"/>
      <c r="F95" s="66"/>
      <c r="G95" s="69"/>
      <c r="H95" s="1">
        <f t="shared" ref="H95:O95" si="15">SUM(H91:H94)</f>
        <v>0</v>
      </c>
      <c r="I95" s="1">
        <f t="shared" si="15"/>
        <v>0</v>
      </c>
      <c r="J95" s="1">
        <f t="shared" si="15"/>
        <v>0</v>
      </c>
      <c r="K95" s="1">
        <f t="shared" si="15"/>
        <v>6</v>
      </c>
      <c r="L95" s="1">
        <f t="shared" si="15"/>
        <v>0</v>
      </c>
      <c r="M95" s="1">
        <f t="shared" si="15"/>
        <v>0</v>
      </c>
      <c r="N95" s="1">
        <f t="shared" si="15"/>
        <v>0</v>
      </c>
      <c r="O95" s="1">
        <f t="shared" si="15"/>
        <v>0</v>
      </c>
      <c r="P95" s="68"/>
      <c r="Q95" s="210" t="s">
        <v>30</v>
      </c>
    </row>
    <row r="96" spans="1:18" ht="12.75" thickBot="1">
      <c r="A96" s="70"/>
      <c r="B96" s="204"/>
      <c r="C96" s="10"/>
      <c r="D96" s="10"/>
      <c r="E96" s="71">
        <f>SUM(H96:O96)</f>
        <v>3</v>
      </c>
      <c r="F96" s="72"/>
      <c r="G96" s="73"/>
      <c r="H96" s="74"/>
      <c r="I96" s="74"/>
      <c r="J96" s="74"/>
      <c r="K96" s="74">
        <v>3</v>
      </c>
      <c r="L96" s="74"/>
      <c r="M96" s="74"/>
      <c r="N96" s="74"/>
      <c r="O96" s="74"/>
      <c r="P96" s="75"/>
      <c r="Q96" s="210" t="s">
        <v>20</v>
      </c>
    </row>
    <row r="97" spans="1:18">
      <c r="A97" s="36" t="s">
        <v>56</v>
      </c>
      <c r="B97" s="202" t="s">
        <v>247</v>
      </c>
      <c r="C97" s="4">
        <v>2</v>
      </c>
      <c r="D97" s="5"/>
      <c r="E97" s="61">
        <f>H101*$H$40+I101*$I$40+J101*$J$40+K101*$K$40+L101*$L$40+M101*$M$40+N101*$N$40+O101*$O$40</f>
        <v>108</v>
      </c>
      <c r="F97" s="62">
        <f>SUM(G97:G99)</f>
        <v>51</v>
      </c>
      <c r="G97" s="63">
        <f>H97*($H$40-$H$41)+I97*($I$40-$I$41)+J97*($J$40-$J$41)+K97*($K$40-$K$41)+L97*($L$40-$L$41)+M97*($M$40-$M$41)+N97*($N$40-$N$41)+O97*($O$40-$O$41)</f>
        <v>34</v>
      </c>
      <c r="H97" s="19"/>
      <c r="I97" s="19">
        <v>2</v>
      </c>
      <c r="J97" s="19"/>
      <c r="K97" s="267"/>
      <c r="L97" s="19"/>
      <c r="M97" s="267"/>
      <c r="N97" s="20"/>
      <c r="O97" s="20"/>
      <c r="P97" s="64" t="s">
        <v>344</v>
      </c>
      <c r="Q97" s="210" t="s">
        <v>14</v>
      </c>
      <c r="R97" s="211" t="s">
        <v>21</v>
      </c>
    </row>
    <row r="98" spans="1:18">
      <c r="A98" s="36"/>
      <c r="B98" s="203"/>
      <c r="C98" s="8"/>
      <c r="D98" s="5"/>
      <c r="E98" s="65"/>
      <c r="F98" s="66"/>
      <c r="G98" s="63">
        <f>H98*($H$40-$H$41)+I98*($I$40-$I$41)+J98*($J$40-$J$41)+K98*($K$40-$K$41)+L98*($L$40-$L$41)+M98*($M$40-$M$41)+N98*($N$40-$N$41)+O98*($O$40-$O$41)</f>
        <v>0</v>
      </c>
      <c r="H98" s="19"/>
      <c r="I98" s="19">
        <v>0</v>
      </c>
      <c r="J98" s="19"/>
      <c r="K98" s="267"/>
      <c r="L98" s="19"/>
      <c r="M98" s="267"/>
      <c r="N98" s="21"/>
      <c r="O98" s="21"/>
      <c r="P98" s="67"/>
      <c r="Q98" s="210" t="s">
        <v>14</v>
      </c>
    </row>
    <row r="99" spans="1:18">
      <c r="A99" s="36"/>
      <c r="B99" s="203"/>
      <c r="C99" s="8"/>
      <c r="D99" s="5"/>
      <c r="E99" s="65"/>
      <c r="F99" s="66"/>
      <c r="G99" s="63">
        <f>H99*($H$40-$H$41)+I99*($I$40-$I$41)+J99*($J$40-$J$41)+K99*($K$40-$K$41)+L99*($L$40-$L$41)+M99*($M$40-$M$41)+N99*($N$40-$N$41)+O99*($O$40-$O$41)</f>
        <v>17</v>
      </c>
      <c r="H99" s="19"/>
      <c r="I99" s="19">
        <v>1</v>
      </c>
      <c r="J99" s="19"/>
      <c r="K99" s="267"/>
      <c r="L99" s="19"/>
      <c r="M99" s="267"/>
      <c r="N99" s="21"/>
      <c r="O99" s="21"/>
      <c r="P99" s="67"/>
      <c r="Q99" s="210" t="s">
        <v>14</v>
      </c>
    </row>
    <row r="100" spans="1:18">
      <c r="A100" s="36"/>
      <c r="B100" s="203"/>
      <c r="C100" s="8"/>
      <c r="D100" s="5"/>
      <c r="E100" s="65"/>
      <c r="F100" s="66"/>
      <c r="G100" s="63">
        <f>H100*($H$40-$H$41)+I100*($I$40-$I$41)+J100*($J$40-$J$41)+K100*($K$40-$K$41)+L100*($L$40-$L$41)+M100*($M$40-$M$41)+N100*($N$40-$N$41)+O100*($O$40-$O$41)+H101*$H$41+I101*$I$41+J101*$J$41+K101*$K$41+L101*$L$41+M101*$M$41+N101*$N$41+O101*$O$41</f>
        <v>57.000000000000007</v>
      </c>
      <c r="H100" s="18">
        <f>36*H102/H$40-SUM(H97:H99)</f>
        <v>0</v>
      </c>
      <c r="I100" s="18">
        <f t="shared" ref="I100:O100" si="16">36*I102/I$40-SUM(I97:I99)</f>
        <v>2.4000000000000004</v>
      </c>
      <c r="J100" s="18">
        <f t="shared" si="16"/>
        <v>0</v>
      </c>
      <c r="K100" s="18">
        <f t="shared" si="16"/>
        <v>0</v>
      </c>
      <c r="L100" s="18">
        <f t="shared" si="16"/>
        <v>0</v>
      </c>
      <c r="M100" s="18">
        <f t="shared" si="16"/>
        <v>0</v>
      </c>
      <c r="N100" s="18">
        <f t="shared" si="16"/>
        <v>0</v>
      </c>
      <c r="O100" s="18">
        <f t="shared" si="16"/>
        <v>0</v>
      </c>
      <c r="P100" s="68"/>
      <c r="Q100" s="210" t="s">
        <v>22</v>
      </c>
    </row>
    <row r="101" spans="1:18">
      <c r="A101" s="36"/>
      <c r="B101" s="203"/>
      <c r="C101" s="8"/>
      <c r="D101" s="5"/>
      <c r="E101" s="65"/>
      <c r="F101" s="66"/>
      <c r="G101" s="69"/>
      <c r="H101" s="1">
        <f t="shared" ref="H101:O101" si="17">SUM(H97:H100)</f>
        <v>0</v>
      </c>
      <c r="I101" s="1">
        <f t="shared" si="17"/>
        <v>5.4</v>
      </c>
      <c r="J101" s="1">
        <f t="shared" si="17"/>
        <v>0</v>
      </c>
      <c r="K101" s="1">
        <f t="shared" si="17"/>
        <v>0</v>
      </c>
      <c r="L101" s="1">
        <f t="shared" si="17"/>
        <v>0</v>
      </c>
      <c r="M101" s="1">
        <f t="shared" si="17"/>
        <v>0</v>
      </c>
      <c r="N101" s="1">
        <f t="shared" si="17"/>
        <v>0</v>
      </c>
      <c r="O101" s="1">
        <f t="shared" si="17"/>
        <v>0</v>
      </c>
      <c r="P101" s="68"/>
      <c r="Q101" s="210" t="s">
        <v>30</v>
      </c>
    </row>
    <row r="102" spans="1:18" ht="12.75" thickBot="1">
      <c r="A102" s="70"/>
      <c r="B102" s="204"/>
      <c r="C102" s="10"/>
      <c r="D102" s="10"/>
      <c r="E102" s="71">
        <f>SUM(H102:O102)</f>
        <v>3</v>
      </c>
      <c r="F102" s="72"/>
      <c r="G102" s="73"/>
      <c r="H102" s="74"/>
      <c r="I102" s="74">
        <v>3</v>
      </c>
      <c r="J102" s="74"/>
      <c r="K102" s="74"/>
      <c r="L102" s="74"/>
      <c r="M102" s="74"/>
      <c r="N102" s="74"/>
      <c r="O102" s="74"/>
      <c r="P102" s="75"/>
      <c r="Q102" s="210" t="s">
        <v>20</v>
      </c>
    </row>
    <row r="103" spans="1:18">
      <c r="A103" s="36" t="s">
        <v>57</v>
      </c>
      <c r="B103" s="202" t="s">
        <v>248</v>
      </c>
      <c r="C103" s="4"/>
      <c r="D103" s="5" t="s">
        <v>7</v>
      </c>
      <c r="E103" s="61">
        <f>H107*$H$40+I107*$I$40+J107*$J$40+K107*$K$40+L107*$L$40+M107*$M$40+N107*$N$40+O107*$O$40</f>
        <v>108</v>
      </c>
      <c r="F103" s="62">
        <f>SUM(G103:G105)</f>
        <v>51</v>
      </c>
      <c r="G103" s="63">
        <f>H103*($H$40-$H$41)+I103*($I$40-$I$41)+J103*($J$40-$J$41)+K103*($K$40-$K$41)+L103*($L$40-$L$41)+M103*($M$40-$M$41)+N103*($N$40-$N$41)+O103*($O$40-$O$41)</f>
        <v>17</v>
      </c>
      <c r="H103" s="19"/>
      <c r="I103" s="19">
        <v>1</v>
      </c>
      <c r="J103" s="19"/>
      <c r="K103" s="267"/>
      <c r="L103" s="19"/>
      <c r="M103" s="267"/>
      <c r="N103" s="20"/>
      <c r="O103" s="20"/>
      <c r="P103" s="64" t="s">
        <v>344</v>
      </c>
      <c r="Q103" s="210" t="s">
        <v>14</v>
      </c>
      <c r="R103" s="211" t="s">
        <v>21</v>
      </c>
    </row>
    <row r="104" spans="1:18">
      <c r="A104" s="36"/>
      <c r="B104" s="203" t="s">
        <v>249</v>
      </c>
      <c r="C104" s="8"/>
      <c r="D104" s="5"/>
      <c r="E104" s="65"/>
      <c r="F104" s="66"/>
      <c r="G104" s="63">
        <f>H104*($H$40-$H$41)+I104*($I$40-$I$41)+J104*($J$40-$J$41)+K104*($K$40-$K$41)+L104*($L$40-$L$41)+M104*($M$40-$M$41)+N104*($N$40-$N$41)+O104*($O$40-$O$41)</f>
        <v>0</v>
      </c>
      <c r="H104" s="19"/>
      <c r="I104" s="19">
        <v>0</v>
      </c>
      <c r="J104" s="19"/>
      <c r="K104" s="267"/>
      <c r="L104" s="19"/>
      <c r="M104" s="267"/>
      <c r="N104" s="21"/>
      <c r="O104" s="21"/>
      <c r="P104" s="67"/>
      <c r="Q104" s="210" t="s">
        <v>14</v>
      </c>
    </row>
    <row r="105" spans="1:18">
      <c r="A105" s="36"/>
      <c r="B105" s="203"/>
      <c r="C105" s="8"/>
      <c r="D105" s="5"/>
      <c r="E105" s="65"/>
      <c r="F105" s="66"/>
      <c r="G105" s="63">
        <f>H105*($H$40-$H$41)+I105*($I$40-$I$41)+J105*($J$40-$J$41)+K105*($K$40-$K$41)+L105*($L$40-$L$41)+M105*($M$40-$M$41)+N105*($N$40-$N$41)+O105*($O$40-$O$41)</f>
        <v>34</v>
      </c>
      <c r="H105" s="19"/>
      <c r="I105" s="19">
        <v>2</v>
      </c>
      <c r="J105" s="19"/>
      <c r="K105" s="267"/>
      <c r="L105" s="19"/>
      <c r="M105" s="267"/>
      <c r="N105" s="21"/>
      <c r="O105" s="21"/>
      <c r="P105" s="67"/>
      <c r="Q105" s="210" t="s">
        <v>14</v>
      </c>
    </row>
    <row r="106" spans="1:18">
      <c r="A106" s="36"/>
      <c r="B106" s="203"/>
      <c r="C106" s="8"/>
      <c r="D106" s="5"/>
      <c r="E106" s="65"/>
      <c r="F106" s="66"/>
      <c r="G106" s="63">
        <f>H106*($H$40-$H$41)+I106*($I$40-$I$41)+J106*($J$40-$J$41)+K106*($K$40-$K$41)+L106*($L$40-$L$41)+M106*($M$40-$M$41)+N106*($N$40-$N$41)+O106*($O$40-$O$41)+H107*$H$41+I107*$I$41+J107*$J$41+K107*$K$41+L107*$L$41+M107*$M$41+N107*$N$41+O107*$O$41</f>
        <v>57.000000000000007</v>
      </c>
      <c r="H106" s="18">
        <f>36*H108/H$40-SUM(H103:H105)</f>
        <v>0</v>
      </c>
      <c r="I106" s="18">
        <f t="shared" ref="I106:O106" si="18">36*I108/I$40-SUM(I103:I105)</f>
        <v>2.4000000000000004</v>
      </c>
      <c r="J106" s="18">
        <f t="shared" si="18"/>
        <v>0</v>
      </c>
      <c r="K106" s="18">
        <f t="shared" si="18"/>
        <v>0</v>
      </c>
      <c r="L106" s="18">
        <f t="shared" si="18"/>
        <v>0</v>
      </c>
      <c r="M106" s="18">
        <f t="shared" si="18"/>
        <v>0</v>
      </c>
      <c r="N106" s="18">
        <f t="shared" si="18"/>
        <v>0</v>
      </c>
      <c r="O106" s="18">
        <f t="shared" si="18"/>
        <v>0</v>
      </c>
      <c r="P106" s="68"/>
      <c r="Q106" s="210" t="s">
        <v>22</v>
      </c>
    </row>
    <row r="107" spans="1:18">
      <c r="A107" s="36"/>
      <c r="B107" s="203"/>
      <c r="C107" s="8"/>
      <c r="D107" s="5"/>
      <c r="E107" s="65"/>
      <c r="F107" s="66"/>
      <c r="G107" s="69"/>
      <c r="H107" s="1">
        <f t="shared" ref="H107:O107" si="19">SUM(H103:H106)</f>
        <v>0</v>
      </c>
      <c r="I107" s="1">
        <f t="shared" si="19"/>
        <v>5.4</v>
      </c>
      <c r="J107" s="1">
        <f t="shared" si="19"/>
        <v>0</v>
      </c>
      <c r="K107" s="1">
        <f t="shared" si="19"/>
        <v>0</v>
      </c>
      <c r="L107" s="1">
        <f t="shared" si="19"/>
        <v>0</v>
      </c>
      <c r="M107" s="1">
        <f t="shared" si="19"/>
        <v>0</v>
      </c>
      <c r="N107" s="1">
        <f t="shared" si="19"/>
        <v>0</v>
      </c>
      <c r="O107" s="1">
        <f t="shared" si="19"/>
        <v>0</v>
      </c>
      <c r="P107" s="68"/>
      <c r="Q107" s="210" t="s">
        <v>30</v>
      </c>
    </row>
    <row r="108" spans="1:18" ht="12.75" thickBot="1">
      <c r="A108" s="70"/>
      <c r="B108" s="204"/>
      <c r="C108" s="10"/>
      <c r="D108" s="10"/>
      <c r="E108" s="71">
        <f>SUM(H108:O108)</f>
        <v>3</v>
      </c>
      <c r="F108" s="72"/>
      <c r="G108" s="73"/>
      <c r="H108" s="74"/>
      <c r="I108" s="74">
        <v>3</v>
      </c>
      <c r="J108" s="74"/>
      <c r="K108" s="74"/>
      <c r="L108" s="74"/>
      <c r="M108" s="74"/>
      <c r="N108" s="74"/>
      <c r="O108" s="74"/>
      <c r="P108" s="75"/>
      <c r="Q108" s="210" t="s">
        <v>20</v>
      </c>
    </row>
    <row r="109" spans="1:18">
      <c r="A109" s="36" t="s">
        <v>58</v>
      </c>
      <c r="B109" s="341" t="s">
        <v>244</v>
      </c>
      <c r="C109" s="4" t="s">
        <v>11</v>
      </c>
      <c r="D109" s="5"/>
      <c r="E109" s="61">
        <f>H113*$H$40+I113*$I$40+J113*$J$40+K113*$K$40+L113*$L$40+M113*$M$40+N113*$N$40+O113*$O$40</f>
        <v>108</v>
      </c>
      <c r="F109" s="340">
        <f>SUM(G109:G111)</f>
        <v>28</v>
      </c>
      <c r="G109" s="338">
        <f>H109*($H$40-$H$41)+I109*($I$40-$I$41)+J109*($J$40-$J$41)+K109*($K$40-$K$41)+L109*($L$40-$L$41)+M109*($M$40-$M$41)+N109*($N$40-$N$41)+O109*($O$40-$O$41)</f>
        <v>14</v>
      </c>
      <c r="H109" s="19"/>
      <c r="I109" s="19"/>
      <c r="J109" s="19"/>
      <c r="K109" s="267"/>
      <c r="L109" s="19"/>
      <c r="M109" s="267">
        <v>1</v>
      </c>
      <c r="N109" s="20"/>
      <c r="O109" s="20"/>
      <c r="P109" s="64" t="s">
        <v>344</v>
      </c>
      <c r="Q109" s="210" t="s">
        <v>14</v>
      </c>
      <c r="R109" s="211" t="s">
        <v>21</v>
      </c>
    </row>
    <row r="110" spans="1:18">
      <c r="A110" s="36"/>
      <c r="B110" s="203"/>
      <c r="C110" s="8"/>
      <c r="D110" s="5"/>
      <c r="E110" s="65"/>
      <c r="F110" s="66"/>
      <c r="G110" s="338">
        <f>H110*($H$40-$H$41)+I110*($I$40-$I$41)+J110*($J$40-$J$41)+K110*($K$40-$K$41)+L110*($L$40-$L$41)+M110*($M$40-$M$41)+N110*($N$40-$N$41)+O110*($O$40-$O$41)</f>
        <v>14</v>
      </c>
      <c r="H110" s="19"/>
      <c r="I110" s="19"/>
      <c r="J110" s="19"/>
      <c r="K110" s="267"/>
      <c r="L110" s="19"/>
      <c r="M110" s="267">
        <v>1</v>
      </c>
      <c r="N110" s="21"/>
      <c r="O110" s="21"/>
      <c r="P110" s="67"/>
      <c r="Q110" s="210" t="s">
        <v>14</v>
      </c>
    </row>
    <row r="111" spans="1:18">
      <c r="A111" s="36"/>
      <c r="B111" s="203"/>
      <c r="C111" s="8"/>
      <c r="D111" s="5"/>
      <c r="E111" s="65"/>
      <c r="F111" s="66"/>
      <c r="G111" s="338">
        <f>H111*($H$40-$H$41)+I111*($I$40-$I$41)+J111*($J$40-$J$41)+K111*($K$40-$K$41)+L111*($L$40-$L$41)+M111*($M$40-$M$41)+N111*($N$40-$N$41)+O111*($O$40-$O$41)</f>
        <v>0</v>
      </c>
      <c r="H111" s="19"/>
      <c r="I111" s="19"/>
      <c r="J111" s="19"/>
      <c r="K111" s="267"/>
      <c r="L111" s="19"/>
      <c r="M111" s="267">
        <v>0</v>
      </c>
      <c r="N111" s="21"/>
      <c r="O111" s="21"/>
      <c r="P111" s="67"/>
      <c r="Q111" s="210" t="s">
        <v>14</v>
      </c>
    </row>
    <row r="112" spans="1:18">
      <c r="A112" s="36"/>
      <c r="B112" s="203"/>
      <c r="C112" s="8"/>
      <c r="D112" s="5"/>
      <c r="E112" s="65"/>
      <c r="F112" s="66"/>
      <c r="G112" s="338">
        <f>H112*($H$40-$H$41)+I112*($I$40-$I$41)+J112*($J$40-$J$41)+K112*($K$40-$K$41)+L112*($L$40-$L$41)+M112*($M$40-$M$41)+N112*($N$40-$N$41)+O112*($O$40-$O$41)+H113*$H$41+I113*$I$41+J113*$J$41+K113*$K$41+L113*$L$41+M113*$M$41+N113*$N$41+O113*$O$41</f>
        <v>80</v>
      </c>
      <c r="H112" s="18">
        <f>36*H114/H$40-SUM(H109:H111)</f>
        <v>0</v>
      </c>
      <c r="I112" s="18">
        <f t="shared" ref="I112:O112" si="20">36*I114/I$40-SUM(I109:I111)</f>
        <v>0</v>
      </c>
      <c r="J112" s="18">
        <f t="shared" si="20"/>
        <v>0</v>
      </c>
      <c r="K112" s="18">
        <f t="shared" si="20"/>
        <v>0</v>
      </c>
      <c r="L112" s="18">
        <f t="shared" si="20"/>
        <v>0</v>
      </c>
      <c r="M112" s="18">
        <f t="shared" si="20"/>
        <v>4.3529411764705879</v>
      </c>
      <c r="N112" s="18">
        <f t="shared" si="20"/>
        <v>0</v>
      </c>
      <c r="O112" s="18">
        <f t="shared" si="20"/>
        <v>0</v>
      </c>
      <c r="P112" s="68"/>
      <c r="Q112" s="210" t="s">
        <v>22</v>
      </c>
    </row>
    <row r="113" spans="1:18">
      <c r="A113" s="36"/>
      <c r="B113" s="203"/>
      <c r="C113" s="8"/>
      <c r="D113" s="5"/>
      <c r="E113" s="65"/>
      <c r="F113" s="66"/>
      <c r="G113" s="339"/>
      <c r="H113" s="1">
        <f t="shared" ref="H113:O113" si="21">SUM(H109:H112)</f>
        <v>0</v>
      </c>
      <c r="I113" s="1">
        <f t="shared" si="21"/>
        <v>0</v>
      </c>
      <c r="J113" s="1">
        <f t="shared" si="21"/>
        <v>0</v>
      </c>
      <c r="K113" s="1">
        <f t="shared" si="21"/>
        <v>0</v>
      </c>
      <c r="L113" s="1">
        <f t="shared" si="21"/>
        <v>0</v>
      </c>
      <c r="M113" s="1">
        <f t="shared" si="21"/>
        <v>6.3529411764705879</v>
      </c>
      <c r="N113" s="1">
        <f t="shared" si="21"/>
        <v>0</v>
      </c>
      <c r="O113" s="1">
        <f t="shared" si="21"/>
        <v>0</v>
      </c>
      <c r="P113" s="68"/>
      <c r="Q113" s="210" t="s">
        <v>30</v>
      </c>
    </row>
    <row r="114" spans="1:18" ht="12.75" thickBot="1">
      <c r="A114" s="70"/>
      <c r="B114" s="204"/>
      <c r="C114" s="10"/>
      <c r="D114" s="10"/>
      <c r="E114" s="71">
        <f>SUM(H114:O114)</f>
        <v>3</v>
      </c>
      <c r="F114" s="72"/>
      <c r="G114" s="73"/>
      <c r="H114" s="74"/>
      <c r="I114" s="74"/>
      <c r="J114" s="74"/>
      <c r="K114" s="74"/>
      <c r="L114" s="74"/>
      <c r="M114" s="74">
        <v>3</v>
      </c>
      <c r="N114" s="74"/>
      <c r="O114" s="74"/>
      <c r="P114" s="75"/>
      <c r="Q114" s="210" t="s">
        <v>20</v>
      </c>
    </row>
    <row r="115" spans="1:18">
      <c r="A115" s="36" t="s">
        <v>59</v>
      </c>
      <c r="B115" s="202" t="s">
        <v>250</v>
      </c>
      <c r="C115" s="4" t="s">
        <v>8</v>
      </c>
      <c r="D115" s="5"/>
      <c r="E115" s="61">
        <f>H119*$H$40+I119*$I$40+J119*$J$40+K119*$K$40+L119*$L$40+M119*$M$40+N119*$N$40+O119*$O$40</f>
        <v>108</v>
      </c>
      <c r="F115" s="62">
        <f>SUM(G115:G117)</f>
        <v>34</v>
      </c>
      <c r="G115" s="63">
        <f>H115*($H$40-$H$41)+I115*($I$40-$I$41)+J115*($J$40-$J$41)+K115*($K$40-$K$41)+L115*($L$40-$L$41)+M115*($M$40-$M$41)+N115*($N$40-$N$41)+O115*($O$40-$O$41)</f>
        <v>17</v>
      </c>
      <c r="H115" s="19"/>
      <c r="I115" s="19"/>
      <c r="J115" s="19">
        <v>1</v>
      </c>
      <c r="K115" s="267"/>
      <c r="L115" s="19"/>
      <c r="M115" s="267"/>
      <c r="N115" s="20"/>
      <c r="O115" s="20"/>
      <c r="P115" s="64" t="s">
        <v>344</v>
      </c>
      <c r="Q115" s="210" t="s">
        <v>14</v>
      </c>
      <c r="R115" s="211" t="s">
        <v>21</v>
      </c>
    </row>
    <row r="116" spans="1:18">
      <c r="A116" s="36"/>
      <c r="B116" s="203"/>
      <c r="C116" s="8"/>
      <c r="D116" s="5"/>
      <c r="E116" s="65"/>
      <c r="F116" s="66"/>
      <c r="G116" s="63">
        <f>H116*($H$40-$H$41)+I116*($I$40-$I$41)+J116*($J$40-$J$41)+K116*($K$40-$K$41)+L116*($L$40-$L$41)+M116*($M$40-$M$41)+N116*($N$40-$N$41)+O116*($O$40-$O$41)</f>
        <v>17</v>
      </c>
      <c r="H116" s="19"/>
      <c r="I116" s="19"/>
      <c r="J116" s="19">
        <v>1</v>
      </c>
      <c r="K116" s="267"/>
      <c r="L116" s="19"/>
      <c r="M116" s="267"/>
      <c r="N116" s="21"/>
      <c r="O116" s="21"/>
      <c r="P116" s="67"/>
      <c r="Q116" s="210" t="s">
        <v>14</v>
      </c>
    </row>
    <row r="117" spans="1:18">
      <c r="A117" s="36"/>
      <c r="B117" s="203"/>
      <c r="C117" s="8"/>
      <c r="D117" s="5"/>
      <c r="E117" s="65"/>
      <c r="F117" s="66"/>
      <c r="G117" s="63">
        <f>H117*($H$40-$H$41)+I117*($I$40-$I$41)+J117*($J$40-$J$41)+K117*($K$40-$K$41)+L117*($L$40-$L$41)+M117*($M$40-$M$41)+N117*($N$40-$N$41)+O117*($O$40-$O$41)</f>
        <v>0</v>
      </c>
      <c r="H117" s="19"/>
      <c r="I117" s="19"/>
      <c r="J117" s="19">
        <v>0</v>
      </c>
      <c r="K117" s="267"/>
      <c r="L117" s="19"/>
      <c r="M117" s="267"/>
      <c r="N117" s="21"/>
      <c r="O117" s="21"/>
      <c r="P117" s="67"/>
      <c r="Q117" s="210" t="s">
        <v>14</v>
      </c>
    </row>
    <row r="118" spans="1:18">
      <c r="A118" s="36"/>
      <c r="B118" s="203"/>
      <c r="C118" s="8"/>
      <c r="D118" s="5"/>
      <c r="E118" s="65"/>
      <c r="F118" s="66"/>
      <c r="G118" s="63">
        <f>H118*($H$40-$H$41)+I118*($I$40-$I$41)+J118*($J$40-$J$41)+K118*($K$40-$K$41)+L118*($L$40-$L$41)+M118*($M$40-$M$41)+N118*($N$40-$N$41)+O118*($O$40-$O$41)+H119*$H$41+I119*$I$41+J119*$J$41+K119*$K$41+L119*$L$41+M119*$M$41+N119*$N$41+O119*$O$41</f>
        <v>74</v>
      </c>
      <c r="H118" s="18">
        <f>36*H120/H$40-SUM(H115:H117)</f>
        <v>0</v>
      </c>
      <c r="I118" s="18">
        <f t="shared" ref="I118:O118" si="22">36*I120/I$40-SUM(I115:I117)</f>
        <v>0</v>
      </c>
      <c r="J118" s="18">
        <f t="shared" si="22"/>
        <v>3.4000000000000004</v>
      </c>
      <c r="K118" s="18">
        <f t="shared" si="22"/>
        <v>0</v>
      </c>
      <c r="L118" s="18">
        <f t="shared" si="22"/>
        <v>0</v>
      </c>
      <c r="M118" s="18">
        <f t="shared" si="22"/>
        <v>0</v>
      </c>
      <c r="N118" s="18">
        <f t="shared" si="22"/>
        <v>0</v>
      </c>
      <c r="O118" s="18">
        <f t="shared" si="22"/>
        <v>0</v>
      </c>
      <c r="P118" s="68"/>
      <c r="Q118" s="210" t="s">
        <v>22</v>
      </c>
    </row>
    <row r="119" spans="1:18">
      <c r="A119" s="36"/>
      <c r="B119" s="203"/>
      <c r="C119" s="8"/>
      <c r="D119" s="5"/>
      <c r="E119" s="65"/>
      <c r="F119" s="66"/>
      <c r="G119" s="69"/>
      <c r="H119" s="1">
        <f t="shared" ref="H119:O119" si="23">SUM(H115:H118)</f>
        <v>0</v>
      </c>
      <c r="I119" s="1">
        <f t="shared" si="23"/>
        <v>0</v>
      </c>
      <c r="J119" s="1">
        <f t="shared" si="23"/>
        <v>5.4</v>
      </c>
      <c r="K119" s="1">
        <f t="shared" si="23"/>
        <v>0</v>
      </c>
      <c r="L119" s="1">
        <f t="shared" si="23"/>
        <v>0</v>
      </c>
      <c r="M119" s="1">
        <f t="shared" si="23"/>
        <v>0</v>
      </c>
      <c r="N119" s="1">
        <f t="shared" si="23"/>
        <v>0</v>
      </c>
      <c r="O119" s="1">
        <f t="shared" si="23"/>
        <v>0</v>
      </c>
      <c r="P119" s="68"/>
      <c r="Q119" s="210" t="s">
        <v>30</v>
      </c>
    </row>
    <row r="120" spans="1:18" ht="12.75" thickBot="1">
      <c r="A120" s="70"/>
      <c r="B120" s="204"/>
      <c r="C120" s="10"/>
      <c r="D120" s="10"/>
      <c r="E120" s="71">
        <f>SUM(H120:O120)</f>
        <v>3</v>
      </c>
      <c r="F120" s="72"/>
      <c r="G120" s="73"/>
      <c r="H120" s="74"/>
      <c r="I120" s="74"/>
      <c r="J120" s="74">
        <v>3</v>
      </c>
      <c r="K120" s="74"/>
      <c r="L120" s="74"/>
      <c r="M120" s="74"/>
      <c r="N120" s="74"/>
      <c r="O120" s="74"/>
      <c r="P120" s="75"/>
      <c r="Q120" s="210" t="s">
        <v>20</v>
      </c>
    </row>
    <row r="121" spans="1:18">
      <c r="A121" s="36" t="s">
        <v>60</v>
      </c>
      <c r="B121" s="202" t="s">
        <v>245</v>
      </c>
      <c r="C121" s="4" t="s">
        <v>7</v>
      </c>
      <c r="D121" s="5" t="s">
        <v>6</v>
      </c>
      <c r="E121" s="61">
        <f>H125*$H$40+I125*$I$40+J125*$J$40+K125*$K$40+L125*$L$40+M125*$M$40+N125*$N$40+O125*$O$40</f>
        <v>216</v>
      </c>
      <c r="F121" s="62">
        <f>SUM(G121:G123)</f>
        <v>102</v>
      </c>
      <c r="G121" s="63">
        <f>H121*($H$40-$H$41)+I121*($I$40-$I$41)+J121*($J$40-$J$41)+K121*($K$40-$K$41)+L121*($L$40-$L$41)+M121*($M$40-$M$41)+N121*($N$40-$N$41)+O121*($O$40-$O$41)</f>
        <v>51</v>
      </c>
      <c r="H121" s="19">
        <v>1</v>
      </c>
      <c r="I121" s="19">
        <v>2</v>
      </c>
      <c r="J121" s="19"/>
      <c r="K121" s="267"/>
      <c r="L121" s="19"/>
      <c r="M121" s="267"/>
      <c r="N121" s="20"/>
      <c r="O121" s="20"/>
      <c r="P121" s="64" t="s">
        <v>252</v>
      </c>
      <c r="Q121" s="210" t="s">
        <v>14</v>
      </c>
      <c r="R121" s="211" t="s">
        <v>21</v>
      </c>
    </row>
    <row r="122" spans="1:18">
      <c r="A122" s="36"/>
      <c r="B122" s="203" t="s">
        <v>246</v>
      </c>
      <c r="C122" s="8"/>
      <c r="D122" s="5"/>
      <c r="E122" s="65"/>
      <c r="F122" s="66"/>
      <c r="G122" s="63">
        <f>H122*($H$40-$H$41)+I122*($I$40-$I$41)+J122*($J$40-$J$41)+K122*($K$40-$K$41)+L122*($L$40-$L$41)+M122*($M$40-$M$41)+N122*($N$40-$N$41)+O122*($O$40-$O$41)</f>
        <v>51</v>
      </c>
      <c r="H122" s="19">
        <v>1</v>
      </c>
      <c r="I122" s="19">
        <v>2</v>
      </c>
      <c r="J122" s="19"/>
      <c r="K122" s="267"/>
      <c r="L122" s="19"/>
      <c r="M122" s="267"/>
      <c r="N122" s="21"/>
      <c r="O122" s="21"/>
      <c r="P122" s="67"/>
      <c r="Q122" s="210" t="s">
        <v>14</v>
      </c>
    </row>
    <row r="123" spans="1:18">
      <c r="A123" s="36"/>
      <c r="B123" s="203"/>
      <c r="C123" s="8"/>
      <c r="D123" s="5"/>
      <c r="E123" s="65"/>
      <c r="F123" s="66"/>
      <c r="G123" s="63">
        <f>H123*($H$40-$H$41)+I123*($I$40-$I$41)+J123*($J$40-$J$41)+K123*($K$40-$K$41)+L123*($L$40-$L$41)+M123*($M$40-$M$41)+N123*($N$40-$N$41)+O123*($O$40-$O$41)</f>
        <v>0</v>
      </c>
      <c r="H123" s="19">
        <v>0</v>
      </c>
      <c r="I123" s="19">
        <v>0</v>
      </c>
      <c r="J123" s="19"/>
      <c r="K123" s="267"/>
      <c r="L123" s="19"/>
      <c r="M123" s="267"/>
      <c r="N123" s="21"/>
      <c r="O123" s="21"/>
      <c r="P123" s="67"/>
      <c r="Q123" s="210" t="s">
        <v>14</v>
      </c>
    </row>
    <row r="124" spans="1:18">
      <c r="A124" s="36"/>
      <c r="B124" s="203"/>
      <c r="C124" s="8"/>
      <c r="D124" s="5"/>
      <c r="E124" s="65"/>
      <c r="F124" s="66"/>
      <c r="G124" s="63">
        <f>H124*($H$40-$H$41)+I124*($I$40-$I$41)+J124*($J$40-$J$41)+K124*($K$40-$K$41)+L124*($L$40-$L$41)+M124*($M$40-$M$41)+N124*($N$40-$N$41)+O124*($O$40-$O$41)+H125*$H$41+I125*$I$41+J125*$J$41+K125*$K$41+L125*$L$41+M125*$M$41+N125*$N$41+O125*$O$41</f>
        <v>114</v>
      </c>
      <c r="H124" s="18">
        <f>36*H126/H$40-SUM(H121:H123)</f>
        <v>1.6</v>
      </c>
      <c r="I124" s="18">
        <f t="shared" ref="I124:O124" si="24">36*I126/I$40-SUM(I121:I123)</f>
        <v>3.2</v>
      </c>
      <c r="J124" s="18">
        <f t="shared" si="24"/>
        <v>0</v>
      </c>
      <c r="K124" s="18">
        <f t="shared" si="24"/>
        <v>0</v>
      </c>
      <c r="L124" s="18">
        <f t="shared" si="24"/>
        <v>0</v>
      </c>
      <c r="M124" s="18">
        <f t="shared" si="24"/>
        <v>0</v>
      </c>
      <c r="N124" s="18">
        <f t="shared" si="24"/>
        <v>0</v>
      </c>
      <c r="O124" s="18">
        <f t="shared" si="24"/>
        <v>0</v>
      </c>
      <c r="P124" s="68"/>
      <c r="Q124" s="210" t="s">
        <v>22</v>
      </c>
    </row>
    <row r="125" spans="1:18">
      <c r="A125" s="36"/>
      <c r="B125" s="203"/>
      <c r="C125" s="8"/>
      <c r="D125" s="5"/>
      <c r="E125" s="65"/>
      <c r="F125" s="66"/>
      <c r="G125" s="69"/>
      <c r="H125" s="1">
        <f t="shared" ref="H125:O125" si="25">SUM(H121:H124)</f>
        <v>3.6</v>
      </c>
      <c r="I125" s="1">
        <f t="shared" si="25"/>
        <v>7.2</v>
      </c>
      <c r="J125" s="1">
        <f t="shared" si="25"/>
        <v>0</v>
      </c>
      <c r="K125" s="1">
        <f t="shared" si="25"/>
        <v>0</v>
      </c>
      <c r="L125" s="1">
        <f t="shared" si="25"/>
        <v>0</v>
      </c>
      <c r="M125" s="1">
        <f t="shared" si="25"/>
        <v>0</v>
      </c>
      <c r="N125" s="1">
        <f t="shared" si="25"/>
        <v>0</v>
      </c>
      <c r="O125" s="1">
        <f t="shared" si="25"/>
        <v>0</v>
      </c>
      <c r="P125" s="68"/>
      <c r="Q125" s="210" t="s">
        <v>30</v>
      </c>
    </row>
    <row r="126" spans="1:18" ht="12.75" thickBot="1">
      <c r="A126" s="70"/>
      <c r="B126" s="204"/>
      <c r="C126" s="10"/>
      <c r="D126" s="10"/>
      <c r="E126" s="71">
        <f>SUM(H126:O126)</f>
        <v>6</v>
      </c>
      <c r="F126" s="72"/>
      <c r="G126" s="73"/>
      <c r="H126" s="74">
        <v>2</v>
      </c>
      <c r="I126" s="74">
        <v>4</v>
      </c>
      <c r="J126" s="74"/>
      <c r="K126" s="74"/>
      <c r="L126" s="74"/>
      <c r="M126" s="74"/>
      <c r="N126" s="74"/>
      <c r="O126" s="74"/>
      <c r="P126" s="75"/>
      <c r="Q126" s="210" t="s">
        <v>20</v>
      </c>
    </row>
    <row r="127" spans="1:18">
      <c r="A127" s="36" t="s">
        <v>61</v>
      </c>
      <c r="B127" s="202" t="s">
        <v>253</v>
      </c>
      <c r="C127" s="4"/>
      <c r="D127" s="5">
        <v>7</v>
      </c>
      <c r="E127" s="61">
        <f>H131*$H$40+I131*$I$40+J131*$J$40+K131*$K$40+L131*$L$40+M131*$M$40+N131*$N$40+O131*$O$40</f>
        <v>108</v>
      </c>
      <c r="F127" s="62">
        <f>SUM(G127:G129)</f>
        <v>51</v>
      </c>
      <c r="G127" s="63">
        <f>H127*($H$40-$H$41)+I127*($I$40-$I$41)+J127*($J$40-$J$41)+K127*($K$40-$K$41)+L127*($L$40-$L$41)+M127*($M$40-$M$41)+N127*($N$40-$N$41)+O127*($O$40-$O$41)</f>
        <v>17</v>
      </c>
      <c r="H127" s="19"/>
      <c r="I127" s="19"/>
      <c r="J127" s="19"/>
      <c r="K127" s="267"/>
      <c r="L127" s="19"/>
      <c r="M127" s="267"/>
      <c r="N127" s="20">
        <v>1</v>
      </c>
      <c r="O127" s="20"/>
      <c r="P127" s="64" t="s">
        <v>268</v>
      </c>
      <c r="Q127" s="210" t="s">
        <v>14</v>
      </c>
      <c r="R127" s="211" t="s">
        <v>21</v>
      </c>
    </row>
    <row r="128" spans="1:18">
      <c r="A128" s="36"/>
      <c r="B128" s="203" t="s">
        <v>254</v>
      </c>
      <c r="C128" s="8"/>
      <c r="D128" s="5"/>
      <c r="E128" s="65"/>
      <c r="F128" s="66"/>
      <c r="G128" s="63">
        <f>H128*($H$40-$H$41)+I128*($I$40-$I$41)+J128*($J$40-$J$41)+K128*($K$40-$K$41)+L128*($L$40-$L$41)+M128*($M$40-$M$41)+N128*($N$40-$N$41)+O128*($O$40-$O$41)</f>
        <v>34</v>
      </c>
      <c r="H128" s="19"/>
      <c r="I128" s="19"/>
      <c r="J128" s="19"/>
      <c r="K128" s="267"/>
      <c r="L128" s="19"/>
      <c r="M128" s="267"/>
      <c r="N128" s="21">
        <v>2</v>
      </c>
      <c r="O128" s="21"/>
      <c r="P128" s="67"/>
      <c r="Q128" s="210" t="s">
        <v>14</v>
      </c>
    </row>
    <row r="129" spans="1:20">
      <c r="A129" s="36"/>
      <c r="B129" s="203"/>
      <c r="C129" s="8"/>
      <c r="D129" s="5"/>
      <c r="E129" s="65"/>
      <c r="F129" s="66"/>
      <c r="G129" s="63">
        <f>H129*($H$40-$H$41)+I129*($I$40-$I$41)+J129*($J$40-$J$41)+K129*($K$40-$K$41)+L129*($L$40-$L$41)+M129*($M$40-$M$41)+N129*($N$40-$N$41)+O129*($O$40-$O$41)</f>
        <v>0</v>
      </c>
      <c r="H129" s="19"/>
      <c r="I129" s="19"/>
      <c r="J129" s="19"/>
      <c r="K129" s="267"/>
      <c r="L129" s="19"/>
      <c r="M129" s="267"/>
      <c r="N129" s="21">
        <v>0</v>
      </c>
      <c r="O129" s="21"/>
      <c r="P129" s="67"/>
      <c r="Q129" s="210" t="s">
        <v>14</v>
      </c>
    </row>
    <row r="130" spans="1:20">
      <c r="A130" s="36"/>
      <c r="B130" s="203"/>
      <c r="C130" s="8"/>
      <c r="D130" s="5"/>
      <c r="E130" s="65"/>
      <c r="F130" s="66"/>
      <c r="G130" s="63">
        <f>H130*($H$40-$H$41)+I130*($I$40-$I$41)+J130*($J$40-$J$41)+K130*($K$40-$K$41)+L130*($L$40-$L$41)+M130*($M$40-$M$41)+N130*($N$40-$N$41)+O130*($O$40-$O$41)+H131*$H$41+I131*$I$41+J131*$J$41+K131*$K$41+L131*$L$41+M131*$M$41+N131*$N$41+O131*$O$41</f>
        <v>57.000000000000007</v>
      </c>
      <c r="H130" s="18">
        <f>36*H132/H$40-SUM(H127:H129)</f>
        <v>0</v>
      </c>
      <c r="I130" s="18">
        <f t="shared" ref="I130:O130" si="26">36*I132/I$40-SUM(I127:I129)</f>
        <v>0</v>
      </c>
      <c r="J130" s="18">
        <f t="shared" si="26"/>
        <v>0</v>
      </c>
      <c r="K130" s="18">
        <f t="shared" si="26"/>
        <v>0</v>
      </c>
      <c r="L130" s="18">
        <f t="shared" si="26"/>
        <v>0</v>
      </c>
      <c r="M130" s="18">
        <f t="shared" si="26"/>
        <v>0</v>
      </c>
      <c r="N130" s="18">
        <f t="shared" si="26"/>
        <v>2.4000000000000004</v>
      </c>
      <c r="O130" s="18">
        <f t="shared" si="26"/>
        <v>0</v>
      </c>
      <c r="P130" s="68"/>
      <c r="Q130" s="210" t="s">
        <v>22</v>
      </c>
    </row>
    <row r="131" spans="1:20">
      <c r="A131" s="36"/>
      <c r="B131" s="203"/>
      <c r="C131" s="8"/>
      <c r="D131" s="5"/>
      <c r="E131" s="65"/>
      <c r="F131" s="66"/>
      <c r="G131" s="69"/>
      <c r="H131" s="1">
        <f t="shared" ref="H131:O131" si="27">SUM(H127:H130)</f>
        <v>0</v>
      </c>
      <c r="I131" s="1">
        <f t="shared" si="27"/>
        <v>0</v>
      </c>
      <c r="J131" s="1">
        <f t="shared" si="27"/>
        <v>0</v>
      </c>
      <c r="K131" s="1">
        <f t="shared" si="27"/>
        <v>0</v>
      </c>
      <c r="L131" s="1">
        <f t="shared" si="27"/>
        <v>0</v>
      </c>
      <c r="M131" s="1">
        <f t="shared" si="27"/>
        <v>0</v>
      </c>
      <c r="N131" s="1">
        <f t="shared" si="27"/>
        <v>5.4</v>
      </c>
      <c r="O131" s="1">
        <f t="shared" si="27"/>
        <v>0</v>
      </c>
      <c r="P131" s="68"/>
      <c r="Q131" s="210" t="s">
        <v>30</v>
      </c>
    </row>
    <row r="132" spans="1:20" ht="12.75" thickBot="1">
      <c r="A132" s="70"/>
      <c r="B132" s="204"/>
      <c r="C132" s="10"/>
      <c r="D132" s="10"/>
      <c r="E132" s="71">
        <f>SUM(H132:O132)</f>
        <v>3</v>
      </c>
      <c r="F132" s="72"/>
      <c r="G132" s="73"/>
      <c r="H132" s="74"/>
      <c r="I132" s="74"/>
      <c r="J132" s="74"/>
      <c r="K132" s="74"/>
      <c r="L132" s="74"/>
      <c r="M132" s="74"/>
      <c r="N132" s="74">
        <v>3</v>
      </c>
      <c r="O132" s="74"/>
      <c r="P132" s="75"/>
      <c r="Q132" s="210" t="s">
        <v>20</v>
      </c>
    </row>
    <row r="133" spans="1:20">
      <c r="A133" s="36" t="s">
        <v>62</v>
      </c>
      <c r="B133" s="202" t="s">
        <v>255</v>
      </c>
      <c r="C133" s="4" t="s">
        <v>8</v>
      </c>
      <c r="D133" s="5"/>
      <c r="E133" s="61">
        <f>H137*$H$40+I137*$I$40+J137*$J$40+K137*$K$40+L137*$L$40+M137*$M$40+N137*$N$40+O137*$O$40</f>
        <v>252</v>
      </c>
      <c r="F133" s="62">
        <f>SUM(G133:G135)</f>
        <v>128</v>
      </c>
      <c r="G133" s="63">
        <f>H133*($H$40-$H$41)+I133*($I$40-$I$41)+J133*($J$40-$J$41)+K133*($K$40-$K$41)+L133*($L$40-$L$41)+M133*($M$40-$M$41)+N133*($N$40-$N$41)+O133*($O$40-$O$41)</f>
        <v>64</v>
      </c>
      <c r="H133" s="19"/>
      <c r="I133" s="19"/>
      <c r="J133" s="19">
        <v>2</v>
      </c>
      <c r="K133" s="267">
        <v>2</v>
      </c>
      <c r="L133" s="19"/>
      <c r="M133" s="267"/>
      <c r="N133" s="20"/>
      <c r="O133" s="20"/>
      <c r="P133" s="64" t="s">
        <v>344</v>
      </c>
      <c r="Q133" s="210" t="s">
        <v>14</v>
      </c>
      <c r="R133" s="211" t="s">
        <v>21</v>
      </c>
    </row>
    <row r="134" spans="1:20">
      <c r="A134" s="36"/>
      <c r="B134" s="203" t="s">
        <v>256</v>
      </c>
      <c r="C134" s="8" t="s">
        <v>9</v>
      </c>
      <c r="D134" s="5"/>
      <c r="E134" s="65"/>
      <c r="F134" s="66"/>
      <c r="G134" s="63">
        <f>H134*($H$40-$H$41)+I134*($I$40-$I$41)+J134*($J$40-$J$41)+K134*($K$40-$K$41)+L134*($L$40-$L$41)+M134*($M$40-$M$41)+N134*($N$40-$N$41)+O134*($O$40-$O$41)</f>
        <v>64</v>
      </c>
      <c r="H134" s="19"/>
      <c r="I134" s="19"/>
      <c r="J134" s="19">
        <v>2</v>
      </c>
      <c r="K134" s="267">
        <v>2</v>
      </c>
      <c r="L134" s="19"/>
      <c r="M134" s="267"/>
      <c r="N134" s="21"/>
      <c r="O134" s="21"/>
      <c r="P134" s="67"/>
      <c r="Q134" s="210" t="s">
        <v>14</v>
      </c>
    </row>
    <row r="135" spans="1:20">
      <c r="A135" s="36"/>
      <c r="B135" s="203"/>
      <c r="C135" s="8"/>
      <c r="D135" s="5"/>
      <c r="E135" s="65"/>
      <c r="F135" s="66"/>
      <c r="G135" s="63">
        <f>H135*($H$40-$H$41)+I135*($I$40-$I$41)+J135*($J$40-$J$41)+K135*($K$40-$K$41)+L135*($L$40-$L$41)+M135*($M$40-$M$41)+N135*($N$40-$N$41)+O135*($O$40-$O$41)</f>
        <v>0</v>
      </c>
      <c r="H135" s="19"/>
      <c r="I135" s="19"/>
      <c r="J135" s="19">
        <v>0</v>
      </c>
      <c r="K135" s="267">
        <v>0</v>
      </c>
      <c r="L135" s="19"/>
      <c r="M135" s="267"/>
      <c r="N135" s="21"/>
      <c r="O135" s="21"/>
      <c r="P135" s="67"/>
      <c r="Q135" s="210" t="s">
        <v>14</v>
      </c>
    </row>
    <row r="136" spans="1:20">
      <c r="A136" s="36"/>
      <c r="B136" s="203"/>
      <c r="C136" s="8"/>
      <c r="D136" s="5"/>
      <c r="E136" s="65"/>
      <c r="F136" s="66"/>
      <c r="G136" s="63">
        <f>H136*($H$40-$H$41)+I136*($I$40-$I$41)+J136*($J$40-$J$41)+K136*($K$40-$K$41)+L136*($L$40-$L$41)+M136*($M$40-$M$41)+N136*($N$40-$N$41)+O136*($O$40-$O$41)+H137*$H$41+I137*$I$41+J137*$J$41+K137*$K$41+L137*$L$41+M137*$M$41+N137*$N$41+O137*$O$41</f>
        <v>124</v>
      </c>
      <c r="H136" s="18">
        <f>36*H138/H$40-SUM(H133:H135)</f>
        <v>0</v>
      </c>
      <c r="I136" s="18">
        <f t="shared" ref="I136:O136" si="28">36*I138/I$40-SUM(I133:I135)</f>
        <v>0</v>
      </c>
      <c r="J136" s="18">
        <f t="shared" si="28"/>
        <v>3.2</v>
      </c>
      <c r="K136" s="18">
        <f t="shared" si="28"/>
        <v>2</v>
      </c>
      <c r="L136" s="18">
        <f t="shared" si="28"/>
        <v>0</v>
      </c>
      <c r="M136" s="18">
        <f t="shared" si="28"/>
        <v>0</v>
      </c>
      <c r="N136" s="18">
        <f t="shared" si="28"/>
        <v>0</v>
      </c>
      <c r="O136" s="18">
        <f t="shared" si="28"/>
        <v>0</v>
      </c>
      <c r="P136" s="68"/>
      <c r="Q136" s="210" t="s">
        <v>22</v>
      </c>
    </row>
    <row r="137" spans="1:20">
      <c r="A137" s="36"/>
      <c r="B137" s="203"/>
      <c r="C137" s="8"/>
      <c r="D137" s="5"/>
      <c r="E137" s="65"/>
      <c r="F137" s="66"/>
      <c r="G137" s="69"/>
      <c r="H137" s="1">
        <f t="shared" ref="H137:O137" si="29">SUM(H133:H136)</f>
        <v>0</v>
      </c>
      <c r="I137" s="1">
        <f t="shared" si="29"/>
        <v>0</v>
      </c>
      <c r="J137" s="1">
        <f t="shared" si="29"/>
        <v>7.2</v>
      </c>
      <c r="K137" s="1">
        <f t="shared" si="29"/>
        <v>6</v>
      </c>
      <c r="L137" s="1">
        <f t="shared" si="29"/>
        <v>0</v>
      </c>
      <c r="M137" s="1">
        <f t="shared" si="29"/>
        <v>0</v>
      </c>
      <c r="N137" s="1">
        <f t="shared" si="29"/>
        <v>0</v>
      </c>
      <c r="O137" s="1">
        <f t="shared" si="29"/>
        <v>0</v>
      </c>
      <c r="P137" s="68"/>
      <c r="Q137" s="210" t="s">
        <v>30</v>
      </c>
    </row>
    <row r="138" spans="1:20" ht="12.75" thickBot="1">
      <c r="A138" s="70"/>
      <c r="B138" s="204"/>
      <c r="C138" s="10"/>
      <c r="D138" s="10"/>
      <c r="E138" s="71">
        <f>SUM(H138:O138)</f>
        <v>7</v>
      </c>
      <c r="F138" s="72"/>
      <c r="G138" s="73"/>
      <c r="H138" s="74"/>
      <c r="I138" s="74"/>
      <c r="J138" s="74">
        <v>4</v>
      </c>
      <c r="K138" s="74">
        <v>3</v>
      </c>
      <c r="L138" s="74"/>
      <c r="M138" s="74"/>
      <c r="N138" s="74"/>
      <c r="O138" s="74"/>
      <c r="P138" s="75"/>
      <c r="Q138" s="210" t="s">
        <v>20</v>
      </c>
    </row>
    <row r="139" spans="1:20" ht="11.25" customHeight="1">
      <c r="A139" s="36" t="s">
        <v>69</v>
      </c>
      <c r="B139" s="202" t="s">
        <v>257</v>
      </c>
      <c r="C139" s="4" t="s">
        <v>6</v>
      </c>
      <c r="D139" s="5"/>
      <c r="E139" s="61">
        <f>H143*$H$40+I143*$I$40+J143*$J$40+K143*$K$40+L143*$L$40+M143*$M$40+N143*$N$40+O143*$O$40</f>
        <v>108</v>
      </c>
      <c r="F139" s="62">
        <f>SUM(G139:G141)</f>
        <v>68</v>
      </c>
      <c r="G139" s="63">
        <f>H139*($H$40-$H$41)+I139*($I$40-$I$41)+J139*($J$40-$J$41)+K139*($K$40-$K$41)+L139*($L$40-$L$41)+M139*($M$40-$M$41)+N139*($N$40-$N$41)+O139*($O$40-$O$41)</f>
        <v>34</v>
      </c>
      <c r="H139" s="19">
        <v>2</v>
      </c>
      <c r="I139" s="19"/>
      <c r="J139" s="19"/>
      <c r="K139" s="267"/>
      <c r="L139" s="19"/>
      <c r="M139" s="267"/>
      <c r="N139" s="20"/>
      <c r="O139" s="20"/>
      <c r="P139" s="64" t="s">
        <v>344</v>
      </c>
      <c r="Q139" s="210" t="s">
        <v>14</v>
      </c>
      <c r="R139" s="211" t="s">
        <v>21</v>
      </c>
    </row>
    <row r="140" spans="1:20">
      <c r="A140" s="36"/>
      <c r="B140" s="203"/>
      <c r="C140" s="8"/>
      <c r="D140" s="5"/>
      <c r="E140" s="65"/>
      <c r="F140" s="66"/>
      <c r="G140" s="63">
        <f>H140*($H$40-$H$41)+I140*($I$40-$I$41)+J140*($J$40-$J$41)+K140*($K$40-$K$41)+L140*($L$40-$L$41)+M140*($M$40-$M$41)+N140*($N$40-$N$41)+O140*($O$40-$O$41)</f>
        <v>34</v>
      </c>
      <c r="H140" s="19">
        <v>2</v>
      </c>
      <c r="I140" s="19"/>
      <c r="J140" s="19"/>
      <c r="K140" s="267"/>
      <c r="L140" s="19"/>
      <c r="M140" s="267"/>
      <c r="N140" s="21"/>
      <c r="O140" s="21"/>
      <c r="P140" s="67"/>
      <c r="Q140" s="210" t="s">
        <v>14</v>
      </c>
    </row>
    <row r="141" spans="1:20">
      <c r="A141" s="36"/>
      <c r="B141" s="203"/>
      <c r="C141" s="8"/>
      <c r="D141" s="5"/>
      <c r="E141" s="65"/>
      <c r="F141" s="66"/>
      <c r="G141" s="63">
        <f>H141*($H$40-$H$41)+I141*($I$40-$I$41)+J141*($J$40-$J$41)+K141*($K$40-$K$41)+L141*($L$40-$L$41)+M141*($M$40-$M$41)+N141*($N$40-$N$41)+O141*($O$40-$O$41)</f>
        <v>0</v>
      </c>
      <c r="H141" s="19">
        <v>0</v>
      </c>
      <c r="I141" s="19"/>
      <c r="J141" s="19"/>
      <c r="K141" s="267"/>
      <c r="L141" s="19"/>
      <c r="M141" s="267"/>
      <c r="N141" s="21"/>
      <c r="O141" s="21"/>
      <c r="P141" s="67"/>
      <c r="Q141" s="210" t="s">
        <v>14</v>
      </c>
    </row>
    <row r="142" spans="1:20">
      <c r="A142" s="36"/>
      <c r="B142" s="203"/>
      <c r="C142" s="8"/>
      <c r="D142" s="5"/>
      <c r="E142" s="65"/>
      <c r="F142" s="66"/>
      <c r="G142" s="63">
        <f>H142*($H$40-$H$41)+I142*($I$40-$I$41)+J142*($J$40-$J$41)+K142*($K$40-$K$41)+L142*($L$40-$L$41)+M142*($M$40-$M$41)+N142*($N$40-$N$41)+O142*($O$40-$O$41)+H143*$H$41+I143*$I$41+J143*$J$41+K143*$K$41+L143*$L$41+M143*$M$41+N143*$N$41+O143*$O$41</f>
        <v>40.000000000000007</v>
      </c>
      <c r="H142" s="18">
        <f>36*H144/H$40-SUM(H139:H141)</f>
        <v>1.4000000000000004</v>
      </c>
      <c r="I142" s="18">
        <f t="shared" ref="I142:O142" si="30">36*I144/I$40-SUM(I139:I141)</f>
        <v>0</v>
      </c>
      <c r="J142" s="18">
        <f t="shared" si="30"/>
        <v>0</v>
      </c>
      <c r="K142" s="18">
        <f t="shared" si="30"/>
        <v>0</v>
      </c>
      <c r="L142" s="18">
        <f t="shared" si="30"/>
        <v>0</v>
      </c>
      <c r="M142" s="18">
        <f t="shared" si="30"/>
        <v>0</v>
      </c>
      <c r="N142" s="18">
        <f t="shared" si="30"/>
        <v>0</v>
      </c>
      <c r="O142" s="18">
        <f t="shared" si="30"/>
        <v>0</v>
      </c>
      <c r="P142" s="68"/>
      <c r="Q142" s="210" t="s">
        <v>22</v>
      </c>
    </row>
    <row r="143" spans="1:20">
      <c r="A143" s="36"/>
      <c r="B143" s="203"/>
      <c r="C143" s="8"/>
      <c r="D143" s="5"/>
      <c r="E143" s="65"/>
      <c r="F143" s="66"/>
      <c r="G143" s="69"/>
      <c r="H143" s="1">
        <f t="shared" ref="H143:O143" si="31">SUM(H139:H142)</f>
        <v>5.4</v>
      </c>
      <c r="I143" s="1">
        <f t="shared" si="31"/>
        <v>0</v>
      </c>
      <c r="J143" s="1">
        <f t="shared" si="31"/>
        <v>0</v>
      </c>
      <c r="K143" s="1">
        <f t="shared" si="31"/>
        <v>0</v>
      </c>
      <c r="L143" s="1">
        <f t="shared" si="31"/>
        <v>0</v>
      </c>
      <c r="M143" s="1">
        <f t="shared" si="31"/>
        <v>0</v>
      </c>
      <c r="N143" s="1">
        <f t="shared" si="31"/>
        <v>0</v>
      </c>
      <c r="O143" s="1">
        <f t="shared" si="31"/>
        <v>0</v>
      </c>
      <c r="P143" s="68"/>
      <c r="Q143" s="210" t="s">
        <v>30</v>
      </c>
    </row>
    <row r="144" spans="1:20" s="271" customFormat="1" ht="12.75" thickBot="1">
      <c r="A144" s="70"/>
      <c r="B144" s="204"/>
      <c r="C144" s="10"/>
      <c r="D144" s="10"/>
      <c r="E144" s="71">
        <f>SUM(H144:O144)</f>
        <v>3</v>
      </c>
      <c r="F144" s="72"/>
      <c r="G144" s="73"/>
      <c r="H144" s="74">
        <v>3</v>
      </c>
      <c r="I144" s="74"/>
      <c r="J144" s="74"/>
      <c r="K144" s="74"/>
      <c r="L144" s="74"/>
      <c r="M144" s="74"/>
      <c r="N144" s="74"/>
      <c r="O144" s="74"/>
      <c r="P144" s="75"/>
      <c r="Q144" s="210" t="s">
        <v>20</v>
      </c>
      <c r="R144" s="211"/>
      <c r="S144" s="212"/>
      <c r="T144" s="213"/>
    </row>
    <row r="145" spans="1:20" ht="11.25" customHeight="1">
      <c r="A145" s="36" t="s">
        <v>70</v>
      </c>
      <c r="B145" s="202" t="s">
        <v>258</v>
      </c>
      <c r="C145" s="4" t="s">
        <v>9</v>
      </c>
      <c r="D145" s="5"/>
      <c r="E145" s="61">
        <f>H149*$H$40+I149*$I$40+J149*$J$40+K149*$K$40+L149*$L$40+M149*$M$40+N149*$N$40+O149*$O$40</f>
        <v>108</v>
      </c>
      <c r="F145" s="62">
        <f>SUM(G145:G147)</f>
        <v>45</v>
      </c>
      <c r="G145" s="63">
        <f>H145*($H$40-$H$41)+I145*($I$40-$I$41)+J145*($J$40-$J$41)+K145*($K$40-$K$41)+L145*($L$40-$L$41)+M145*($M$40-$M$41)+N145*($N$40-$N$41)+O145*($O$40-$O$41)</f>
        <v>30</v>
      </c>
      <c r="H145" s="19"/>
      <c r="I145" s="19"/>
      <c r="J145" s="19"/>
      <c r="K145" s="267">
        <v>2</v>
      </c>
      <c r="L145" s="19"/>
      <c r="M145" s="267"/>
      <c r="N145" s="20"/>
      <c r="O145" s="20"/>
      <c r="P145" s="64" t="s">
        <v>344</v>
      </c>
      <c r="Q145" s="210" t="s">
        <v>14</v>
      </c>
      <c r="R145" s="211" t="s">
        <v>21</v>
      </c>
    </row>
    <row r="146" spans="1:20">
      <c r="A146" s="36"/>
      <c r="B146" s="203"/>
      <c r="C146" s="8"/>
      <c r="D146" s="5"/>
      <c r="E146" s="65"/>
      <c r="F146" s="66"/>
      <c r="G146" s="63">
        <f>H146*($H$40-$H$41)+I146*($I$40-$I$41)+J146*($J$40-$J$41)+K146*($K$40-$K$41)+L146*($L$40-$L$41)+M146*($M$40-$M$41)+N146*($N$40-$N$41)+O146*($O$40-$O$41)</f>
        <v>15</v>
      </c>
      <c r="H146" s="19"/>
      <c r="I146" s="19"/>
      <c r="J146" s="19"/>
      <c r="K146" s="267">
        <v>1</v>
      </c>
      <c r="L146" s="19"/>
      <c r="M146" s="267"/>
      <c r="N146" s="21"/>
      <c r="O146" s="21"/>
      <c r="P146" s="67"/>
      <c r="Q146" s="210" t="s">
        <v>14</v>
      </c>
    </row>
    <row r="147" spans="1:20">
      <c r="A147" s="36"/>
      <c r="B147" s="203"/>
      <c r="C147" s="8"/>
      <c r="D147" s="5"/>
      <c r="E147" s="65"/>
      <c r="F147" s="66"/>
      <c r="G147" s="63">
        <f>H147*($H$40-$H$41)+I147*($I$40-$I$41)+J147*($J$40-$J$41)+K147*($K$40-$K$41)+L147*($L$40-$L$41)+M147*($M$40-$M$41)+N147*($N$40-$N$41)+O147*($O$40-$O$41)</f>
        <v>0</v>
      </c>
      <c r="H147" s="19"/>
      <c r="I147" s="19"/>
      <c r="J147" s="19"/>
      <c r="K147" s="267">
        <v>0</v>
      </c>
      <c r="L147" s="19"/>
      <c r="M147" s="267"/>
      <c r="N147" s="21"/>
      <c r="O147" s="21"/>
      <c r="P147" s="67"/>
      <c r="Q147" s="210" t="s">
        <v>14</v>
      </c>
    </row>
    <row r="148" spans="1:20">
      <c r="A148" s="36"/>
      <c r="B148" s="203"/>
      <c r="C148" s="8"/>
      <c r="D148" s="5"/>
      <c r="E148" s="65"/>
      <c r="F148" s="66"/>
      <c r="G148" s="63">
        <f>H148*($H$40-$H$41)+I148*($I$40-$I$41)+J148*($J$40-$J$41)+K148*($K$40-$K$41)+L148*($L$40-$L$41)+M148*($M$40-$M$41)+N148*($N$40-$N$41)+O148*($O$40-$O$41)+H149*$H$41+I149*$I$41+J149*$J$41+K149*$K$41+L149*$L$41+M149*$M$41+N149*$N$41+O149*$O$41</f>
        <v>63</v>
      </c>
      <c r="H148" s="18">
        <f>36*H150/H$40-SUM(H145:H147)</f>
        <v>0</v>
      </c>
      <c r="I148" s="18">
        <f t="shared" ref="I148:O148" si="32">36*I150/I$40-SUM(I145:I147)</f>
        <v>0</v>
      </c>
      <c r="J148" s="18">
        <f t="shared" si="32"/>
        <v>0</v>
      </c>
      <c r="K148" s="18">
        <f t="shared" si="32"/>
        <v>3</v>
      </c>
      <c r="L148" s="18">
        <f t="shared" si="32"/>
        <v>0</v>
      </c>
      <c r="M148" s="18">
        <f t="shared" si="32"/>
        <v>0</v>
      </c>
      <c r="N148" s="18">
        <f t="shared" si="32"/>
        <v>0</v>
      </c>
      <c r="O148" s="18">
        <f t="shared" si="32"/>
        <v>0</v>
      </c>
      <c r="P148" s="68"/>
      <c r="Q148" s="210" t="s">
        <v>22</v>
      </c>
    </row>
    <row r="149" spans="1:20">
      <c r="A149" s="36"/>
      <c r="B149" s="203"/>
      <c r="C149" s="8"/>
      <c r="D149" s="5"/>
      <c r="E149" s="65"/>
      <c r="F149" s="66"/>
      <c r="G149" s="69"/>
      <c r="H149" s="1">
        <f t="shared" ref="H149:O149" si="33">SUM(H145:H148)</f>
        <v>0</v>
      </c>
      <c r="I149" s="1">
        <f t="shared" si="33"/>
        <v>0</v>
      </c>
      <c r="J149" s="1">
        <f t="shared" si="33"/>
        <v>0</v>
      </c>
      <c r="K149" s="1">
        <f t="shared" si="33"/>
        <v>6</v>
      </c>
      <c r="L149" s="1">
        <f t="shared" si="33"/>
        <v>0</v>
      </c>
      <c r="M149" s="1">
        <f t="shared" si="33"/>
        <v>0</v>
      </c>
      <c r="N149" s="1">
        <f t="shared" si="33"/>
        <v>0</v>
      </c>
      <c r="O149" s="1">
        <f t="shared" si="33"/>
        <v>0</v>
      </c>
      <c r="P149" s="68"/>
      <c r="Q149" s="210" t="s">
        <v>30</v>
      </c>
    </row>
    <row r="150" spans="1:20" s="271" customFormat="1" ht="12.75" thickBot="1">
      <c r="A150" s="70"/>
      <c r="B150" s="204"/>
      <c r="C150" s="10"/>
      <c r="D150" s="10"/>
      <c r="E150" s="71">
        <f>SUM(H150:O150)</f>
        <v>3</v>
      </c>
      <c r="F150" s="72"/>
      <c r="G150" s="73"/>
      <c r="H150" s="74"/>
      <c r="I150" s="74"/>
      <c r="J150" s="74"/>
      <c r="K150" s="74">
        <v>3</v>
      </c>
      <c r="L150" s="74"/>
      <c r="M150" s="74"/>
      <c r="N150" s="74"/>
      <c r="O150" s="74"/>
      <c r="P150" s="75"/>
      <c r="Q150" s="210" t="s">
        <v>20</v>
      </c>
      <c r="R150" s="211"/>
      <c r="S150" s="212"/>
      <c r="T150" s="213"/>
    </row>
    <row r="151" spans="1:20" ht="11.25" customHeight="1">
      <c r="A151" s="36" t="s">
        <v>71</v>
      </c>
      <c r="B151" s="202" t="s">
        <v>259</v>
      </c>
      <c r="C151" s="4" t="s">
        <v>12</v>
      </c>
      <c r="D151" s="5"/>
      <c r="E151" s="61">
        <f>H155*$H$40+I155*$I$40+J155*$J$40+K155*$K$40+L155*$L$40+M155*$M$40+N155*$N$40+O155*$O$40</f>
        <v>144</v>
      </c>
      <c r="F151" s="62">
        <f>SUM(G151:G153)</f>
        <v>34</v>
      </c>
      <c r="G151" s="63">
        <f>H151*($H$40-$H$41)+I151*($I$40-$I$41)+J151*($J$40-$J$41)+K151*($K$40-$K$41)+L151*($L$40-$L$41)+M151*($M$40-$M$41)+N151*($N$40-$N$41)+O151*($O$40-$O$41)</f>
        <v>17</v>
      </c>
      <c r="H151" s="19"/>
      <c r="I151" s="19"/>
      <c r="J151" s="19"/>
      <c r="K151" s="267"/>
      <c r="L151" s="19"/>
      <c r="M151" s="267"/>
      <c r="N151" s="20">
        <v>1</v>
      </c>
      <c r="O151" s="20"/>
      <c r="P151" s="64" t="s">
        <v>252</v>
      </c>
      <c r="Q151" s="210" t="s">
        <v>14</v>
      </c>
      <c r="R151" s="211" t="s">
        <v>21</v>
      </c>
    </row>
    <row r="152" spans="1:20">
      <c r="A152" s="36"/>
      <c r="B152" s="203" t="s">
        <v>266</v>
      </c>
      <c r="C152" s="8"/>
      <c r="D152" s="5"/>
      <c r="E152" s="65"/>
      <c r="F152" s="66"/>
      <c r="G152" s="63">
        <f>H152*($H$40-$H$41)+I152*($I$40-$I$41)+J152*($J$40-$J$41)+K152*($K$40-$K$41)+L152*($L$40-$L$41)+M152*($M$40-$M$41)+N152*($N$40-$N$41)+O152*($O$40-$O$41)</f>
        <v>17</v>
      </c>
      <c r="H152" s="19"/>
      <c r="I152" s="19"/>
      <c r="J152" s="19"/>
      <c r="K152" s="267"/>
      <c r="L152" s="19"/>
      <c r="M152" s="267"/>
      <c r="N152" s="21">
        <v>1</v>
      </c>
      <c r="O152" s="21"/>
      <c r="P152" s="67"/>
      <c r="Q152" s="210" t="s">
        <v>14</v>
      </c>
    </row>
    <row r="153" spans="1:20">
      <c r="A153" s="36"/>
      <c r="B153" s="203" t="s">
        <v>345</v>
      </c>
      <c r="C153" s="8"/>
      <c r="D153" s="5"/>
      <c r="E153" s="65"/>
      <c r="F153" s="66"/>
      <c r="G153" s="63">
        <f>H153*($H$40-$H$41)+I153*($I$40-$I$41)+J153*($J$40-$J$41)+K153*($K$40-$K$41)+L153*($L$40-$L$41)+M153*($M$40-$M$41)+N153*($N$40-$N$41)+O153*($O$40-$O$41)</f>
        <v>0</v>
      </c>
      <c r="H153" s="19"/>
      <c r="I153" s="19"/>
      <c r="J153" s="19"/>
      <c r="K153" s="267"/>
      <c r="L153" s="19"/>
      <c r="M153" s="267"/>
      <c r="N153" s="21">
        <v>0</v>
      </c>
      <c r="O153" s="21"/>
      <c r="P153" s="67"/>
      <c r="Q153" s="210" t="s">
        <v>14</v>
      </c>
    </row>
    <row r="154" spans="1:20">
      <c r="A154" s="36"/>
      <c r="B154" s="203"/>
      <c r="C154" s="8"/>
      <c r="D154" s="5"/>
      <c r="E154" s="65"/>
      <c r="F154" s="66"/>
      <c r="G154" s="63">
        <f>H154*($H$40-$H$41)+I154*($I$40-$I$41)+J154*($J$40-$J$41)+K154*($K$40-$K$41)+L154*($L$40-$L$41)+M154*($M$40-$M$41)+N154*($N$40-$N$41)+O154*($O$40-$O$41)+H155*$H$41+I155*$I$41+J155*$J$41+K155*$K$41+L155*$L$41+M155*$M$41+N155*$N$41+O155*$O$41</f>
        <v>110</v>
      </c>
      <c r="H154" s="18">
        <f>36*H156/H$40-SUM(H151:H153)</f>
        <v>0</v>
      </c>
      <c r="I154" s="18">
        <f t="shared" ref="I154:O154" si="34">36*I156/I$40-SUM(I151:I153)</f>
        <v>0</v>
      </c>
      <c r="J154" s="18">
        <f t="shared" si="34"/>
        <v>0</v>
      </c>
      <c r="K154" s="18">
        <f t="shared" si="34"/>
        <v>0</v>
      </c>
      <c r="L154" s="18">
        <f t="shared" si="34"/>
        <v>0</v>
      </c>
      <c r="M154" s="18">
        <f t="shared" si="34"/>
        <v>0</v>
      </c>
      <c r="N154" s="18">
        <f t="shared" si="34"/>
        <v>5.2</v>
      </c>
      <c r="O154" s="18">
        <f t="shared" si="34"/>
        <v>0</v>
      </c>
      <c r="P154" s="68"/>
      <c r="Q154" s="210" t="s">
        <v>22</v>
      </c>
    </row>
    <row r="155" spans="1:20">
      <c r="A155" s="36"/>
      <c r="B155" s="203"/>
      <c r="C155" s="8"/>
      <c r="D155" s="5"/>
      <c r="E155" s="65"/>
      <c r="F155" s="66"/>
      <c r="G155" s="69"/>
      <c r="H155" s="1">
        <f t="shared" ref="H155:O155" si="35">SUM(H151:H154)</f>
        <v>0</v>
      </c>
      <c r="I155" s="1">
        <f t="shared" si="35"/>
        <v>0</v>
      </c>
      <c r="J155" s="1">
        <f t="shared" si="35"/>
        <v>0</v>
      </c>
      <c r="K155" s="1">
        <f t="shared" si="35"/>
        <v>0</v>
      </c>
      <c r="L155" s="1">
        <f t="shared" si="35"/>
        <v>0</v>
      </c>
      <c r="M155" s="1">
        <f t="shared" si="35"/>
        <v>0</v>
      </c>
      <c r="N155" s="1">
        <f t="shared" si="35"/>
        <v>7.2</v>
      </c>
      <c r="O155" s="1">
        <f t="shared" si="35"/>
        <v>0</v>
      </c>
      <c r="P155" s="68"/>
      <c r="Q155" s="210" t="s">
        <v>30</v>
      </c>
    </row>
    <row r="156" spans="1:20" s="271" customFormat="1" ht="12.75" thickBot="1">
      <c r="A156" s="70"/>
      <c r="B156" s="204"/>
      <c r="C156" s="10"/>
      <c r="D156" s="10"/>
      <c r="E156" s="71">
        <f>SUM(H156:O156)</f>
        <v>4</v>
      </c>
      <c r="F156" s="72"/>
      <c r="G156" s="73"/>
      <c r="H156" s="74"/>
      <c r="I156" s="74"/>
      <c r="J156" s="74"/>
      <c r="K156" s="74"/>
      <c r="L156" s="74"/>
      <c r="M156" s="74"/>
      <c r="N156" s="74">
        <v>4</v>
      </c>
      <c r="O156" s="74"/>
      <c r="P156" s="75"/>
      <c r="Q156" s="210" t="s">
        <v>20</v>
      </c>
      <c r="R156" s="211"/>
      <c r="S156" s="212"/>
      <c r="T156" s="213"/>
    </row>
    <row r="157" spans="1:20" ht="11.25" customHeight="1">
      <c r="A157" s="36" t="s">
        <v>72</v>
      </c>
      <c r="B157" s="202" t="s">
        <v>267</v>
      </c>
      <c r="C157" s="4" t="s">
        <v>10</v>
      </c>
      <c r="D157" s="5"/>
      <c r="E157" s="61">
        <f>H161*$H$40+I161*$I$40+J161*$J$40+K161*$K$40+L161*$L$40+M161*$M$40+N161*$N$40+O161*$O$40</f>
        <v>144</v>
      </c>
      <c r="F157" s="62">
        <f>SUM(G157:G159)</f>
        <v>51</v>
      </c>
      <c r="G157" s="63">
        <f>H157*($H$40-$H$41)+I157*($I$40-$I$41)+J157*($J$40-$J$41)+K157*($K$40-$K$41)+L157*($L$40-$L$41)+M157*($M$40-$M$41)+N157*($N$40-$N$41)+O157*($O$40-$O$41)</f>
        <v>34</v>
      </c>
      <c r="H157" s="19"/>
      <c r="I157" s="19"/>
      <c r="J157" s="19"/>
      <c r="K157" s="267"/>
      <c r="L157" s="19">
        <v>2</v>
      </c>
      <c r="M157" s="267"/>
      <c r="N157" s="20"/>
      <c r="O157" s="20"/>
      <c r="P157" s="64" t="s">
        <v>344</v>
      </c>
      <c r="Q157" s="210" t="s">
        <v>14</v>
      </c>
      <c r="R157" s="211" t="s">
        <v>21</v>
      </c>
    </row>
    <row r="158" spans="1:20">
      <c r="A158" s="36"/>
      <c r="B158" s="203"/>
      <c r="C158" s="8"/>
      <c r="D158" s="5"/>
      <c r="E158" s="65"/>
      <c r="F158" s="66"/>
      <c r="G158" s="63">
        <f>H158*($H$40-$H$41)+I158*($I$40-$I$41)+J158*($J$40-$J$41)+K158*($K$40-$K$41)+L158*($L$40-$L$41)+M158*($M$40-$M$41)+N158*($N$40-$N$41)+O158*($O$40-$O$41)</f>
        <v>17</v>
      </c>
      <c r="H158" s="19"/>
      <c r="I158" s="19"/>
      <c r="J158" s="19"/>
      <c r="K158" s="267"/>
      <c r="L158" s="19">
        <v>1</v>
      </c>
      <c r="M158" s="267"/>
      <c r="N158" s="21"/>
      <c r="O158" s="21"/>
      <c r="P158" s="67"/>
      <c r="Q158" s="210" t="s">
        <v>14</v>
      </c>
    </row>
    <row r="159" spans="1:20">
      <c r="A159" s="36"/>
      <c r="B159" s="203"/>
      <c r="C159" s="8"/>
      <c r="D159" s="5"/>
      <c r="E159" s="65"/>
      <c r="F159" s="66"/>
      <c r="G159" s="63">
        <f>H159*($H$40-$H$41)+I159*($I$40-$I$41)+J159*($J$40-$J$41)+K159*($K$40-$K$41)+L159*($L$40-$L$41)+M159*($M$40-$M$41)+N159*($N$40-$N$41)+O159*($O$40-$O$41)</f>
        <v>0</v>
      </c>
      <c r="H159" s="19"/>
      <c r="I159" s="19"/>
      <c r="J159" s="19"/>
      <c r="K159" s="267"/>
      <c r="L159" s="19">
        <v>0</v>
      </c>
      <c r="M159" s="267"/>
      <c r="N159" s="21"/>
      <c r="O159" s="21"/>
      <c r="P159" s="67"/>
      <c r="Q159" s="210" t="s">
        <v>14</v>
      </c>
    </row>
    <row r="160" spans="1:20">
      <c r="A160" s="36"/>
      <c r="B160" s="203"/>
      <c r="C160" s="8"/>
      <c r="D160" s="5"/>
      <c r="E160" s="65"/>
      <c r="F160" s="66"/>
      <c r="G160" s="63">
        <f>H160*($H$40-$H$41)+I160*($I$40-$I$41)+J160*($J$40-$J$41)+K160*($K$40-$K$41)+L160*($L$40-$L$41)+M160*($M$40-$M$41)+N160*($N$40-$N$41)+O160*($O$40-$O$41)+H161*$H$41+I161*$I$41+J161*$J$41+K161*$K$41+L161*$L$41+M161*$M$41+N161*$N$41+O161*$O$41</f>
        <v>93</v>
      </c>
      <c r="H160" s="18">
        <f>36*H162/H$40-SUM(H157:H159)</f>
        <v>0</v>
      </c>
      <c r="I160" s="18">
        <f t="shared" ref="I160:O160" si="36">36*I162/I$40-SUM(I157:I159)</f>
        <v>0</v>
      </c>
      <c r="J160" s="18">
        <f t="shared" si="36"/>
        <v>0</v>
      </c>
      <c r="K160" s="18">
        <f t="shared" si="36"/>
        <v>0</v>
      </c>
      <c r="L160" s="18">
        <f t="shared" si="36"/>
        <v>4.2</v>
      </c>
      <c r="M160" s="18">
        <f t="shared" si="36"/>
        <v>0</v>
      </c>
      <c r="N160" s="18">
        <f t="shared" si="36"/>
        <v>0</v>
      </c>
      <c r="O160" s="18">
        <f t="shared" si="36"/>
        <v>0</v>
      </c>
      <c r="P160" s="68"/>
      <c r="Q160" s="210" t="s">
        <v>22</v>
      </c>
    </row>
    <row r="161" spans="1:20">
      <c r="A161" s="36"/>
      <c r="B161" s="203"/>
      <c r="C161" s="8"/>
      <c r="D161" s="5"/>
      <c r="E161" s="65"/>
      <c r="F161" s="66"/>
      <c r="G161" s="69"/>
      <c r="H161" s="1">
        <f t="shared" ref="H161:O161" si="37">SUM(H157:H160)</f>
        <v>0</v>
      </c>
      <c r="I161" s="1">
        <f t="shared" si="37"/>
        <v>0</v>
      </c>
      <c r="J161" s="1">
        <f t="shared" si="37"/>
        <v>0</v>
      </c>
      <c r="K161" s="1">
        <f t="shared" si="37"/>
        <v>0</v>
      </c>
      <c r="L161" s="1">
        <f t="shared" si="37"/>
        <v>7.2</v>
      </c>
      <c r="M161" s="1">
        <f t="shared" si="37"/>
        <v>0</v>
      </c>
      <c r="N161" s="1">
        <f t="shared" si="37"/>
        <v>0</v>
      </c>
      <c r="O161" s="1">
        <f t="shared" si="37"/>
        <v>0</v>
      </c>
      <c r="P161" s="68"/>
      <c r="Q161" s="210" t="s">
        <v>30</v>
      </c>
    </row>
    <row r="162" spans="1:20" s="271" customFormat="1" ht="12.75" thickBot="1">
      <c r="A162" s="70"/>
      <c r="B162" s="204"/>
      <c r="C162" s="10"/>
      <c r="D162" s="10"/>
      <c r="E162" s="71">
        <f>SUM(H162:O162)</f>
        <v>4</v>
      </c>
      <c r="F162" s="72"/>
      <c r="G162" s="73"/>
      <c r="H162" s="74"/>
      <c r="I162" s="74"/>
      <c r="J162" s="74"/>
      <c r="K162" s="74"/>
      <c r="L162" s="74">
        <v>4</v>
      </c>
      <c r="M162" s="74"/>
      <c r="N162" s="74"/>
      <c r="O162" s="74"/>
      <c r="P162" s="75"/>
      <c r="Q162" s="210" t="s">
        <v>20</v>
      </c>
      <c r="R162" s="211"/>
      <c r="S162" s="212"/>
      <c r="T162" s="213"/>
    </row>
    <row r="163" spans="1:20" s="271" customFormat="1">
      <c r="A163" s="36" t="s">
        <v>73</v>
      </c>
      <c r="B163" s="202" t="s">
        <v>260</v>
      </c>
      <c r="C163" s="4" t="s">
        <v>6</v>
      </c>
      <c r="D163" s="5"/>
      <c r="E163" s="61">
        <f>H167*$H$40+I167*$I$40+J167*$J$40+K167*$K$40+L167*$L$40+M167*$M$40+N167*$N$40+O167*$O$40</f>
        <v>324</v>
      </c>
      <c r="F163" s="62">
        <f>SUM(G163:G165)</f>
        <v>136</v>
      </c>
      <c r="G163" s="63">
        <f>H163*($H$40-$H$41)+I163*($I$40-$I$41)+J163*($J$40-$J$41)+K163*($K$40-$K$41)+L163*($L$40-$L$41)+M163*($M$40-$M$41)+N163*($N$40-$N$41)+O163*($O$40-$O$41)</f>
        <v>68</v>
      </c>
      <c r="H163" s="19">
        <v>3</v>
      </c>
      <c r="I163" s="19">
        <v>1</v>
      </c>
      <c r="J163" s="19"/>
      <c r="K163" s="267"/>
      <c r="L163" s="19"/>
      <c r="M163" s="267"/>
      <c r="N163" s="20"/>
      <c r="O163" s="20"/>
      <c r="P163" s="64" t="s">
        <v>344</v>
      </c>
      <c r="Q163" s="210" t="s">
        <v>14</v>
      </c>
      <c r="R163" s="211" t="s">
        <v>21</v>
      </c>
      <c r="S163" s="272"/>
      <c r="T163" s="213"/>
    </row>
    <row r="164" spans="1:20" s="271" customFormat="1">
      <c r="A164" s="36"/>
      <c r="B164" s="203"/>
      <c r="C164" s="8" t="s">
        <v>7</v>
      </c>
      <c r="D164" s="5"/>
      <c r="E164" s="65"/>
      <c r="F164" s="66"/>
      <c r="G164" s="63">
        <f>H164*($H$40-$H$41)+I164*($I$40-$I$41)+J164*($J$40-$J$41)+K164*($K$40-$K$41)+L164*($L$40-$L$41)+M164*($M$40-$M$41)+N164*($N$40-$N$41)+O164*($O$40-$O$41)</f>
        <v>68</v>
      </c>
      <c r="H164" s="19">
        <v>2</v>
      </c>
      <c r="I164" s="19">
        <v>2</v>
      </c>
      <c r="J164" s="19"/>
      <c r="K164" s="267"/>
      <c r="L164" s="19"/>
      <c r="M164" s="267"/>
      <c r="N164" s="21"/>
      <c r="O164" s="21"/>
      <c r="P164" s="67"/>
      <c r="Q164" s="210" t="s">
        <v>14</v>
      </c>
      <c r="R164" s="211"/>
      <c r="S164" s="212"/>
      <c r="T164" s="213"/>
    </row>
    <row r="165" spans="1:20" s="271" customFormat="1">
      <c r="A165" s="36"/>
      <c r="B165" s="203"/>
      <c r="C165" s="8"/>
      <c r="D165" s="5"/>
      <c r="E165" s="65"/>
      <c r="F165" s="66"/>
      <c r="G165" s="63">
        <f>H165*($H$40-$H$41)+I165*($I$40-$I$41)+J165*($J$40-$J$41)+K165*($K$40-$K$41)+L165*($L$40-$L$41)+M165*($M$40-$M$41)+N165*($N$40-$N$41)+O165*($O$40-$O$41)</f>
        <v>0</v>
      </c>
      <c r="H165" s="19">
        <v>0</v>
      </c>
      <c r="I165" s="19">
        <v>0</v>
      </c>
      <c r="J165" s="19"/>
      <c r="K165" s="267"/>
      <c r="L165" s="19"/>
      <c r="M165" s="267"/>
      <c r="N165" s="21"/>
      <c r="O165" s="21"/>
      <c r="P165" s="67"/>
      <c r="Q165" s="210" t="s">
        <v>14</v>
      </c>
      <c r="R165" s="211"/>
      <c r="S165" s="212"/>
      <c r="T165" s="213"/>
    </row>
    <row r="166" spans="1:20" s="271" customFormat="1">
      <c r="A166" s="36"/>
      <c r="B166" s="203"/>
      <c r="C166" s="8"/>
      <c r="D166" s="5"/>
      <c r="E166" s="65"/>
      <c r="F166" s="66"/>
      <c r="G166" s="63">
        <f>H166*($H$40-$H$41)+I166*($I$40-$I$41)+J166*($J$40-$J$41)+K166*($K$40-$K$41)+L166*($L$40-$L$41)+M166*($M$40-$M$41)+N166*($N$40-$N$41)+O166*($O$40-$O$41)+H167*$H$41+I167*$I$41+J167*$J$41+K167*$K$41+L167*$L$41+M167*$M$41+N167*$N$41+O167*$O$41</f>
        <v>188</v>
      </c>
      <c r="H166" s="18">
        <f>36*H168/H$40-SUM(H163:H165)</f>
        <v>4</v>
      </c>
      <c r="I166" s="18">
        <f t="shared" ref="I166:O166" si="38">36*I168/I$40-SUM(I163:I165)</f>
        <v>4.2</v>
      </c>
      <c r="J166" s="18">
        <f t="shared" si="38"/>
        <v>0</v>
      </c>
      <c r="K166" s="18">
        <f t="shared" si="38"/>
        <v>0</v>
      </c>
      <c r="L166" s="18">
        <f t="shared" si="38"/>
        <v>0</v>
      </c>
      <c r="M166" s="18">
        <f t="shared" si="38"/>
        <v>0</v>
      </c>
      <c r="N166" s="18">
        <f t="shared" si="38"/>
        <v>0</v>
      </c>
      <c r="O166" s="18">
        <f t="shared" si="38"/>
        <v>0</v>
      </c>
      <c r="P166" s="68"/>
      <c r="Q166" s="210" t="s">
        <v>22</v>
      </c>
      <c r="R166" s="211"/>
      <c r="S166" s="212"/>
      <c r="T166" s="213"/>
    </row>
    <row r="167" spans="1:20" s="271" customFormat="1">
      <c r="A167" s="36"/>
      <c r="B167" s="203"/>
      <c r="C167" s="8"/>
      <c r="D167" s="5"/>
      <c r="E167" s="65"/>
      <c r="F167" s="66"/>
      <c r="G167" s="69"/>
      <c r="H167" s="1">
        <f t="shared" ref="H167:O167" si="39">SUM(H163:H166)</f>
        <v>9</v>
      </c>
      <c r="I167" s="1">
        <f t="shared" si="39"/>
        <v>7.2</v>
      </c>
      <c r="J167" s="1">
        <f t="shared" si="39"/>
        <v>0</v>
      </c>
      <c r="K167" s="1">
        <f t="shared" si="39"/>
        <v>0</v>
      </c>
      <c r="L167" s="1">
        <f t="shared" si="39"/>
        <v>0</v>
      </c>
      <c r="M167" s="1">
        <f t="shared" si="39"/>
        <v>0</v>
      </c>
      <c r="N167" s="1">
        <f t="shared" si="39"/>
        <v>0</v>
      </c>
      <c r="O167" s="1">
        <f t="shared" si="39"/>
        <v>0</v>
      </c>
      <c r="P167" s="68"/>
      <c r="Q167" s="210" t="s">
        <v>30</v>
      </c>
      <c r="R167" s="211"/>
      <c r="S167" s="212"/>
      <c r="T167" s="213"/>
    </row>
    <row r="168" spans="1:20" s="271" customFormat="1" ht="12.75" thickBot="1">
      <c r="A168" s="70"/>
      <c r="B168" s="204"/>
      <c r="C168" s="10"/>
      <c r="D168" s="10"/>
      <c r="E168" s="71">
        <f>SUM(H168:O168)</f>
        <v>9</v>
      </c>
      <c r="F168" s="72"/>
      <c r="G168" s="73"/>
      <c r="H168" s="74">
        <v>5</v>
      </c>
      <c r="I168" s="74">
        <v>4</v>
      </c>
      <c r="J168" s="74"/>
      <c r="K168" s="74"/>
      <c r="L168" s="74"/>
      <c r="M168" s="74"/>
      <c r="N168" s="74"/>
      <c r="O168" s="74"/>
      <c r="P168" s="75"/>
      <c r="Q168" s="210" t="s">
        <v>20</v>
      </c>
      <c r="R168" s="211"/>
      <c r="S168" s="212"/>
      <c r="T168" s="213"/>
    </row>
    <row r="169" spans="1:20" s="271" customFormat="1">
      <c r="A169" s="36" t="s">
        <v>74</v>
      </c>
      <c r="B169" s="341" t="s">
        <v>261</v>
      </c>
      <c r="C169" s="4" t="s">
        <v>11</v>
      </c>
      <c r="D169" s="5"/>
      <c r="E169" s="61">
        <f>H173*$H$40+I173*$I$40+J173*$J$40+K173*$K$40+L173*$L$40+M173*$M$40+N173*$N$40+O173*$O$40</f>
        <v>180</v>
      </c>
      <c r="F169" s="62">
        <f>SUM(G169:G171)</f>
        <v>56</v>
      </c>
      <c r="G169" s="63">
        <f>H169*($H$40-$H$41)+I169*($I$40-$I$41)+J169*($J$40-$J$41)+K169*($K$40-$K$41)+L169*($L$40-$L$41)+M169*($M$40-$M$41)+N169*($N$40-$N$41)+O169*($O$40-$O$41)</f>
        <v>28</v>
      </c>
      <c r="H169" s="19"/>
      <c r="I169" s="19"/>
      <c r="J169" s="19"/>
      <c r="K169" s="267"/>
      <c r="L169" s="19"/>
      <c r="M169" s="267">
        <v>2</v>
      </c>
      <c r="N169" s="20"/>
      <c r="O169" s="20"/>
      <c r="P169" s="64" t="s">
        <v>252</v>
      </c>
      <c r="Q169" s="210" t="s">
        <v>14</v>
      </c>
      <c r="R169" s="211" t="s">
        <v>21</v>
      </c>
      <c r="S169" s="272"/>
      <c r="T169" s="213"/>
    </row>
    <row r="170" spans="1:20" s="271" customFormat="1">
      <c r="A170" s="36"/>
      <c r="B170" s="171" t="s">
        <v>262</v>
      </c>
      <c r="C170" s="8"/>
      <c r="D170" s="5"/>
      <c r="E170" s="65"/>
      <c r="F170" s="66"/>
      <c r="G170" s="63">
        <f>H170*($H$40-$H$41)+I170*($I$40-$I$41)+J170*($J$40-$J$41)+K170*($K$40-$K$41)+L170*($L$40-$L$41)+M170*($M$40-$M$41)+N170*($N$40-$N$41)+O170*($O$40-$O$41)</f>
        <v>28</v>
      </c>
      <c r="H170" s="19"/>
      <c r="I170" s="19"/>
      <c r="J170" s="19"/>
      <c r="K170" s="267"/>
      <c r="L170" s="19"/>
      <c r="M170" s="267">
        <v>2</v>
      </c>
      <c r="N170" s="21"/>
      <c r="O170" s="21"/>
      <c r="P170" s="67"/>
      <c r="Q170" s="210" t="s">
        <v>14</v>
      </c>
      <c r="R170" s="211"/>
      <c r="S170" s="212"/>
      <c r="T170" s="213"/>
    </row>
    <row r="171" spans="1:20" s="271" customFormat="1">
      <c r="A171" s="36"/>
      <c r="B171" s="171"/>
      <c r="C171" s="8"/>
      <c r="D171" s="5"/>
      <c r="E171" s="65"/>
      <c r="F171" s="66"/>
      <c r="G171" s="63">
        <f>H171*($H$40-$H$41)+I171*($I$40-$I$41)+J171*($J$40-$J$41)+K171*($K$40-$K$41)+L171*($L$40-$L$41)+M171*($M$40-$M$41)+N171*($N$40-$N$41)+O171*($O$40-$O$41)</f>
        <v>0</v>
      </c>
      <c r="H171" s="19"/>
      <c r="I171" s="19"/>
      <c r="J171" s="19"/>
      <c r="K171" s="267"/>
      <c r="L171" s="19"/>
      <c r="M171" s="267">
        <v>0</v>
      </c>
      <c r="N171" s="21"/>
      <c r="O171" s="21"/>
      <c r="P171" s="67"/>
      <c r="Q171" s="210" t="s">
        <v>14</v>
      </c>
      <c r="R171" s="211"/>
      <c r="S171" s="212"/>
      <c r="T171" s="213"/>
    </row>
    <row r="172" spans="1:20" s="271" customFormat="1">
      <c r="A172" s="36"/>
      <c r="B172" s="171"/>
      <c r="C172" s="8"/>
      <c r="D172" s="5"/>
      <c r="E172" s="65"/>
      <c r="F172" s="66"/>
      <c r="G172" s="63">
        <f>H172*($H$40-$H$41)+I172*($I$40-$I$41)+J172*($J$40-$J$41)+K172*($K$40-$K$41)+L172*($L$40-$L$41)+M172*($M$40-$M$41)+N172*($N$40-$N$41)+O172*($O$40-$O$41)+H173*$H$41+I173*$I$41+J173*$J$41+K173*$K$41+L173*$L$41+M173*$M$41+N173*$N$41+O173*$O$41</f>
        <v>124</v>
      </c>
      <c r="H172" s="18">
        <f>36*H174/H$40-SUM(H169:H171)</f>
        <v>0</v>
      </c>
      <c r="I172" s="18">
        <f t="shared" ref="I172:O172" si="40">36*I174/I$40-SUM(I169:I171)</f>
        <v>0</v>
      </c>
      <c r="J172" s="18">
        <f t="shared" si="40"/>
        <v>0</v>
      </c>
      <c r="K172" s="18">
        <f t="shared" si="40"/>
        <v>0</v>
      </c>
      <c r="L172" s="18">
        <f t="shared" si="40"/>
        <v>0</v>
      </c>
      <c r="M172" s="18">
        <f t="shared" si="40"/>
        <v>6.5882352941176467</v>
      </c>
      <c r="N172" s="18">
        <f t="shared" si="40"/>
        <v>0</v>
      </c>
      <c r="O172" s="18">
        <f t="shared" si="40"/>
        <v>0</v>
      </c>
      <c r="P172" s="68"/>
      <c r="Q172" s="210" t="s">
        <v>22</v>
      </c>
      <c r="R172" s="211"/>
      <c r="S172" s="212"/>
      <c r="T172" s="213"/>
    </row>
    <row r="173" spans="1:20" s="271" customFormat="1">
      <c r="A173" s="36"/>
      <c r="B173" s="171"/>
      <c r="C173" s="8"/>
      <c r="D173" s="5"/>
      <c r="E173" s="65"/>
      <c r="F173" s="66"/>
      <c r="G173" s="69"/>
      <c r="H173" s="1">
        <f t="shared" ref="H173:O173" si="41">SUM(H169:H172)</f>
        <v>0</v>
      </c>
      <c r="I173" s="1">
        <f t="shared" si="41"/>
        <v>0</v>
      </c>
      <c r="J173" s="1">
        <f t="shared" si="41"/>
        <v>0</v>
      </c>
      <c r="K173" s="1">
        <f t="shared" si="41"/>
        <v>0</v>
      </c>
      <c r="L173" s="1">
        <f t="shared" si="41"/>
        <v>0</v>
      </c>
      <c r="M173" s="1">
        <f t="shared" si="41"/>
        <v>10.588235294117647</v>
      </c>
      <c r="N173" s="1">
        <f t="shared" si="41"/>
        <v>0</v>
      </c>
      <c r="O173" s="1">
        <f t="shared" si="41"/>
        <v>0</v>
      </c>
      <c r="P173" s="68"/>
      <c r="Q173" s="210" t="s">
        <v>30</v>
      </c>
      <c r="R173" s="211"/>
      <c r="S173" s="212"/>
      <c r="T173" s="213"/>
    </row>
    <row r="174" spans="1:20" s="271" customFormat="1" ht="12.75" thickBot="1">
      <c r="A174" s="70"/>
      <c r="B174" s="342"/>
      <c r="C174" s="10"/>
      <c r="D174" s="10"/>
      <c r="E174" s="71">
        <f>SUM(H174:O174)</f>
        <v>5</v>
      </c>
      <c r="F174" s="72"/>
      <c r="G174" s="73"/>
      <c r="H174" s="74"/>
      <c r="I174" s="74"/>
      <c r="J174" s="74"/>
      <c r="K174" s="74"/>
      <c r="L174" s="74"/>
      <c r="M174" s="74">
        <v>5</v>
      </c>
      <c r="N174" s="74"/>
      <c r="O174" s="74"/>
      <c r="P174" s="75"/>
      <c r="Q174" s="210" t="s">
        <v>20</v>
      </c>
      <c r="R174" s="211"/>
      <c r="S174" s="212"/>
      <c r="T174" s="213"/>
    </row>
    <row r="175" spans="1:20" s="271" customFormat="1">
      <c r="A175" s="36" t="s">
        <v>75</v>
      </c>
      <c r="B175" s="341" t="s">
        <v>263</v>
      </c>
      <c r="C175" s="4" t="s">
        <v>10</v>
      </c>
      <c r="D175" s="5"/>
      <c r="E175" s="61">
        <f>H179*$H$40+I179*$I$40+J179*$J$40+K179*$K$40+L179*$L$40+M179*$M$40+N179*$N$40+O179*$O$40</f>
        <v>288</v>
      </c>
      <c r="F175" s="62">
        <f>SUM(G175:G177)</f>
        <v>93</v>
      </c>
      <c r="G175" s="338">
        <f>H175*($H$40-$H$41)+I175*($I$40-$I$41)+J175*($J$40-$J$41)+K175*($K$40-$K$41)+L175*($L$40-$L$41)+M175*($M$40-$M$41)+N175*($N$40-$N$41)+O175*($O$40-$O$41)</f>
        <v>31</v>
      </c>
      <c r="H175" s="19"/>
      <c r="I175" s="19"/>
      <c r="J175" s="19"/>
      <c r="K175" s="267"/>
      <c r="L175" s="19">
        <v>1</v>
      </c>
      <c r="M175" s="267">
        <v>1</v>
      </c>
      <c r="N175" s="20"/>
      <c r="O175" s="20"/>
      <c r="P175" s="64" t="s">
        <v>252</v>
      </c>
      <c r="Q175" s="210" t="s">
        <v>14</v>
      </c>
      <c r="R175" s="211" t="s">
        <v>21</v>
      </c>
      <c r="S175" s="272"/>
      <c r="T175" s="213"/>
    </row>
    <row r="176" spans="1:20" s="271" customFormat="1">
      <c r="A176" s="36"/>
      <c r="B176" s="171" t="s">
        <v>346</v>
      </c>
      <c r="C176" s="8" t="s">
        <v>11</v>
      </c>
      <c r="D176" s="5"/>
      <c r="E176" s="65"/>
      <c r="F176" s="66"/>
      <c r="G176" s="338">
        <f>H176*($H$40-$H$41)+I176*($I$40-$I$41)+J176*($J$40-$J$41)+K176*($K$40-$K$41)+L176*($L$40-$L$41)+M176*($M$40-$M$41)+N176*($N$40-$N$41)+O176*($O$40-$O$41)</f>
        <v>62</v>
      </c>
      <c r="H176" s="19"/>
      <c r="I176" s="19"/>
      <c r="J176" s="19"/>
      <c r="K176" s="267"/>
      <c r="L176" s="19">
        <v>2</v>
      </c>
      <c r="M176" s="267">
        <v>2</v>
      </c>
      <c r="N176" s="21"/>
      <c r="O176" s="21"/>
      <c r="P176" s="67"/>
      <c r="Q176" s="210" t="s">
        <v>14</v>
      </c>
      <c r="R176" s="211"/>
      <c r="S176" s="212"/>
      <c r="T176" s="213"/>
    </row>
    <row r="177" spans="1:20" s="271" customFormat="1">
      <c r="A177" s="36"/>
      <c r="B177" s="203"/>
      <c r="C177" s="8"/>
      <c r="D177" s="5"/>
      <c r="E177" s="65"/>
      <c r="F177" s="66"/>
      <c r="G177" s="63">
        <f>H177*($H$40-$H$41)+I177*($I$40-$I$41)+J177*($J$40-$J$41)+K177*($K$40-$K$41)+L177*($L$40-$L$41)+M177*($M$40-$M$41)+N177*($N$40-$N$41)+O177*($O$40-$O$41)</f>
        <v>0</v>
      </c>
      <c r="H177" s="19"/>
      <c r="I177" s="19"/>
      <c r="J177" s="19"/>
      <c r="K177" s="267"/>
      <c r="L177" s="19">
        <v>0</v>
      </c>
      <c r="M177" s="267">
        <v>0</v>
      </c>
      <c r="N177" s="21"/>
      <c r="O177" s="21"/>
      <c r="P177" s="67"/>
      <c r="Q177" s="210" t="s">
        <v>14</v>
      </c>
      <c r="R177" s="211"/>
      <c r="S177" s="212"/>
      <c r="T177" s="213"/>
    </row>
    <row r="178" spans="1:20" s="271" customFormat="1">
      <c r="A178" s="36"/>
      <c r="B178" s="203"/>
      <c r="C178" s="8"/>
      <c r="D178" s="5"/>
      <c r="E178" s="65"/>
      <c r="F178" s="66"/>
      <c r="G178" s="63">
        <f>H178*($H$40-$H$41)+I178*($I$40-$I$41)+J178*($J$40-$J$41)+K178*($K$40-$K$41)+L178*($L$40-$L$41)+M178*($M$40-$M$41)+N178*($N$40-$N$41)+O178*($O$40-$O$41)+H179*$H$41+I179*$I$41+J179*$J$41+K179*$K$41+L179*$L$41+M179*$M$41+N179*$N$41+O179*$O$41</f>
        <v>195</v>
      </c>
      <c r="H178" s="18">
        <f>36*H180/H$40-SUM(H175:H177)</f>
        <v>0</v>
      </c>
      <c r="I178" s="18">
        <f t="shared" ref="I178:O178" si="42">36*I180/I$40-SUM(I175:I177)</f>
        <v>0</v>
      </c>
      <c r="J178" s="18">
        <f t="shared" si="42"/>
        <v>0</v>
      </c>
      <c r="K178" s="18">
        <f t="shared" si="42"/>
        <v>0</v>
      </c>
      <c r="L178" s="18">
        <f t="shared" si="42"/>
        <v>6</v>
      </c>
      <c r="M178" s="18">
        <f t="shared" si="42"/>
        <v>3.3529411764705879</v>
      </c>
      <c r="N178" s="18">
        <f t="shared" si="42"/>
        <v>0</v>
      </c>
      <c r="O178" s="18">
        <f t="shared" si="42"/>
        <v>0</v>
      </c>
      <c r="P178" s="68"/>
      <c r="Q178" s="210" t="s">
        <v>22</v>
      </c>
      <c r="R178" s="211"/>
      <c r="S178" s="212"/>
      <c r="T178" s="213"/>
    </row>
    <row r="179" spans="1:20" s="271" customFormat="1">
      <c r="A179" s="36"/>
      <c r="B179" s="203"/>
      <c r="C179" s="8"/>
      <c r="D179" s="5"/>
      <c r="E179" s="65"/>
      <c r="F179" s="66"/>
      <c r="G179" s="69"/>
      <c r="H179" s="1">
        <f t="shared" ref="H179:O179" si="43">SUM(H175:H178)</f>
        <v>0</v>
      </c>
      <c r="I179" s="1">
        <f t="shared" si="43"/>
        <v>0</v>
      </c>
      <c r="J179" s="1">
        <f t="shared" si="43"/>
        <v>0</v>
      </c>
      <c r="K179" s="1">
        <f t="shared" si="43"/>
        <v>0</v>
      </c>
      <c r="L179" s="1">
        <f t="shared" si="43"/>
        <v>9</v>
      </c>
      <c r="M179" s="1">
        <f t="shared" si="43"/>
        <v>6.3529411764705879</v>
      </c>
      <c r="N179" s="1">
        <f t="shared" si="43"/>
        <v>0</v>
      </c>
      <c r="O179" s="1">
        <f t="shared" si="43"/>
        <v>0</v>
      </c>
      <c r="P179" s="68"/>
      <c r="Q179" s="210" t="s">
        <v>30</v>
      </c>
      <c r="R179" s="211"/>
      <c r="S179" s="212"/>
      <c r="T179" s="213"/>
    </row>
    <row r="180" spans="1:20" s="271" customFormat="1" ht="12.75" thickBot="1">
      <c r="A180" s="70"/>
      <c r="B180" s="204"/>
      <c r="C180" s="10"/>
      <c r="D180" s="10"/>
      <c r="E180" s="71">
        <f>SUM(H180:O180)</f>
        <v>8</v>
      </c>
      <c r="F180" s="72"/>
      <c r="G180" s="73"/>
      <c r="H180" s="74"/>
      <c r="I180" s="74"/>
      <c r="J180" s="74"/>
      <c r="K180" s="74"/>
      <c r="L180" s="74">
        <v>5</v>
      </c>
      <c r="M180" s="74">
        <v>3</v>
      </c>
      <c r="N180" s="74"/>
      <c r="O180" s="74"/>
      <c r="P180" s="75"/>
      <c r="Q180" s="210" t="s">
        <v>20</v>
      </c>
      <c r="R180" s="211"/>
      <c r="S180" s="212"/>
      <c r="T180" s="213"/>
    </row>
    <row r="181" spans="1:20" s="271" customFormat="1">
      <c r="A181" s="36" t="s">
        <v>76</v>
      </c>
      <c r="B181" s="202" t="s">
        <v>264</v>
      </c>
      <c r="C181" s="4" t="s">
        <v>8</v>
      </c>
      <c r="D181" s="5"/>
      <c r="E181" s="61">
        <f>H185*$H$40+I185*$I$40+J185*$J$40+K185*$K$40+L185*$L$40+M185*$M$40+N185*$N$40+O185*$O$40</f>
        <v>144</v>
      </c>
      <c r="F181" s="62">
        <f>SUM(G181:G183)</f>
        <v>51</v>
      </c>
      <c r="G181" s="63">
        <f>H181*($H$40-$H$41)+I181*($I$40-$I$41)+J181*($J$40-$J$41)+K181*($K$40-$K$41)+L181*($L$40-$L$41)+M181*($M$40-$M$41)+N181*($N$40-$N$41)+O181*($O$40-$O$41)</f>
        <v>17</v>
      </c>
      <c r="H181" s="19"/>
      <c r="I181" s="19"/>
      <c r="J181" s="19">
        <v>1</v>
      </c>
      <c r="K181" s="267"/>
      <c r="L181" s="19"/>
      <c r="M181" s="267"/>
      <c r="N181" s="20"/>
      <c r="O181" s="20"/>
      <c r="P181" s="64" t="s">
        <v>344</v>
      </c>
      <c r="Q181" s="210" t="s">
        <v>14</v>
      </c>
      <c r="R181" s="211" t="s">
        <v>21</v>
      </c>
      <c r="S181" s="272"/>
      <c r="T181" s="213"/>
    </row>
    <row r="182" spans="1:20" s="271" customFormat="1">
      <c r="A182" s="36"/>
      <c r="B182" s="203" t="s">
        <v>265</v>
      </c>
      <c r="C182" s="8"/>
      <c r="D182" s="5"/>
      <c r="E182" s="65"/>
      <c r="F182" s="66"/>
      <c r="G182" s="63">
        <f>H182*($H$40-$H$41)+I182*($I$40-$I$41)+J182*($J$40-$J$41)+K182*($K$40-$K$41)+L182*($L$40-$L$41)+M182*($M$40-$M$41)+N182*($N$40-$N$41)+O182*($O$40-$O$41)</f>
        <v>34</v>
      </c>
      <c r="H182" s="19"/>
      <c r="I182" s="19"/>
      <c r="J182" s="19">
        <v>2</v>
      </c>
      <c r="K182" s="267"/>
      <c r="L182" s="19"/>
      <c r="M182" s="267"/>
      <c r="N182" s="21"/>
      <c r="O182" s="21"/>
      <c r="P182" s="67"/>
      <c r="Q182" s="210" t="s">
        <v>14</v>
      </c>
      <c r="R182" s="211"/>
      <c r="S182" s="212"/>
      <c r="T182" s="213"/>
    </row>
    <row r="183" spans="1:20" s="271" customFormat="1">
      <c r="A183" s="36"/>
      <c r="B183" s="203"/>
      <c r="C183" s="8"/>
      <c r="D183" s="5"/>
      <c r="E183" s="65"/>
      <c r="F183" s="66"/>
      <c r="G183" s="63">
        <f>H183*($H$40-$H$41)+I183*($I$40-$I$41)+J183*($J$40-$J$41)+K183*($K$40-$K$41)+L183*($L$40-$L$41)+M183*($M$40-$M$41)+N183*($N$40-$N$41)+O183*($O$40-$O$41)</f>
        <v>0</v>
      </c>
      <c r="H183" s="19"/>
      <c r="I183" s="19"/>
      <c r="J183" s="19">
        <v>0</v>
      </c>
      <c r="K183" s="267"/>
      <c r="L183" s="19"/>
      <c r="M183" s="267"/>
      <c r="N183" s="21"/>
      <c r="O183" s="21"/>
      <c r="P183" s="67"/>
      <c r="Q183" s="210" t="s">
        <v>14</v>
      </c>
      <c r="R183" s="211"/>
      <c r="S183" s="212"/>
      <c r="T183" s="213"/>
    </row>
    <row r="184" spans="1:20" s="271" customFormat="1">
      <c r="A184" s="36"/>
      <c r="B184" s="203"/>
      <c r="C184" s="8"/>
      <c r="D184" s="5"/>
      <c r="E184" s="65"/>
      <c r="F184" s="66"/>
      <c r="G184" s="63">
        <f>H184*($H$40-$H$41)+I184*($I$40-$I$41)+J184*($J$40-$J$41)+K184*($K$40-$K$41)+L184*($L$40-$L$41)+M184*($M$40-$M$41)+N184*($N$40-$N$41)+O184*($O$40-$O$41)+H185*$H$41+I185*$I$41+J185*$J$41+K185*$K$41+L185*$L$41+M185*$M$41+N185*$N$41+O185*$O$41</f>
        <v>93</v>
      </c>
      <c r="H184" s="18">
        <f>36*H186/H$40-SUM(H181:H183)</f>
        <v>0</v>
      </c>
      <c r="I184" s="18">
        <f t="shared" ref="I184:O184" si="44">36*I186/I$40-SUM(I181:I183)</f>
        <v>0</v>
      </c>
      <c r="J184" s="18">
        <f t="shared" si="44"/>
        <v>4.2</v>
      </c>
      <c r="K184" s="18">
        <f t="shared" si="44"/>
        <v>0</v>
      </c>
      <c r="L184" s="18">
        <f t="shared" si="44"/>
        <v>0</v>
      </c>
      <c r="M184" s="18">
        <f t="shared" si="44"/>
        <v>0</v>
      </c>
      <c r="N184" s="18">
        <f t="shared" si="44"/>
        <v>0</v>
      </c>
      <c r="O184" s="18">
        <f t="shared" si="44"/>
        <v>0</v>
      </c>
      <c r="P184" s="68"/>
      <c r="Q184" s="210" t="s">
        <v>22</v>
      </c>
      <c r="R184" s="211"/>
      <c r="S184" s="212"/>
      <c r="T184" s="213"/>
    </row>
    <row r="185" spans="1:20" s="271" customFormat="1">
      <c r="A185" s="36"/>
      <c r="B185" s="203"/>
      <c r="C185" s="8"/>
      <c r="D185" s="5"/>
      <c r="E185" s="65"/>
      <c r="F185" s="66"/>
      <c r="G185" s="69"/>
      <c r="H185" s="1">
        <f t="shared" ref="H185:O185" si="45">SUM(H181:H184)</f>
        <v>0</v>
      </c>
      <c r="I185" s="1">
        <f t="shared" si="45"/>
        <v>0</v>
      </c>
      <c r="J185" s="1">
        <f t="shared" si="45"/>
        <v>7.2</v>
      </c>
      <c r="K185" s="1">
        <f t="shared" si="45"/>
        <v>0</v>
      </c>
      <c r="L185" s="1">
        <f t="shared" si="45"/>
        <v>0</v>
      </c>
      <c r="M185" s="1">
        <f t="shared" si="45"/>
        <v>0</v>
      </c>
      <c r="N185" s="1">
        <f t="shared" si="45"/>
        <v>0</v>
      </c>
      <c r="O185" s="1">
        <f t="shared" si="45"/>
        <v>0</v>
      </c>
      <c r="P185" s="68"/>
      <c r="Q185" s="210" t="s">
        <v>30</v>
      </c>
      <c r="R185" s="211"/>
      <c r="S185" s="212"/>
      <c r="T185" s="213"/>
    </row>
    <row r="186" spans="1:20" s="271" customFormat="1" ht="12.75" thickBot="1">
      <c r="A186" s="70"/>
      <c r="B186" s="204"/>
      <c r="C186" s="10"/>
      <c r="D186" s="10"/>
      <c r="E186" s="71">
        <f>SUM(H186:O186)</f>
        <v>4</v>
      </c>
      <c r="F186" s="72"/>
      <c r="G186" s="73"/>
      <c r="H186" s="74"/>
      <c r="I186" s="74"/>
      <c r="J186" s="74">
        <v>4</v>
      </c>
      <c r="K186" s="74"/>
      <c r="L186" s="74"/>
      <c r="M186" s="74"/>
      <c r="N186" s="74"/>
      <c r="O186" s="74"/>
      <c r="P186" s="75"/>
      <c r="Q186" s="210" t="s">
        <v>20</v>
      </c>
      <c r="R186" s="211"/>
      <c r="S186" s="212"/>
      <c r="T186" s="213"/>
    </row>
    <row r="187" spans="1:20" s="271" customFormat="1" hidden="1">
      <c r="A187" s="36" t="s">
        <v>77</v>
      </c>
      <c r="B187" s="202"/>
      <c r="C187" s="4"/>
      <c r="D187" s="5"/>
      <c r="E187" s="61">
        <f>H191*$H$40+I191*$I$40+J191*$J$40+K191*$K$40+L191*$L$40+M191*$M$40+N191*$N$40+O191*$O$40</f>
        <v>0</v>
      </c>
      <c r="F187" s="62">
        <f>SUM(G187:G189)</f>
        <v>0</v>
      </c>
      <c r="G187" s="63">
        <f>H187*($H$40-$H$41)+I187*($I$40-$I$41)+J187*($J$40-$J$41)+K187*($K$40-$K$41)+L187*($L$40-$L$41)+M187*($M$40-$M$41)+N187*($N$40-$N$41)+O187*($O$40-$O$41)</f>
        <v>0</v>
      </c>
      <c r="H187" s="19"/>
      <c r="I187" s="19"/>
      <c r="J187" s="19"/>
      <c r="K187" s="267"/>
      <c r="L187" s="19"/>
      <c r="M187" s="267"/>
      <c r="N187" s="20"/>
      <c r="O187" s="20"/>
      <c r="P187" s="64"/>
      <c r="Q187" s="210" t="s">
        <v>14</v>
      </c>
      <c r="R187" s="211" t="s">
        <v>21</v>
      </c>
      <c r="S187" s="272"/>
      <c r="T187" s="213"/>
    </row>
    <row r="188" spans="1:20" s="271" customFormat="1" hidden="1">
      <c r="A188" s="36"/>
      <c r="B188" s="203"/>
      <c r="C188" s="8"/>
      <c r="D188" s="5"/>
      <c r="E188" s="65"/>
      <c r="F188" s="66"/>
      <c r="G188" s="63">
        <f>H188*($H$40-$H$41)+I188*($I$40-$I$41)+J188*($J$40-$J$41)+K188*($K$40-$K$41)+L188*($L$40-$L$41)+M188*($M$40-$M$41)+N188*($N$40-$N$41)+O188*($O$40-$O$41)</f>
        <v>0</v>
      </c>
      <c r="H188" s="19"/>
      <c r="I188" s="19"/>
      <c r="J188" s="19"/>
      <c r="K188" s="267"/>
      <c r="L188" s="19"/>
      <c r="M188" s="267"/>
      <c r="N188" s="21"/>
      <c r="O188" s="21"/>
      <c r="P188" s="67"/>
      <c r="Q188" s="210" t="s">
        <v>14</v>
      </c>
      <c r="R188" s="211"/>
      <c r="S188" s="212"/>
      <c r="T188" s="213"/>
    </row>
    <row r="189" spans="1:20" s="271" customFormat="1" hidden="1">
      <c r="A189" s="36"/>
      <c r="B189" s="203"/>
      <c r="C189" s="8"/>
      <c r="D189" s="5"/>
      <c r="E189" s="65"/>
      <c r="F189" s="66"/>
      <c r="G189" s="63">
        <f>H189*($H$40-$H$41)+I189*($I$40-$I$41)+J189*($J$40-$J$41)+K189*($K$40-$K$41)+L189*($L$40-$L$41)+M189*($M$40-$M$41)+N189*($N$40-$N$41)+O189*($O$40-$O$41)</f>
        <v>0</v>
      </c>
      <c r="H189" s="19"/>
      <c r="I189" s="19"/>
      <c r="J189" s="19"/>
      <c r="K189" s="267"/>
      <c r="L189" s="19"/>
      <c r="M189" s="267"/>
      <c r="N189" s="21"/>
      <c r="O189" s="21"/>
      <c r="P189" s="67"/>
      <c r="Q189" s="210" t="s">
        <v>14</v>
      </c>
      <c r="R189" s="211"/>
      <c r="S189" s="212"/>
      <c r="T189" s="213"/>
    </row>
    <row r="190" spans="1:20" s="271" customFormat="1" hidden="1">
      <c r="A190" s="36"/>
      <c r="B190" s="203"/>
      <c r="C190" s="8"/>
      <c r="D190" s="5"/>
      <c r="E190" s="65"/>
      <c r="F190" s="66"/>
      <c r="G190" s="63">
        <f>H190*($H$40-$H$41)+I190*($I$40-$I$41)+J190*($J$40-$J$41)+K190*($K$40-$K$41)+L190*($L$40-$L$41)+M190*($M$40-$M$41)+N190*($N$40-$N$41)+O190*($O$40-$O$41)+H191*$H$41+I191*$I$41+J191*$J$41+K191*$K$41+L191*$L$41+M191*$M$41+N191*$N$41+O191*$O$41</f>
        <v>0</v>
      </c>
      <c r="H190" s="18">
        <f>36*H192/H$40-SUM(H187:H189)</f>
        <v>0</v>
      </c>
      <c r="I190" s="18">
        <f t="shared" ref="I190:O190" si="46">36*I192/I$40-SUM(I187:I189)</f>
        <v>0</v>
      </c>
      <c r="J190" s="18">
        <f t="shared" si="46"/>
        <v>0</v>
      </c>
      <c r="K190" s="18">
        <f t="shared" si="46"/>
        <v>0</v>
      </c>
      <c r="L190" s="18">
        <f t="shared" si="46"/>
        <v>0</v>
      </c>
      <c r="M190" s="18">
        <f t="shared" si="46"/>
        <v>0</v>
      </c>
      <c r="N190" s="18">
        <f t="shared" si="46"/>
        <v>0</v>
      </c>
      <c r="O190" s="18">
        <f t="shared" si="46"/>
        <v>0</v>
      </c>
      <c r="P190" s="68"/>
      <c r="Q190" s="210" t="s">
        <v>22</v>
      </c>
      <c r="R190" s="211"/>
      <c r="S190" s="212"/>
      <c r="T190" s="213"/>
    </row>
    <row r="191" spans="1:20" s="271" customFormat="1" hidden="1">
      <c r="A191" s="36"/>
      <c r="B191" s="203"/>
      <c r="C191" s="8"/>
      <c r="D191" s="5"/>
      <c r="E191" s="65"/>
      <c r="F191" s="66"/>
      <c r="G191" s="69"/>
      <c r="H191" s="1">
        <f t="shared" ref="H191:O191" si="47">SUM(H187:H190)</f>
        <v>0</v>
      </c>
      <c r="I191" s="1">
        <f t="shared" si="47"/>
        <v>0</v>
      </c>
      <c r="J191" s="1">
        <f t="shared" si="47"/>
        <v>0</v>
      </c>
      <c r="K191" s="1">
        <f t="shared" si="47"/>
        <v>0</v>
      </c>
      <c r="L191" s="1">
        <f t="shared" si="47"/>
        <v>0</v>
      </c>
      <c r="M191" s="1">
        <f t="shared" si="47"/>
        <v>0</v>
      </c>
      <c r="N191" s="1">
        <f t="shared" si="47"/>
        <v>0</v>
      </c>
      <c r="O191" s="1">
        <f t="shared" si="47"/>
        <v>0</v>
      </c>
      <c r="P191" s="68"/>
      <c r="Q191" s="210" t="s">
        <v>30</v>
      </c>
      <c r="R191" s="211"/>
      <c r="S191" s="212"/>
      <c r="T191" s="213"/>
    </row>
    <row r="192" spans="1:20" s="271" customFormat="1" ht="12.75" hidden="1" thickBot="1">
      <c r="A192" s="70"/>
      <c r="B192" s="204"/>
      <c r="C192" s="10"/>
      <c r="D192" s="10"/>
      <c r="E192" s="71">
        <f>SUM(H192:O192)</f>
        <v>0</v>
      </c>
      <c r="F192" s="72"/>
      <c r="G192" s="73"/>
      <c r="H192" s="74"/>
      <c r="I192" s="74"/>
      <c r="J192" s="74"/>
      <c r="K192" s="74"/>
      <c r="L192" s="74"/>
      <c r="M192" s="74"/>
      <c r="N192" s="74"/>
      <c r="O192" s="74"/>
      <c r="P192" s="75"/>
      <c r="Q192" s="210" t="s">
        <v>20</v>
      </c>
      <c r="R192" s="211"/>
      <c r="S192" s="212"/>
      <c r="T192" s="213"/>
    </row>
    <row r="193" spans="1:25" hidden="1">
      <c r="A193" s="36" t="s">
        <v>78</v>
      </c>
      <c r="B193" s="202"/>
      <c r="C193" s="4"/>
      <c r="D193" s="5"/>
      <c r="E193" s="61">
        <f>H197*$H$40+I197*$I$40+J197*$J$40+K197*$K$40+L197*$L$40+M197*$M$40+N197*$N$40+O197*$O$40</f>
        <v>0</v>
      </c>
      <c r="F193" s="62">
        <f>SUM(G193:G195)</f>
        <v>0</v>
      </c>
      <c r="G193" s="63">
        <f>H193*($H$40-$H$41)+I193*($I$40-$I$41)+J193*($J$40-$J$41)+K193*($K$40-$K$41)+L193*($L$40-$L$41)+M193*($M$40-$M$41)+N193*($N$40-$N$41)+O193*($O$40-$O$41)</f>
        <v>0</v>
      </c>
      <c r="H193" s="19"/>
      <c r="I193" s="19"/>
      <c r="J193" s="19"/>
      <c r="K193" s="267"/>
      <c r="L193" s="19"/>
      <c r="M193" s="267"/>
      <c r="N193" s="20"/>
      <c r="O193" s="20"/>
      <c r="P193" s="64"/>
      <c r="Q193" s="210" t="s">
        <v>14</v>
      </c>
      <c r="R193" s="211" t="s">
        <v>21</v>
      </c>
    </row>
    <row r="194" spans="1:25" hidden="1">
      <c r="A194" s="36"/>
      <c r="B194" s="203"/>
      <c r="C194" s="8"/>
      <c r="D194" s="5"/>
      <c r="E194" s="65"/>
      <c r="F194" s="66"/>
      <c r="G194" s="63">
        <f>H194*($H$40-$H$41)+I194*($I$40-$I$41)+J194*($J$40-$J$41)+K194*($K$40-$K$41)+L194*($L$40-$L$41)+M194*($M$40-$M$41)+N194*($N$40-$N$41)+O194*($O$40-$O$41)</f>
        <v>0</v>
      </c>
      <c r="H194" s="19"/>
      <c r="I194" s="19"/>
      <c r="J194" s="19"/>
      <c r="K194" s="267"/>
      <c r="L194" s="19"/>
      <c r="M194" s="267"/>
      <c r="N194" s="21"/>
      <c r="O194" s="21"/>
      <c r="P194" s="67"/>
      <c r="Q194" s="210" t="s">
        <v>14</v>
      </c>
    </row>
    <row r="195" spans="1:25" hidden="1">
      <c r="A195" s="36"/>
      <c r="B195" s="203"/>
      <c r="C195" s="8"/>
      <c r="D195" s="5"/>
      <c r="E195" s="65"/>
      <c r="F195" s="66"/>
      <c r="G195" s="63">
        <f>H195*($H$40-$H$41)+I195*($I$40-$I$41)+J195*($J$40-$J$41)+K195*($K$40-$K$41)+L195*($L$40-$L$41)+M195*($M$40-$M$41)+N195*($N$40-$N$41)+O195*($O$40-$O$41)</f>
        <v>0</v>
      </c>
      <c r="H195" s="19"/>
      <c r="I195" s="19"/>
      <c r="J195" s="19"/>
      <c r="K195" s="267"/>
      <c r="L195" s="19"/>
      <c r="M195" s="267"/>
      <c r="N195" s="21"/>
      <c r="O195" s="21"/>
      <c r="P195" s="67"/>
      <c r="Q195" s="210" t="s">
        <v>14</v>
      </c>
    </row>
    <row r="196" spans="1:25" hidden="1">
      <c r="A196" s="36"/>
      <c r="B196" s="203"/>
      <c r="C196" s="8"/>
      <c r="D196" s="5"/>
      <c r="E196" s="65"/>
      <c r="F196" s="66"/>
      <c r="G196" s="63">
        <f>H196*($H$40-$H$41)+I196*($I$40-$I$41)+J196*($J$40-$J$41)+K196*($K$40-$K$41)+L196*($L$40-$L$41)+M196*($M$40-$M$41)+N196*($N$40-$N$41)+O196*($O$40-$O$41)+H197*$H$41+I197*$I$41+J197*$J$41+K197*$K$41+L197*$L$41+M197*$M$41+N197*$N$41+O197*$O$41</f>
        <v>0</v>
      </c>
      <c r="H196" s="18">
        <f>36*H198/H$40-SUM(H193:H195)</f>
        <v>0</v>
      </c>
      <c r="I196" s="18">
        <f t="shared" ref="I196:O196" si="48">36*I198/I$40-SUM(I193:I195)</f>
        <v>0</v>
      </c>
      <c r="J196" s="18">
        <f t="shared" si="48"/>
        <v>0</v>
      </c>
      <c r="K196" s="18">
        <f t="shared" si="48"/>
        <v>0</v>
      </c>
      <c r="L196" s="18">
        <f t="shared" si="48"/>
        <v>0</v>
      </c>
      <c r="M196" s="18">
        <f t="shared" si="48"/>
        <v>0</v>
      </c>
      <c r="N196" s="18">
        <f t="shared" si="48"/>
        <v>0</v>
      </c>
      <c r="O196" s="18">
        <f t="shared" si="48"/>
        <v>0</v>
      </c>
      <c r="P196" s="68"/>
      <c r="Q196" s="210" t="s">
        <v>22</v>
      </c>
    </row>
    <row r="197" spans="1:25" hidden="1">
      <c r="A197" s="36"/>
      <c r="B197" s="203"/>
      <c r="C197" s="8"/>
      <c r="D197" s="5"/>
      <c r="E197" s="65"/>
      <c r="F197" s="66"/>
      <c r="G197" s="69"/>
      <c r="H197" s="1">
        <f t="shared" ref="H197:O197" si="49">SUM(H193:H196)</f>
        <v>0</v>
      </c>
      <c r="I197" s="1">
        <f t="shared" si="49"/>
        <v>0</v>
      </c>
      <c r="J197" s="1">
        <f t="shared" si="49"/>
        <v>0</v>
      </c>
      <c r="K197" s="1">
        <f t="shared" si="49"/>
        <v>0</v>
      </c>
      <c r="L197" s="1">
        <f t="shared" si="49"/>
        <v>0</v>
      </c>
      <c r="M197" s="1">
        <f t="shared" si="49"/>
        <v>0</v>
      </c>
      <c r="N197" s="1">
        <f t="shared" si="49"/>
        <v>0</v>
      </c>
      <c r="O197" s="1">
        <f t="shared" si="49"/>
        <v>0</v>
      </c>
      <c r="P197" s="68"/>
      <c r="Q197" s="210" t="s">
        <v>30</v>
      </c>
      <c r="R197" s="273"/>
    </row>
    <row r="198" spans="1:25" ht="12.75" hidden="1" thickBot="1">
      <c r="A198" s="70"/>
      <c r="B198" s="204"/>
      <c r="C198" s="10"/>
      <c r="D198" s="10"/>
      <c r="E198" s="71">
        <f>SUM(H198:O198)</f>
        <v>0</v>
      </c>
      <c r="F198" s="72"/>
      <c r="G198" s="73"/>
      <c r="H198" s="74"/>
      <c r="I198" s="74"/>
      <c r="J198" s="74"/>
      <c r="K198" s="74"/>
      <c r="L198" s="74"/>
      <c r="M198" s="74"/>
      <c r="N198" s="74"/>
      <c r="O198" s="74"/>
      <c r="P198" s="75"/>
      <c r="Q198" s="210" t="s">
        <v>20</v>
      </c>
      <c r="R198" s="273"/>
    </row>
    <row r="199" spans="1:25" hidden="1">
      <c r="A199" s="36" t="s">
        <v>79</v>
      </c>
      <c r="B199" s="202"/>
      <c r="C199" s="4"/>
      <c r="D199" s="5"/>
      <c r="E199" s="61">
        <f>H203*$H$40+I203*$I$40+J203*$J$40+K203*$K$40+L203*$L$40+M203*$M$40+N203*$N$40+O203*$O$40</f>
        <v>0</v>
      </c>
      <c r="F199" s="62">
        <f>SUM(G199:G201)</f>
        <v>0</v>
      </c>
      <c r="G199" s="63">
        <f>H199*($H$40-$H$41)+I199*($I$40-$I$41)+J199*($J$40-$J$41)+K199*($K$40-$K$41)+L199*($L$40-$L$41)+M199*($M$40-$M$41)+N199*($N$40-$N$41)+O199*($O$40-$O$41)</f>
        <v>0</v>
      </c>
      <c r="H199" s="19"/>
      <c r="I199" s="19"/>
      <c r="J199" s="19"/>
      <c r="K199" s="267"/>
      <c r="L199" s="19"/>
      <c r="M199" s="267"/>
      <c r="N199" s="20"/>
      <c r="O199" s="20"/>
      <c r="P199" s="64"/>
      <c r="Q199" s="210" t="s">
        <v>14</v>
      </c>
      <c r="R199" s="211" t="s">
        <v>21</v>
      </c>
    </row>
    <row r="200" spans="1:25" s="275" customFormat="1" hidden="1">
      <c r="A200" s="36"/>
      <c r="B200" s="203"/>
      <c r="C200" s="8"/>
      <c r="D200" s="5"/>
      <c r="E200" s="65"/>
      <c r="F200" s="66"/>
      <c r="G200" s="63">
        <f>H200*($H$40-$H$41)+I200*($I$40-$I$41)+J200*($J$40-$J$41)+K200*($K$40-$K$41)+L200*($L$40-$L$41)+M200*($M$40-$M$41)+N200*($N$40-$N$41)+O200*($O$40-$O$41)</f>
        <v>0</v>
      </c>
      <c r="H200" s="19"/>
      <c r="I200" s="19"/>
      <c r="J200" s="19"/>
      <c r="K200" s="267"/>
      <c r="L200" s="19"/>
      <c r="M200" s="267"/>
      <c r="N200" s="21"/>
      <c r="O200" s="21"/>
      <c r="P200" s="67"/>
      <c r="Q200" s="210" t="s">
        <v>14</v>
      </c>
      <c r="R200" s="211"/>
      <c r="S200" s="274"/>
    </row>
    <row r="201" spans="1:25" ht="15.75" hidden="1" customHeight="1">
      <c r="A201" s="36"/>
      <c r="B201" s="203"/>
      <c r="C201" s="8"/>
      <c r="D201" s="5"/>
      <c r="E201" s="65"/>
      <c r="F201" s="66"/>
      <c r="G201" s="63">
        <f>H201*($H$40-$H$41)+I201*($I$40-$I$41)+J201*($J$40-$J$41)+K201*($K$40-$K$41)+L201*($L$40-$L$41)+M201*($M$40-$M$41)+N201*($N$40-$N$41)+O201*($O$40-$O$41)</f>
        <v>0</v>
      </c>
      <c r="H201" s="19"/>
      <c r="I201" s="19"/>
      <c r="J201" s="19"/>
      <c r="K201" s="267"/>
      <c r="L201" s="19"/>
      <c r="M201" s="267"/>
      <c r="N201" s="21"/>
      <c r="O201" s="21"/>
      <c r="P201" s="67"/>
      <c r="Q201" s="210" t="s">
        <v>14</v>
      </c>
    </row>
    <row r="202" spans="1:25" hidden="1">
      <c r="A202" s="36"/>
      <c r="B202" s="203"/>
      <c r="C202" s="8"/>
      <c r="D202" s="5"/>
      <c r="E202" s="65"/>
      <c r="F202" s="66"/>
      <c r="G202" s="63">
        <f>H202*($H$40-$H$41)+I202*($I$40-$I$41)+J202*($J$40-$J$41)+K202*($K$40-$K$41)+L202*($L$40-$L$41)+M202*($M$40-$M$41)+N202*($N$40-$N$41)+O202*($O$40-$O$41)+H203*$H$41+I203*$I$41+J203*$J$41+K203*$K$41+L203*$L$41+M203*$M$41+N203*$N$41+O203*$O$41</f>
        <v>0</v>
      </c>
      <c r="H202" s="18">
        <f>36*H204/H$40-SUM(H199:H201)</f>
        <v>0</v>
      </c>
      <c r="I202" s="18">
        <f t="shared" ref="I202:O202" si="50">36*I204/I$40-SUM(I199:I201)</f>
        <v>0</v>
      </c>
      <c r="J202" s="18">
        <f t="shared" si="50"/>
        <v>0</v>
      </c>
      <c r="K202" s="18">
        <f t="shared" si="50"/>
        <v>0</v>
      </c>
      <c r="L202" s="18">
        <f t="shared" si="50"/>
        <v>0</v>
      </c>
      <c r="M202" s="18">
        <f t="shared" si="50"/>
        <v>0</v>
      </c>
      <c r="N202" s="18">
        <f t="shared" si="50"/>
        <v>0</v>
      </c>
      <c r="O202" s="18">
        <f t="shared" si="50"/>
        <v>0</v>
      </c>
      <c r="P202" s="68"/>
      <c r="Q202" s="210" t="s">
        <v>22</v>
      </c>
    </row>
    <row r="203" spans="1:25" s="266" customFormat="1" hidden="1">
      <c r="A203" s="36"/>
      <c r="B203" s="203"/>
      <c r="C203" s="8"/>
      <c r="D203" s="5"/>
      <c r="E203" s="65"/>
      <c r="F203" s="66"/>
      <c r="G203" s="69"/>
      <c r="H203" s="1">
        <f t="shared" ref="H203:O203" si="51">SUM(H199:H202)</f>
        <v>0</v>
      </c>
      <c r="I203" s="1">
        <f t="shared" si="51"/>
        <v>0</v>
      </c>
      <c r="J203" s="1">
        <f t="shared" si="51"/>
        <v>0</v>
      </c>
      <c r="K203" s="1">
        <f t="shared" si="51"/>
        <v>0</v>
      </c>
      <c r="L203" s="1">
        <f t="shared" si="51"/>
        <v>0</v>
      </c>
      <c r="M203" s="1">
        <f t="shared" si="51"/>
        <v>0</v>
      </c>
      <c r="N203" s="1">
        <f t="shared" si="51"/>
        <v>0</v>
      </c>
      <c r="O203" s="1">
        <f t="shared" si="51"/>
        <v>0</v>
      </c>
      <c r="P203" s="68"/>
      <c r="Q203" s="210" t="s">
        <v>30</v>
      </c>
      <c r="R203" s="273"/>
      <c r="S203" s="212"/>
    </row>
    <row r="204" spans="1:25" ht="12.75" hidden="1" thickBot="1">
      <c r="A204" s="70"/>
      <c r="B204" s="204"/>
      <c r="C204" s="10"/>
      <c r="D204" s="10"/>
      <c r="E204" s="71">
        <f>SUM(H204:O204)</f>
        <v>0</v>
      </c>
      <c r="F204" s="72"/>
      <c r="G204" s="73"/>
      <c r="H204" s="74"/>
      <c r="I204" s="74"/>
      <c r="J204" s="74"/>
      <c r="K204" s="74"/>
      <c r="L204" s="74"/>
      <c r="M204" s="74"/>
      <c r="N204" s="74"/>
      <c r="O204" s="74"/>
      <c r="P204" s="75"/>
      <c r="Q204" s="210" t="s">
        <v>20</v>
      </c>
      <c r="R204" s="273"/>
      <c r="Y204" s="266"/>
    </row>
    <row r="205" spans="1:25" hidden="1">
      <c r="A205" s="36" t="s">
        <v>80</v>
      </c>
      <c r="B205" s="202"/>
      <c r="C205" s="4"/>
      <c r="D205" s="5"/>
      <c r="E205" s="61">
        <f>H209*$H$40+I209*$I$40+J209*$J$40+K209*$K$40+L209*$L$40+M209*$M$40+N209*$N$40+O209*$O$40</f>
        <v>0</v>
      </c>
      <c r="F205" s="62">
        <f>SUM(G205:G207)</f>
        <v>0</v>
      </c>
      <c r="G205" s="63">
        <f>H205*($H$40-$H$41)+I205*($I$40-$I$41)+J205*($J$40-$J$41)+K205*($K$40-$K$41)+L205*($L$40-$L$41)+M205*($M$40-$M$41)+N205*($N$40-$N$41)+O205*($O$40-$O$41)</f>
        <v>0</v>
      </c>
      <c r="H205" s="19"/>
      <c r="I205" s="19"/>
      <c r="J205" s="19"/>
      <c r="K205" s="267"/>
      <c r="L205" s="19"/>
      <c r="M205" s="267"/>
      <c r="N205" s="20"/>
      <c r="O205" s="20"/>
      <c r="P205" s="64"/>
      <c r="Q205" s="210" t="s">
        <v>14</v>
      </c>
      <c r="R205" s="211" t="s">
        <v>21</v>
      </c>
    </row>
    <row r="206" spans="1:25" s="270" customFormat="1" hidden="1">
      <c r="A206" s="36"/>
      <c r="B206" s="203"/>
      <c r="C206" s="8"/>
      <c r="D206" s="5"/>
      <c r="E206" s="65"/>
      <c r="F206" s="66"/>
      <c r="G206" s="63">
        <f>H206*($H$40-$H$41)+I206*($I$40-$I$41)+J206*($J$40-$J$41)+K206*($K$40-$K$41)+L206*($L$40-$L$41)+M206*($M$40-$M$41)+N206*($N$40-$N$41)+O206*($O$40-$O$41)</f>
        <v>0</v>
      </c>
      <c r="H206" s="19"/>
      <c r="I206" s="19"/>
      <c r="J206" s="19"/>
      <c r="K206" s="267"/>
      <c r="L206" s="19"/>
      <c r="M206" s="267"/>
      <c r="N206" s="21"/>
      <c r="O206" s="21"/>
      <c r="P206" s="67"/>
      <c r="Q206" s="210" t="s">
        <v>14</v>
      </c>
      <c r="R206" s="211"/>
      <c r="S206" s="269"/>
    </row>
    <row r="207" spans="1:25" hidden="1">
      <c r="A207" s="36"/>
      <c r="B207" s="203"/>
      <c r="C207" s="8"/>
      <c r="D207" s="5"/>
      <c r="E207" s="65"/>
      <c r="F207" s="66"/>
      <c r="G207" s="63">
        <f>H207*($H$40-$H$41)+I207*($I$40-$I$41)+J207*($J$40-$J$41)+K207*($K$40-$K$41)+L207*($L$40-$L$41)+M207*($M$40-$M$41)+N207*($N$40-$N$41)+O207*($O$40-$O$41)</f>
        <v>0</v>
      </c>
      <c r="H207" s="19"/>
      <c r="I207" s="19"/>
      <c r="J207" s="19"/>
      <c r="K207" s="267"/>
      <c r="L207" s="19"/>
      <c r="M207" s="267"/>
      <c r="N207" s="21"/>
      <c r="O207" s="21"/>
      <c r="P207" s="67"/>
      <c r="Q207" s="210" t="s">
        <v>14</v>
      </c>
    </row>
    <row r="208" spans="1:25" hidden="1">
      <c r="A208" s="36"/>
      <c r="B208" s="203"/>
      <c r="C208" s="8"/>
      <c r="D208" s="5"/>
      <c r="E208" s="65"/>
      <c r="F208" s="66"/>
      <c r="G208" s="63">
        <f>H208*($H$40-$H$41)+I208*($I$40-$I$41)+J208*($J$40-$J$41)+K208*($K$40-$K$41)+L208*($L$40-$L$41)+M208*($M$40-$M$41)+N208*($N$40-$N$41)+O208*($O$40-$O$41)+H209*$H$41+I209*$I$41+J209*$J$41+K209*$K$41+L209*$L$41+M209*$M$41+N209*$N$41+O209*$O$41</f>
        <v>0</v>
      </c>
      <c r="H208" s="18">
        <f>36*H210/H$40-SUM(H205:H207)</f>
        <v>0</v>
      </c>
      <c r="I208" s="18">
        <f t="shared" ref="I208:O208" si="52">36*I210/I$40-SUM(I205:I207)</f>
        <v>0</v>
      </c>
      <c r="J208" s="18">
        <f t="shared" si="52"/>
        <v>0</v>
      </c>
      <c r="K208" s="18">
        <f t="shared" si="52"/>
        <v>0</v>
      </c>
      <c r="L208" s="18">
        <f t="shared" si="52"/>
        <v>0</v>
      </c>
      <c r="M208" s="18">
        <f t="shared" si="52"/>
        <v>0</v>
      </c>
      <c r="N208" s="18">
        <f t="shared" si="52"/>
        <v>0</v>
      </c>
      <c r="O208" s="18">
        <f t="shared" si="52"/>
        <v>0</v>
      </c>
      <c r="P208" s="68"/>
      <c r="Q208" s="210" t="s">
        <v>22</v>
      </c>
    </row>
    <row r="209" spans="1:25" hidden="1">
      <c r="A209" s="36"/>
      <c r="B209" s="203"/>
      <c r="C209" s="8"/>
      <c r="D209" s="5"/>
      <c r="E209" s="65"/>
      <c r="F209" s="66"/>
      <c r="G209" s="69"/>
      <c r="H209" s="1">
        <f t="shared" ref="H209:O209" si="53">SUM(H205:H208)</f>
        <v>0</v>
      </c>
      <c r="I209" s="1">
        <f t="shared" si="53"/>
        <v>0</v>
      </c>
      <c r="J209" s="1">
        <f t="shared" si="53"/>
        <v>0</v>
      </c>
      <c r="K209" s="1">
        <f t="shared" si="53"/>
        <v>0</v>
      </c>
      <c r="L209" s="1">
        <f t="shared" si="53"/>
        <v>0</v>
      </c>
      <c r="M209" s="1">
        <f t="shared" si="53"/>
        <v>0</v>
      </c>
      <c r="N209" s="1">
        <f t="shared" si="53"/>
        <v>0</v>
      </c>
      <c r="O209" s="1">
        <f t="shared" si="53"/>
        <v>0</v>
      </c>
      <c r="P209" s="68"/>
      <c r="Q209" s="210" t="s">
        <v>30</v>
      </c>
      <c r="R209" s="273"/>
    </row>
    <row r="210" spans="1:25" ht="12.75" hidden="1" thickBot="1">
      <c r="A210" s="70"/>
      <c r="B210" s="204"/>
      <c r="C210" s="10"/>
      <c r="D210" s="10"/>
      <c r="E210" s="71">
        <f>SUM(H210:O210)</f>
        <v>0</v>
      </c>
      <c r="F210" s="72"/>
      <c r="G210" s="73"/>
      <c r="H210" s="74"/>
      <c r="I210" s="74"/>
      <c r="J210" s="74"/>
      <c r="K210" s="74"/>
      <c r="L210" s="74"/>
      <c r="M210" s="74"/>
      <c r="N210" s="74"/>
      <c r="O210" s="74"/>
      <c r="P210" s="75"/>
      <c r="Q210" s="210" t="s">
        <v>20</v>
      </c>
      <c r="R210" s="273"/>
    </row>
    <row r="211" spans="1:25" hidden="1">
      <c r="A211" s="36" t="s">
        <v>81</v>
      </c>
      <c r="B211" s="202"/>
      <c r="C211" s="4"/>
      <c r="D211" s="5"/>
      <c r="E211" s="61">
        <f>H215*$H$40+I215*$I$40+J215*$J$40+K215*$K$40+L215*$L$40+M215*$M$40+N215*$N$40+O215*$O$40</f>
        <v>0</v>
      </c>
      <c r="F211" s="62">
        <f>SUM(G211:G213)</f>
        <v>0</v>
      </c>
      <c r="G211" s="63">
        <f>H211*($H$40-$H$41)+I211*($I$40-$I$41)+J211*($J$40-$J$41)+K211*($K$40-$K$41)+L211*($L$40-$L$41)+M211*($M$40-$M$41)+N211*($N$40-$N$41)+O211*($O$40-$O$41)</f>
        <v>0</v>
      </c>
      <c r="H211" s="19"/>
      <c r="I211" s="19"/>
      <c r="J211" s="19"/>
      <c r="K211" s="267"/>
      <c r="L211" s="19"/>
      <c r="M211" s="267"/>
      <c r="N211" s="20"/>
      <c r="O211" s="20"/>
      <c r="P211" s="64"/>
      <c r="Q211" s="210" t="s">
        <v>14</v>
      </c>
      <c r="R211" s="211" t="s">
        <v>21</v>
      </c>
    </row>
    <row r="212" spans="1:25" hidden="1">
      <c r="A212" s="36"/>
      <c r="B212" s="203"/>
      <c r="C212" s="8"/>
      <c r="D212" s="5"/>
      <c r="E212" s="65"/>
      <c r="F212" s="66"/>
      <c r="G212" s="63">
        <f>H212*($H$40-$H$41)+I212*($I$40-$I$41)+J212*($J$40-$J$41)+K212*($K$40-$K$41)+L212*($L$40-$L$41)+M212*($M$40-$M$41)+N212*($N$40-$N$41)+O212*($O$40-$O$41)</f>
        <v>0</v>
      </c>
      <c r="H212" s="19"/>
      <c r="I212" s="19"/>
      <c r="J212" s="19"/>
      <c r="K212" s="267"/>
      <c r="L212" s="19"/>
      <c r="M212" s="267"/>
      <c r="N212" s="21"/>
      <c r="O212" s="21"/>
      <c r="P212" s="67"/>
      <c r="Q212" s="210" t="s">
        <v>14</v>
      </c>
    </row>
    <row r="213" spans="1:25" hidden="1">
      <c r="A213" s="36"/>
      <c r="B213" s="203"/>
      <c r="C213" s="8"/>
      <c r="D213" s="5"/>
      <c r="E213" s="65"/>
      <c r="F213" s="66"/>
      <c r="G213" s="63">
        <f>H213*($H$40-$H$41)+I213*($I$40-$I$41)+J213*($J$40-$J$41)+K213*($K$40-$K$41)+L213*($L$40-$L$41)+M213*($M$40-$M$41)+N213*($N$40-$N$41)+O213*($O$40-$O$41)</f>
        <v>0</v>
      </c>
      <c r="H213" s="19"/>
      <c r="I213" s="19"/>
      <c r="J213" s="19"/>
      <c r="K213" s="267"/>
      <c r="L213" s="19"/>
      <c r="M213" s="267"/>
      <c r="N213" s="21"/>
      <c r="O213" s="21"/>
      <c r="P213" s="67"/>
      <c r="Q213" s="210" t="s">
        <v>14</v>
      </c>
    </row>
    <row r="214" spans="1:25" hidden="1">
      <c r="A214" s="36"/>
      <c r="B214" s="203"/>
      <c r="C214" s="8"/>
      <c r="D214" s="5"/>
      <c r="E214" s="65"/>
      <c r="F214" s="66"/>
      <c r="G214" s="63">
        <f>H214*($H$40-$H$41)+I214*($I$40-$I$41)+J214*($J$40-$J$41)+K214*($K$40-$K$41)+L214*($L$40-$L$41)+M214*($M$40-$M$41)+N214*($N$40-$N$41)+O214*($O$40-$O$41)+H215*$H$41+I215*$I$41+J215*$J$41+K215*$K$41+L215*$L$41+M215*$M$41+N215*$N$41+O215*$O$41</f>
        <v>0</v>
      </c>
      <c r="H214" s="18">
        <f>36*H216/H$40-SUM(H211:H213)</f>
        <v>0</v>
      </c>
      <c r="I214" s="18">
        <f t="shared" ref="I214:O214" si="54">36*I216/I$40-SUM(I211:I213)</f>
        <v>0</v>
      </c>
      <c r="J214" s="18">
        <f t="shared" si="54"/>
        <v>0</v>
      </c>
      <c r="K214" s="18">
        <f t="shared" si="54"/>
        <v>0</v>
      </c>
      <c r="L214" s="18">
        <f t="shared" si="54"/>
        <v>0</v>
      </c>
      <c r="M214" s="18">
        <f t="shared" si="54"/>
        <v>0</v>
      </c>
      <c r="N214" s="18">
        <f t="shared" si="54"/>
        <v>0</v>
      </c>
      <c r="O214" s="18">
        <f t="shared" si="54"/>
        <v>0</v>
      </c>
      <c r="P214" s="68"/>
      <c r="Q214" s="210" t="s">
        <v>22</v>
      </c>
    </row>
    <row r="215" spans="1:25" hidden="1">
      <c r="A215" s="36"/>
      <c r="B215" s="203"/>
      <c r="C215" s="8"/>
      <c r="D215" s="5"/>
      <c r="E215" s="65"/>
      <c r="F215" s="66"/>
      <c r="G215" s="69"/>
      <c r="H215" s="1">
        <f t="shared" ref="H215:O215" si="55">SUM(H211:H214)</f>
        <v>0</v>
      </c>
      <c r="I215" s="1">
        <f t="shared" si="55"/>
        <v>0</v>
      </c>
      <c r="J215" s="1">
        <f t="shared" si="55"/>
        <v>0</v>
      </c>
      <c r="K215" s="1">
        <f t="shared" si="55"/>
        <v>0</v>
      </c>
      <c r="L215" s="1">
        <f t="shared" si="55"/>
        <v>0</v>
      </c>
      <c r="M215" s="1">
        <f t="shared" si="55"/>
        <v>0</v>
      </c>
      <c r="N215" s="1">
        <f t="shared" si="55"/>
        <v>0</v>
      </c>
      <c r="O215" s="1">
        <f t="shared" si="55"/>
        <v>0</v>
      </c>
      <c r="P215" s="68"/>
      <c r="Q215" s="210" t="s">
        <v>30</v>
      </c>
      <c r="R215" s="273"/>
    </row>
    <row r="216" spans="1:25" ht="12.75" hidden="1" thickBot="1">
      <c r="A216" s="70"/>
      <c r="B216" s="204"/>
      <c r="C216" s="10"/>
      <c r="D216" s="10"/>
      <c r="E216" s="71">
        <f>SUM(H216:O216)</f>
        <v>0</v>
      </c>
      <c r="F216" s="72"/>
      <c r="G216" s="73"/>
      <c r="H216" s="74"/>
      <c r="I216" s="74"/>
      <c r="J216" s="74"/>
      <c r="K216" s="74"/>
      <c r="L216" s="74"/>
      <c r="M216" s="74"/>
      <c r="N216" s="74"/>
      <c r="O216" s="74"/>
      <c r="P216" s="75"/>
      <c r="Q216" s="210" t="s">
        <v>20</v>
      </c>
      <c r="R216" s="273"/>
    </row>
    <row r="217" spans="1:25" hidden="1">
      <c r="A217" s="36" t="s">
        <v>82</v>
      </c>
      <c r="B217" s="202"/>
      <c r="C217" s="4"/>
      <c r="D217" s="5"/>
      <c r="E217" s="61">
        <f>H221*$H$40+I221*$I$40+J221*$J$40+K221*$K$40+L221*$L$40+M221*$M$40+N221*$N$40+O221*$O$40</f>
        <v>0</v>
      </c>
      <c r="F217" s="62">
        <f>SUM(G217:G219)</f>
        <v>0</v>
      </c>
      <c r="G217" s="63">
        <f>H217*($H$40-$H$41)+I217*($I$40-$I$41)+J217*($J$40-$J$41)+K217*($K$40-$K$41)+L217*($L$40-$L$41)+M217*($M$40-$M$41)+N217*($N$40-$N$41)+O217*($O$40-$O$41)</f>
        <v>0</v>
      </c>
      <c r="H217" s="19"/>
      <c r="I217" s="19"/>
      <c r="J217" s="19"/>
      <c r="K217" s="267"/>
      <c r="L217" s="19"/>
      <c r="M217" s="267"/>
      <c r="N217" s="20"/>
      <c r="O217" s="20"/>
      <c r="P217" s="64"/>
      <c r="Q217" s="210" t="s">
        <v>14</v>
      </c>
      <c r="R217" s="211" t="s">
        <v>21</v>
      </c>
    </row>
    <row r="218" spans="1:25" s="275" customFormat="1" hidden="1">
      <c r="A218" s="36"/>
      <c r="B218" s="203"/>
      <c r="C218" s="8"/>
      <c r="D218" s="5"/>
      <c r="E218" s="65"/>
      <c r="F218" s="66"/>
      <c r="G218" s="63">
        <f>H218*($H$40-$H$41)+I218*($I$40-$I$41)+J218*($J$40-$J$41)+K218*($K$40-$K$41)+L218*($L$40-$L$41)+M218*($M$40-$M$41)+N218*($N$40-$N$41)+O218*($O$40-$O$41)</f>
        <v>0</v>
      </c>
      <c r="H218" s="19"/>
      <c r="I218" s="19"/>
      <c r="J218" s="19"/>
      <c r="K218" s="267"/>
      <c r="L218" s="19"/>
      <c r="M218" s="267"/>
      <c r="N218" s="21"/>
      <c r="O218" s="21"/>
      <c r="P218" s="67"/>
      <c r="Q218" s="210" t="s">
        <v>14</v>
      </c>
      <c r="R218" s="211"/>
      <c r="S218" s="274"/>
    </row>
    <row r="219" spans="1:25" ht="15.75" hidden="1" customHeight="1">
      <c r="A219" s="36"/>
      <c r="B219" s="203"/>
      <c r="C219" s="8"/>
      <c r="D219" s="5"/>
      <c r="E219" s="65"/>
      <c r="F219" s="66"/>
      <c r="G219" s="63">
        <f>H219*($H$40-$H$41)+I219*($I$40-$I$41)+J219*($J$40-$J$41)+K219*($K$40-$K$41)+L219*($L$40-$L$41)+M219*($M$40-$M$41)+N219*($N$40-$N$41)+O219*($O$40-$O$41)</f>
        <v>0</v>
      </c>
      <c r="H219" s="19"/>
      <c r="I219" s="19"/>
      <c r="J219" s="19"/>
      <c r="K219" s="267"/>
      <c r="L219" s="19"/>
      <c r="M219" s="267"/>
      <c r="N219" s="21"/>
      <c r="O219" s="21"/>
      <c r="P219" s="67"/>
      <c r="Q219" s="210" t="s">
        <v>14</v>
      </c>
    </row>
    <row r="220" spans="1:25" hidden="1">
      <c r="A220" s="36"/>
      <c r="B220" s="203"/>
      <c r="C220" s="8"/>
      <c r="D220" s="5"/>
      <c r="E220" s="65"/>
      <c r="F220" s="66"/>
      <c r="G220" s="63">
        <f>H220*($H$40-$H$41)+I220*($I$40-$I$41)+J220*($J$40-$J$41)+K220*($K$40-$K$41)+L220*($L$40-$L$41)+M220*($M$40-$M$41)+N220*($N$40-$N$41)+O220*($O$40-$O$41)+H221*$H$41+I221*$I$41+J221*$J$41+K221*$K$41+L221*$L$41+M221*$M$41+N221*$N$41+O221*$O$41</f>
        <v>0</v>
      </c>
      <c r="H220" s="18">
        <f>36*H222/H$40-SUM(H217:H219)</f>
        <v>0</v>
      </c>
      <c r="I220" s="18">
        <f t="shared" ref="I220:O220" si="56">36*I222/I$40-SUM(I217:I219)</f>
        <v>0</v>
      </c>
      <c r="J220" s="18">
        <f t="shared" si="56"/>
        <v>0</v>
      </c>
      <c r="K220" s="18">
        <f t="shared" si="56"/>
        <v>0</v>
      </c>
      <c r="L220" s="18">
        <f t="shared" si="56"/>
        <v>0</v>
      </c>
      <c r="M220" s="18">
        <f t="shared" si="56"/>
        <v>0</v>
      </c>
      <c r="N220" s="18">
        <f t="shared" si="56"/>
        <v>0</v>
      </c>
      <c r="O220" s="18">
        <f t="shared" si="56"/>
        <v>0</v>
      </c>
      <c r="P220" s="68"/>
      <c r="Q220" s="210" t="s">
        <v>22</v>
      </c>
    </row>
    <row r="221" spans="1:25" s="266" customFormat="1" hidden="1">
      <c r="A221" s="36"/>
      <c r="B221" s="203"/>
      <c r="C221" s="8"/>
      <c r="D221" s="5"/>
      <c r="E221" s="65"/>
      <c r="F221" s="66"/>
      <c r="G221" s="69"/>
      <c r="H221" s="1">
        <f t="shared" ref="H221:O221" si="57">SUM(H217:H220)</f>
        <v>0</v>
      </c>
      <c r="I221" s="1">
        <f t="shared" si="57"/>
        <v>0</v>
      </c>
      <c r="J221" s="1">
        <f t="shared" si="57"/>
        <v>0</v>
      </c>
      <c r="K221" s="1">
        <f t="shared" si="57"/>
        <v>0</v>
      </c>
      <c r="L221" s="1">
        <f t="shared" si="57"/>
        <v>0</v>
      </c>
      <c r="M221" s="1">
        <f t="shared" si="57"/>
        <v>0</v>
      </c>
      <c r="N221" s="1">
        <f t="shared" si="57"/>
        <v>0</v>
      </c>
      <c r="O221" s="1">
        <f t="shared" si="57"/>
        <v>0</v>
      </c>
      <c r="P221" s="68"/>
      <c r="Q221" s="210" t="s">
        <v>30</v>
      </c>
      <c r="R221" s="273"/>
      <c r="S221" s="212"/>
    </row>
    <row r="222" spans="1:25" ht="12.75" hidden="1" thickBot="1">
      <c r="A222" s="70"/>
      <c r="B222" s="204"/>
      <c r="C222" s="10"/>
      <c r="D222" s="10"/>
      <c r="E222" s="71">
        <f>SUM(H222:O222)</f>
        <v>0</v>
      </c>
      <c r="F222" s="72"/>
      <c r="G222" s="73"/>
      <c r="H222" s="74"/>
      <c r="I222" s="74"/>
      <c r="J222" s="74"/>
      <c r="K222" s="74"/>
      <c r="L222" s="74"/>
      <c r="M222" s="74"/>
      <c r="N222" s="74"/>
      <c r="O222" s="74"/>
      <c r="P222" s="75"/>
      <c r="Q222" s="210" t="s">
        <v>20</v>
      </c>
      <c r="R222" s="273"/>
      <c r="Y222" s="266"/>
    </row>
    <row r="223" spans="1:25" hidden="1">
      <c r="A223" s="36" t="s">
        <v>83</v>
      </c>
      <c r="B223" s="202"/>
      <c r="C223" s="4"/>
      <c r="D223" s="5"/>
      <c r="E223" s="61">
        <f>H227*$H$40+I227*$I$40+J227*$J$40+K227*$K$40+L227*$L$40+M227*$M$40+N227*$N$40+O227*$O$40</f>
        <v>0</v>
      </c>
      <c r="F223" s="62">
        <f>SUM(G223:G225)</f>
        <v>0</v>
      </c>
      <c r="G223" s="63">
        <f>H223*($H$40-$H$41)+I223*($I$40-$I$41)+J223*($J$40-$J$41)+K223*($K$40-$K$41)+L223*($L$40-$L$41)+M223*($M$40-$M$41)+N223*($N$40-$N$41)+O223*($O$40-$O$41)</f>
        <v>0</v>
      </c>
      <c r="H223" s="19"/>
      <c r="I223" s="19"/>
      <c r="J223" s="19"/>
      <c r="K223" s="267"/>
      <c r="L223" s="19"/>
      <c r="M223" s="267"/>
      <c r="N223" s="20"/>
      <c r="O223" s="20"/>
      <c r="P223" s="64"/>
      <c r="Q223" s="210" t="s">
        <v>14</v>
      </c>
      <c r="R223" s="211" t="s">
        <v>21</v>
      </c>
    </row>
    <row r="224" spans="1:25" s="270" customFormat="1" hidden="1">
      <c r="A224" s="36"/>
      <c r="B224" s="203"/>
      <c r="C224" s="8"/>
      <c r="D224" s="5"/>
      <c r="E224" s="65"/>
      <c r="F224" s="66"/>
      <c r="G224" s="63">
        <f>H224*($H$40-$H$41)+I224*($I$40-$I$41)+J224*($J$40-$J$41)+K224*($K$40-$K$41)+L224*($L$40-$L$41)+M224*($M$40-$M$41)+N224*($N$40-$N$41)+O224*($O$40-$O$41)</f>
        <v>0</v>
      </c>
      <c r="H224" s="19"/>
      <c r="I224" s="19"/>
      <c r="J224" s="19"/>
      <c r="K224" s="267"/>
      <c r="L224" s="19"/>
      <c r="M224" s="267"/>
      <c r="N224" s="21"/>
      <c r="O224" s="21"/>
      <c r="P224" s="67"/>
      <c r="Q224" s="210" t="s">
        <v>14</v>
      </c>
      <c r="R224" s="211"/>
      <c r="S224" s="269"/>
    </row>
    <row r="225" spans="1:19" hidden="1">
      <c r="A225" s="36"/>
      <c r="B225" s="203"/>
      <c r="C225" s="8"/>
      <c r="D225" s="5"/>
      <c r="E225" s="65"/>
      <c r="F225" s="66"/>
      <c r="G225" s="63">
        <f>H225*($H$40-$H$41)+I225*($I$40-$I$41)+J225*($J$40-$J$41)+K225*($K$40-$K$41)+L225*($L$40-$L$41)+M225*($M$40-$M$41)+N225*($N$40-$N$41)+O225*($O$40-$O$41)</f>
        <v>0</v>
      </c>
      <c r="H225" s="19"/>
      <c r="I225" s="19"/>
      <c r="J225" s="19"/>
      <c r="K225" s="267"/>
      <c r="L225" s="19"/>
      <c r="M225" s="267"/>
      <c r="N225" s="21"/>
      <c r="O225" s="21"/>
      <c r="P225" s="67"/>
      <c r="Q225" s="210" t="s">
        <v>14</v>
      </c>
    </row>
    <row r="226" spans="1:19" hidden="1">
      <c r="A226" s="36"/>
      <c r="B226" s="203"/>
      <c r="C226" s="8"/>
      <c r="D226" s="5"/>
      <c r="E226" s="65"/>
      <c r="F226" s="66"/>
      <c r="G226" s="63">
        <f>H226*($H$40-$H$41)+I226*($I$40-$I$41)+J226*($J$40-$J$41)+K226*($K$40-$K$41)+L226*($L$40-$L$41)+M226*($M$40-$M$41)+N226*($N$40-$N$41)+O226*($O$40-$O$41)+H227*$H$41+I227*$I$41+J227*$J$41+K227*$K$41+L227*$L$41+M227*$M$41+N227*$N$41+O227*$O$41</f>
        <v>0</v>
      </c>
      <c r="H226" s="18">
        <f>36*H228/H$40-SUM(H223:H225)</f>
        <v>0</v>
      </c>
      <c r="I226" s="18">
        <f t="shared" ref="I226:O226" si="58">36*I228/I$40-SUM(I223:I225)</f>
        <v>0</v>
      </c>
      <c r="J226" s="18">
        <f t="shared" si="58"/>
        <v>0</v>
      </c>
      <c r="K226" s="18">
        <f t="shared" si="58"/>
        <v>0</v>
      </c>
      <c r="L226" s="18">
        <f t="shared" si="58"/>
        <v>0</v>
      </c>
      <c r="M226" s="18">
        <f t="shared" si="58"/>
        <v>0</v>
      </c>
      <c r="N226" s="18">
        <f t="shared" si="58"/>
        <v>0</v>
      </c>
      <c r="O226" s="18">
        <f t="shared" si="58"/>
        <v>0</v>
      </c>
      <c r="P226" s="68"/>
      <c r="Q226" s="210" t="s">
        <v>22</v>
      </c>
    </row>
    <row r="227" spans="1:19" hidden="1">
      <c r="A227" s="36"/>
      <c r="B227" s="203"/>
      <c r="C227" s="8"/>
      <c r="D227" s="5"/>
      <c r="E227" s="65"/>
      <c r="F227" s="66"/>
      <c r="G227" s="69"/>
      <c r="H227" s="1">
        <f t="shared" ref="H227:O227" si="59">SUM(H223:H226)</f>
        <v>0</v>
      </c>
      <c r="I227" s="1">
        <f t="shared" si="59"/>
        <v>0</v>
      </c>
      <c r="J227" s="1">
        <f t="shared" si="59"/>
        <v>0</v>
      </c>
      <c r="K227" s="1">
        <f t="shared" si="59"/>
        <v>0</v>
      </c>
      <c r="L227" s="1">
        <f t="shared" si="59"/>
        <v>0</v>
      </c>
      <c r="M227" s="1">
        <f t="shared" si="59"/>
        <v>0</v>
      </c>
      <c r="N227" s="1">
        <f t="shared" si="59"/>
        <v>0</v>
      </c>
      <c r="O227" s="1">
        <f t="shared" si="59"/>
        <v>0</v>
      </c>
      <c r="P227" s="68"/>
      <c r="Q227" s="210" t="s">
        <v>30</v>
      </c>
      <c r="R227" s="273"/>
    </row>
    <row r="228" spans="1:19" ht="12.75" hidden="1" thickBot="1">
      <c r="A228" s="70"/>
      <c r="B228" s="204"/>
      <c r="C228" s="10"/>
      <c r="D228" s="10"/>
      <c r="E228" s="71">
        <f>SUM(H228:O228)</f>
        <v>0</v>
      </c>
      <c r="F228" s="72"/>
      <c r="G228" s="73"/>
      <c r="H228" s="74"/>
      <c r="I228" s="74"/>
      <c r="J228" s="74"/>
      <c r="K228" s="74"/>
      <c r="L228" s="74"/>
      <c r="M228" s="74"/>
      <c r="N228" s="74"/>
      <c r="O228" s="74"/>
      <c r="P228" s="75"/>
      <c r="Q228" s="210" t="s">
        <v>20</v>
      </c>
      <c r="R228" s="273"/>
    </row>
    <row r="229" spans="1:19" hidden="1">
      <c r="A229" s="36" t="s">
        <v>84</v>
      </c>
      <c r="B229" s="202"/>
      <c r="C229" s="4"/>
      <c r="D229" s="5"/>
      <c r="E229" s="61">
        <f>H233*$H$40+I233*$I$40+J233*$J$40+K233*$K$40+L233*$L$40+M233*$M$40+N233*$N$40+O233*$O$40</f>
        <v>0</v>
      </c>
      <c r="F229" s="62">
        <f>SUM(G229:G231)</f>
        <v>0</v>
      </c>
      <c r="G229" s="63">
        <f>H229*($H$40-$H$41)+I229*($I$40-$I$41)+J229*($J$40-$J$41)+K229*($K$40-$K$41)+L229*($L$40-$L$41)+M229*($M$40-$M$41)+N229*($N$40-$N$41)+O229*($O$40-$O$41)</f>
        <v>0</v>
      </c>
      <c r="H229" s="19"/>
      <c r="I229" s="19"/>
      <c r="J229" s="19"/>
      <c r="K229" s="267"/>
      <c r="L229" s="19"/>
      <c r="M229" s="267"/>
      <c r="N229" s="20"/>
      <c r="O229" s="20"/>
      <c r="P229" s="64"/>
      <c r="Q229" s="210" t="s">
        <v>14</v>
      </c>
      <c r="R229" s="211" t="s">
        <v>21</v>
      </c>
    </row>
    <row r="230" spans="1:19" s="270" customFormat="1" hidden="1">
      <c r="A230" s="36"/>
      <c r="B230" s="203"/>
      <c r="C230" s="8"/>
      <c r="D230" s="5"/>
      <c r="E230" s="65"/>
      <c r="F230" s="66"/>
      <c r="G230" s="63">
        <f>H230*($H$40-$H$41)+I230*($I$40-$I$41)+J230*($J$40-$J$41)+K230*($K$40-$K$41)+L230*($L$40-$L$41)+M230*($M$40-$M$41)+N230*($N$40-$N$41)+O230*($O$40-$O$41)</f>
        <v>0</v>
      </c>
      <c r="H230" s="19"/>
      <c r="I230" s="19"/>
      <c r="J230" s="19"/>
      <c r="K230" s="267"/>
      <c r="L230" s="19"/>
      <c r="M230" s="267"/>
      <c r="N230" s="21"/>
      <c r="O230" s="21"/>
      <c r="P230" s="67"/>
      <c r="Q230" s="210" t="s">
        <v>14</v>
      </c>
      <c r="R230" s="211"/>
      <c r="S230" s="269"/>
    </row>
    <row r="231" spans="1:19" hidden="1">
      <c r="A231" s="36"/>
      <c r="B231" s="203"/>
      <c r="C231" s="8"/>
      <c r="D231" s="5"/>
      <c r="E231" s="65"/>
      <c r="F231" s="66"/>
      <c r="G231" s="63">
        <f>H231*($H$40-$H$41)+I231*($I$40-$I$41)+J231*($J$40-$J$41)+K231*($K$40-$K$41)+L231*($L$40-$L$41)+M231*($M$40-$M$41)+N231*($N$40-$N$41)+O231*($O$40-$O$41)</f>
        <v>0</v>
      </c>
      <c r="H231" s="19"/>
      <c r="I231" s="19"/>
      <c r="J231" s="19"/>
      <c r="K231" s="267"/>
      <c r="L231" s="19"/>
      <c r="M231" s="267"/>
      <c r="N231" s="21"/>
      <c r="O231" s="21"/>
      <c r="P231" s="67"/>
      <c r="Q231" s="210" t="s">
        <v>14</v>
      </c>
    </row>
    <row r="232" spans="1:19" hidden="1">
      <c r="A232" s="36"/>
      <c r="B232" s="203"/>
      <c r="C232" s="8"/>
      <c r="D232" s="5"/>
      <c r="E232" s="65"/>
      <c r="F232" s="66"/>
      <c r="G232" s="63">
        <f>H232*($H$40-$H$41)+I232*($I$40-$I$41)+J232*($J$40-$J$41)+K232*($K$40-$K$41)+L232*($L$40-$L$41)+M232*($M$40-$M$41)+N232*($N$40-$N$41)+O232*($O$40-$O$41)+H233*$H$41+I233*$I$41+J233*$J$41+K233*$K$41+L233*$L$41+M233*$M$41+N233*$N$41+O233*$O$41</f>
        <v>0</v>
      </c>
      <c r="H232" s="18">
        <f>36*H234/H$40-SUM(H229:H231)</f>
        <v>0</v>
      </c>
      <c r="I232" s="18">
        <f t="shared" ref="I232:O232" si="60">36*I234/I$40-SUM(I229:I231)</f>
        <v>0</v>
      </c>
      <c r="J232" s="18">
        <f t="shared" si="60"/>
        <v>0</v>
      </c>
      <c r="K232" s="18">
        <f t="shared" si="60"/>
        <v>0</v>
      </c>
      <c r="L232" s="18">
        <f t="shared" si="60"/>
        <v>0</v>
      </c>
      <c r="M232" s="18">
        <f t="shared" si="60"/>
        <v>0</v>
      </c>
      <c r="N232" s="18">
        <f t="shared" si="60"/>
        <v>0</v>
      </c>
      <c r="O232" s="18">
        <f t="shared" si="60"/>
        <v>0</v>
      </c>
      <c r="P232" s="68"/>
      <c r="Q232" s="210" t="s">
        <v>22</v>
      </c>
    </row>
    <row r="233" spans="1:19" hidden="1">
      <c r="A233" s="36"/>
      <c r="B233" s="203"/>
      <c r="C233" s="8"/>
      <c r="D233" s="5"/>
      <c r="E233" s="65"/>
      <c r="F233" s="66"/>
      <c r="G233" s="69"/>
      <c r="H233" s="1">
        <f t="shared" ref="H233:O233" si="61">SUM(H229:H232)</f>
        <v>0</v>
      </c>
      <c r="I233" s="1">
        <f t="shared" si="61"/>
        <v>0</v>
      </c>
      <c r="J233" s="1">
        <f t="shared" si="61"/>
        <v>0</v>
      </c>
      <c r="K233" s="1">
        <f t="shared" si="61"/>
        <v>0</v>
      </c>
      <c r="L233" s="1">
        <f t="shared" si="61"/>
        <v>0</v>
      </c>
      <c r="M233" s="1">
        <f t="shared" si="61"/>
        <v>0</v>
      </c>
      <c r="N233" s="1">
        <f t="shared" si="61"/>
        <v>0</v>
      </c>
      <c r="O233" s="1">
        <f t="shared" si="61"/>
        <v>0</v>
      </c>
      <c r="P233" s="68"/>
      <c r="Q233" s="210" t="s">
        <v>30</v>
      </c>
      <c r="R233" s="273"/>
    </row>
    <row r="234" spans="1:19" ht="12.75" hidden="1" thickBot="1">
      <c r="A234" s="70"/>
      <c r="B234" s="204"/>
      <c r="C234" s="10"/>
      <c r="D234" s="10"/>
      <c r="E234" s="71">
        <f>SUM(H234:O234)</f>
        <v>0</v>
      </c>
      <c r="F234" s="72"/>
      <c r="G234" s="73"/>
      <c r="H234" s="74"/>
      <c r="I234" s="74"/>
      <c r="J234" s="74"/>
      <c r="K234" s="74"/>
      <c r="L234" s="74"/>
      <c r="M234" s="74"/>
      <c r="N234" s="74"/>
      <c r="O234" s="74"/>
      <c r="P234" s="75"/>
      <c r="Q234" s="210" t="s">
        <v>20</v>
      </c>
      <c r="R234" s="273"/>
    </row>
    <row r="235" spans="1:19" hidden="1">
      <c r="A235" s="36" t="s">
        <v>85</v>
      </c>
      <c r="B235" s="202"/>
      <c r="C235" s="4"/>
      <c r="D235" s="5"/>
      <c r="E235" s="61">
        <f>H239*$H$40+I239*$I$40+J239*$J$40+K239*$K$40+L239*$L$40+M239*$M$40+N239*$N$40+O239*$O$40</f>
        <v>0</v>
      </c>
      <c r="F235" s="62">
        <f>SUM(G235:G237)</f>
        <v>0</v>
      </c>
      <c r="G235" s="63">
        <f>H235*($H$40-$H$41)+I235*($I$40-$I$41)+J235*($J$40-$J$41)+K235*($K$40-$K$41)+L235*($L$40-$L$41)+M235*($M$40-$M$41)+N235*($N$40-$N$41)+O235*($O$40-$O$41)</f>
        <v>0</v>
      </c>
      <c r="H235" s="19"/>
      <c r="I235" s="19"/>
      <c r="J235" s="19"/>
      <c r="K235" s="267"/>
      <c r="L235" s="19"/>
      <c r="M235" s="267"/>
      <c r="N235" s="20"/>
      <c r="O235" s="20"/>
      <c r="P235" s="64"/>
      <c r="Q235" s="210" t="s">
        <v>14</v>
      </c>
      <c r="R235" s="211" t="s">
        <v>21</v>
      </c>
    </row>
    <row r="236" spans="1:19" hidden="1">
      <c r="A236" s="36"/>
      <c r="B236" s="203"/>
      <c r="C236" s="8"/>
      <c r="D236" s="5"/>
      <c r="E236" s="65"/>
      <c r="F236" s="66"/>
      <c r="G236" s="63">
        <f>H236*($H$40-$H$41)+I236*($I$40-$I$41)+J236*($J$40-$J$41)+K236*($K$40-$K$41)+L236*($L$40-$L$41)+M236*($M$40-$M$41)+N236*($N$40-$N$41)+O236*($O$40-$O$41)</f>
        <v>0</v>
      </c>
      <c r="H236" s="19"/>
      <c r="I236" s="19"/>
      <c r="J236" s="19"/>
      <c r="K236" s="267"/>
      <c r="L236" s="19"/>
      <c r="M236" s="267"/>
      <c r="N236" s="21"/>
      <c r="O236" s="21"/>
      <c r="P236" s="67"/>
      <c r="Q236" s="210" t="s">
        <v>14</v>
      </c>
    </row>
    <row r="237" spans="1:19" hidden="1">
      <c r="A237" s="36"/>
      <c r="B237" s="203"/>
      <c r="C237" s="8"/>
      <c r="D237" s="5"/>
      <c r="E237" s="65"/>
      <c r="F237" s="66"/>
      <c r="G237" s="63">
        <f>H237*($H$40-$H$41)+I237*($I$40-$I$41)+J237*($J$40-$J$41)+K237*($K$40-$K$41)+L237*($L$40-$L$41)+M237*($M$40-$M$41)+N237*($N$40-$N$41)+O237*($O$40-$O$41)</f>
        <v>0</v>
      </c>
      <c r="H237" s="19"/>
      <c r="I237" s="19"/>
      <c r="J237" s="19"/>
      <c r="K237" s="267"/>
      <c r="L237" s="19"/>
      <c r="M237" s="267"/>
      <c r="N237" s="21"/>
      <c r="O237" s="21"/>
      <c r="P237" s="67"/>
      <c r="Q237" s="210" t="s">
        <v>14</v>
      </c>
    </row>
    <row r="238" spans="1:19" hidden="1">
      <c r="A238" s="36"/>
      <c r="B238" s="203"/>
      <c r="C238" s="8"/>
      <c r="D238" s="5"/>
      <c r="E238" s="65"/>
      <c r="F238" s="66"/>
      <c r="G238" s="63">
        <f>H238*($H$40-$H$41)+I238*($I$40-$I$41)+J238*($J$40-$J$41)+K238*($K$40-$K$41)+L238*($L$40-$L$41)+M238*($M$40-$M$41)+N238*($N$40-$N$41)+O238*($O$40-$O$41)+H239*$H$41+I239*$I$41+J239*$J$41+K239*$K$41+L239*$L$41+M239*$M$41+N239*$N$41+O239*$O$41</f>
        <v>0</v>
      </c>
      <c r="H238" s="18">
        <f>36*H240/H$40-SUM(H235:H237)</f>
        <v>0</v>
      </c>
      <c r="I238" s="18">
        <f t="shared" ref="I238:O238" si="62">36*I240/I$40-SUM(I235:I237)</f>
        <v>0</v>
      </c>
      <c r="J238" s="18">
        <f t="shared" si="62"/>
        <v>0</v>
      </c>
      <c r="K238" s="18">
        <f t="shared" si="62"/>
        <v>0</v>
      </c>
      <c r="L238" s="18">
        <f t="shared" si="62"/>
        <v>0</v>
      </c>
      <c r="M238" s="18">
        <f t="shared" si="62"/>
        <v>0</v>
      </c>
      <c r="N238" s="18">
        <f t="shared" si="62"/>
        <v>0</v>
      </c>
      <c r="O238" s="18">
        <f t="shared" si="62"/>
        <v>0</v>
      </c>
      <c r="P238" s="68"/>
      <c r="Q238" s="210" t="s">
        <v>22</v>
      </c>
    </row>
    <row r="239" spans="1:19" hidden="1">
      <c r="A239" s="36"/>
      <c r="B239" s="203"/>
      <c r="C239" s="8"/>
      <c r="D239" s="5"/>
      <c r="E239" s="65"/>
      <c r="F239" s="66"/>
      <c r="G239" s="69"/>
      <c r="H239" s="1">
        <f t="shared" ref="H239:O239" si="63">SUM(H235:H238)</f>
        <v>0</v>
      </c>
      <c r="I239" s="1">
        <f t="shared" si="63"/>
        <v>0</v>
      </c>
      <c r="J239" s="1">
        <f t="shared" si="63"/>
        <v>0</v>
      </c>
      <c r="K239" s="1">
        <f t="shared" si="63"/>
        <v>0</v>
      </c>
      <c r="L239" s="1">
        <f t="shared" si="63"/>
        <v>0</v>
      </c>
      <c r="M239" s="1">
        <f t="shared" si="63"/>
        <v>0</v>
      </c>
      <c r="N239" s="1">
        <f t="shared" si="63"/>
        <v>0</v>
      </c>
      <c r="O239" s="1">
        <f t="shared" si="63"/>
        <v>0</v>
      </c>
      <c r="P239" s="68"/>
      <c r="Q239" s="210" t="s">
        <v>30</v>
      </c>
      <c r="R239" s="273"/>
    </row>
    <row r="240" spans="1:19" ht="12.75" hidden="1" thickBot="1">
      <c r="A240" s="70"/>
      <c r="B240" s="204"/>
      <c r="C240" s="10"/>
      <c r="D240" s="10"/>
      <c r="E240" s="71">
        <f>SUM(H240:O240)</f>
        <v>0</v>
      </c>
      <c r="F240" s="72"/>
      <c r="G240" s="73"/>
      <c r="H240" s="74"/>
      <c r="I240" s="74"/>
      <c r="J240" s="74"/>
      <c r="K240" s="74"/>
      <c r="L240" s="74"/>
      <c r="M240" s="74"/>
      <c r="N240" s="74"/>
      <c r="O240" s="74"/>
      <c r="P240" s="75"/>
      <c r="Q240" s="210" t="s">
        <v>20</v>
      </c>
      <c r="R240" s="273"/>
    </row>
    <row r="241" spans="1:25" hidden="1">
      <c r="A241" s="36" t="s">
        <v>86</v>
      </c>
      <c r="B241" s="202"/>
      <c r="C241" s="4"/>
      <c r="D241" s="5"/>
      <c r="E241" s="61">
        <f>H245*$H$40+I245*$I$40+J245*$J$40+K245*$K$40+L245*$L$40+M245*$M$40+N245*$N$40+O245*$O$40</f>
        <v>0</v>
      </c>
      <c r="F241" s="62">
        <f>SUM(G241:G243)</f>
        <v>0</v>
      </c>
      <c r="G241" s="63">
        <f>H241*($H$40-$H$41)+I241*($I$40-$I$41)+J241*($J$40-$J$41)+K241*($K$40-$K$41)+L241*($L$40-$L$41)+M241*($M$40-$M$41)+N241*($N$40-$N$41)+O241*($O$40-$O$41)</f>
        <v>0</v>
      </c>
      <c r="H241" s="19"/>
      <c r="I241" s="19"/>
      <c r="J241" s="19"/>
      <c r="K241" s="267"/>
      <c r="L241" s="19"/>
      <c r="M241" s="267"/>
      <c r="N241" s="20"/>
      <c r="O241" s="20"/>
      <c r="P241" s="64"/>
      <c r="Q241" s="210" t="s">
        <v>14</v>
      </c>
      <c r="R241" s="211" t="s">
        <v>21</v>
      </c>
    </row>
    <row r="242" spans="1:25" s="275" customFormat="1" hidden="1">
      <c r="A242" s="36"/>
      <c r="B242" s="203"/>
      <c r="C242" s="8"/>
      <c r="D242" s="5"/>
      <c r="E242" s="65"/>
      <c r="F242" s="66"/>
      <c r="G242" s="63">
        <f>H242*($H$40-$H$41)+I242*($I$40-$I$41)+J242*($J$40-$J$41)+K242*($K$40-$K$41)+L242*($L$40-$L$41)+M242*($M$40-$M$41)+N242*($N$40-$N$41)+O242*($O$40-$O$41)</f>
        <v>0</v>
      </c>
      <c r="H242" s="19"/>
      <c r="I242" s="19"/>
      <c r="J242" s="19"/>
      <c r="K242" s="267"/>
      <c r="L242" s="19"/>
      <c r="M242" s="267"/>
      <c r="N242" s="21"/>
      <c r="O242" s="21"/>
      <c r="P242" s="67"/>
      <c r="Q242" s="210" t="s">
        <v>14</v>
      </c>
      <c r="R242" s="211"/>
      <c r="S242" s="274"/>
    </row>
    <row r="243" spans="1:25" ht="15.75" hidden="1" customHeight="1">
      <c r="A243" s="36"/>
      <c r="B243" s="203"/>
      <c r="C243" s="8"/>
      <c r="D243" s="5"/>
      <c r="E243" s="65"/>
      <c r="F243" s="66"/>
      <c r="G243" s="63">
        <f>H243*($H$40-$H$41)+I243*($I$40-$I$41)+J243*($J$40-$J$41)+K243*($K$40-$K$41)+L243*($L$40-$L$41)+M243*($M$40-$M$41)+N243*($N$40-$N$41)+O243*($O$40-$O$41)</f>
        <v>0</v>
      </c>
      <c r="H243" s="19"/>
      <c r="I243" s="19"/>
      <c r="J243" s="19"/>
      <c r="K243" s="267"/>
      <c r="L243" s="19"/>
      <c r="M243" s="267"/>
      <c r="N243" s="21"/>
      <c r="O243" s="21"/>
      <c r="P243" s="67"/>
      <c r="Q243" s="210" t="s">
        <v>14</v>
      </c>
    </row>
    <row r="244" spans="1:25" hidden="1">
      <c r="A244" s="36"/>
      <c r="B244" s="203"/>
      <c r="C244" s="8"/>
      <c r="D244" s="5"/>
      <c r="E244" s="65"/>
      <c r="F244" s="66"/>
      <c r="G244" s="63">
        <f>H244*($H$40-$H$41)+I244*($I$40-$I$41)+J244*($J$40-$J$41)+K244*($K$40-$K$41)+L244*($L$40-$L$41)+M244*($M$40-$M$41)+N244*($N$40-$N$41)+O244*($O$40-$O$41)+H245*$H$41+I245*$I$41+J245*$J$41+K245*$K$41+L245*$L$41+M245*$M$41+N245*$N$41+O245*$O$41</f>
        <v>0</v>
      </c>
      <c r="H244" s="18">
        <f>36*H246/H$40-SUM(H241:H243)</f>
        <v>0</v>
      </c>
      <c r="I244" s="18">
        <f t="shared" ref="I244:O244" si="64">36*I246/I$40-SUM(I241:I243)</f>
        <v>0</v>
      </c>
      <c r="J244" s="18">
        <f t="shared" si="64"/>
        <v>0</v>
      </c>
      <c r="K244" s="18">
        <f t="shared" si="64"/>
        <v>0</v>
      </c>
      <c r="L244" s="18">
        <f t="shared" si="64"/>
        <v>0</v>
      </c>
      <c r="M244" s="18">
        <f t="shared" si="64"/>
        <v>0</v>
      </c>
      <c r="N244" s="18">
        <f t="shared" si="64"/>
        <v>0</v>
      </c>
      <c r="O244" s="18">
        <f t="shared" si="64"/>
        <v>0</v>
      </c>
      <c r="P244" s="68"/>
      <c r="Q244" s="210" t="s">
        <v>22</v>
      </c>
    </row>
    <row r="245" spans="1:25" s="266" customFormat="1" hidden="1">
      <c r="A245" s="36"/>
      <c r="B245" s="203"/>
      <c r="C245" s="8"/>
      <c r="D245" s="5"/>
      <c r="E245" s="65"/>
      <c r="F245" s="66"/>
      <c r="G245" s="69"/>
      <c r="H245" s="1">
        <f t="shared" ref="H245:O245" si="65">SUM(H241:H244)</f>
        <v>0</v>
      </c>
      <c r="I245" s="1">
        <f t="shared" si="65"/>
        <v>0</v>
      </c>
      <c r="J245" s="1">
        <f t="shared" si="65"/>
        <v>0</v>
      </c>
      <c r="K245" s="1">
        <f t="shared" si="65"/>
        <v>0</v>
      </c>
      <c r="L245" s="1">
        <f t="shared" si="65"/>
        <v>0</v>
      </c>
      <c r="M245" s="1">
        <f t="shared" si="65"/>
        <v>0</v>
      </c>
      <c r="N245" s="1">
        <f t="shared" si="65"/>
        <v>0</v>
      </c>
      <c r="O245" s="1">
        <f t="shared" si="65"/>
        <v>0</v>
      </c>
      <c r="P245" s="68"/>
      <c r="Q245" s="210" t="s">
        <v>30</v>
      </c>
      <c r="R245" s="273"/>
      <c r="S245" s="212"/>
    </row>
    <row r="246" spans="1:25" ht="12.75" hidden="1" thickBot="1">
      <c r="A246" s="70"/>
      <c r="B246" s="204"/>
      <c r="C246" s="10"/>
      <c r="D246" s="10"/>
      <c r="E246" s="71">
        <f>SUM(H246:O246)</f>
        <v>0</v>
      </c>
      <c r="F246" s="72"/>
      <c r="G246" s="73"/>
      <c r="H246" s="74"/>
      <c r="I246" s="74"/>
      <c r="J246" s="74"/>
      <c r="K246" s="74"/>
      <c r="L246" s="74"/>
      <c r="M246" s="74"/>
      <c r="N246" s="74"/>
      <c r="O246" s="74"/>
      <c r="P246" s="75"/>
      <c r="Q246" s="210" t="s">
        <v>20</v>
      </c>
      <c r="R246" s="273"/>
      <c r="Y246" s="266"/>
    </row>
    <row r="247" spans="1:25" hidden="1">
      <c r="A247" s="36" t="s">
        <v>87</v>
      </c>
      <c r="B247" s="202"/>
      <c r="C247" s="4"/>
      <c r="D247" s="5"/>
      <c r="E247" s="61">
        <f>H251*$H$40+I251*$I$40+J251*$J$40+K251*$K$40+L251*$L$40+M251*$M$40+N251*$N$40+O251*$O$40</f>
        <v>0</v>
      </c>
      <c r="F247" s="62">
        <f>SUM(G247:G249)</f>
        <v>0</v>
      </c>
      <c r="G247" s="63">
        <f>H247*($H$40-$H$41)+I247*($I$40-$I$41)+J247*($J$40-$J$41)+K247*($K$40-$K$41)+L247*($L$40-$L$41)+M247*($M$40-$M$41)+N247*($N$40-$N$41)+O247*($O$40-$O$41)</f>
        <v>0</v>
      </c>
      <c r="H247" s="19"/>
      <c r="I247" s="19"/>
      <c r="J247" s="19"/>
      <c r="K247" s="267"/>
      <c r="L247" s="19"/>
      <c r="M247" s="267"/>
      <c r="N247" s="20"/>
      <c r="O247" s="20"/>
      <c r="P247" s="64"/>
      <c r="Q247" s="210" t="s">
        <v>14</v>
      </c>
      <c r="R247" s="211" t="s">
        <v>21</v>
      </c>
    </row>
    <row r="248" spans="1:25" s="270" customFormat="1" hidden="1">
      <c r="A248" s="36"/>
      <c r="B248" s="203"/>
      <c r="C248" s="8"/>
      <c r="D248" s="5"/>
      <c r="E248" s="65"/>
      <c r="F248" s="66"/>
      <c r="G248" s="63">
        <f>H248*($H$40-$H$41)+I248*($I$40-$I$41)+J248*($J$40-$J$41)+K248*($K$40-$K$41)+L248*($L$40-$L$41)+M248*($M$40-$M$41)+N248*($N$40-$N$41)+O248*($O$40-$O$41)</f>
        <v>0</v>
      </c>
      <c r="H248" s="19"/>
      <c r="I248" s="19"/>
      <c r="J248" s="19"/>
      <c r="K248" s="267"/>
      <c r="L248" s="19"/>
      <c r="M248" s="267"/>
      <c r="N248" s="21"/>
      <c r="O248" s="21"/>
      <c r="P248" s="67"/>
      <c r="Q248" s="210" t="s">
        <v>14</v>
      </c>
      <c r="R248" s="211"/>
      <c r="S248" s="269"/>
    </row>
    <row r="249" spans="1:25" hidden="1">
      <c r="A249" s="36"/>
      <c r="B249" s="203"/>
      <c r="C249" s="8"/>
      <c r="D249" s="5"/>
      <c r="E249" s="65"/>
      <c r="F249" s="66"/>
      <c r="G249" s="63">
        <f>H249*($H$40-$H$41)+I249*($I$40-$I$41)+J249*($J$40-$J$41)+K249*($K$40-$K$41)+L249*($L$40-$L$41)+M249*($M$40-$M$41)+N249*($N$40-$N$41)+O249*($O$40-$O$41)</f>
        <v>0</v>
      </c>
      <c r="H249" s="19"/>
      <c r="I249" s="19"/>
      <c r="J249" s="19"/>
      <c r="K249" s="267"/>
      <c r="L249" s="19"/>
      <c r="M249" s="267"/>
      <c r="N249" s="21"/>
      <c r="O249" s="21"/>
      <c r="P249" s="67"/>
      <c r="Q249" s="210" t="s">
        <v>14</v>
      </c>
    </row>
    <row r="250" spans="1:25" hidden="1">
      <c r="A250" s="36"/>
      <c r="B250" s="203"/>
      <c r="C250" s="8"/>
      <c r="D250" s="5"/>
      <c r="E250" s="65"/>
      <c r="F250" s="66"/>
      <c r="G250" s="63">
        <f>H250*($H$40-$H$41)+I250*($I$40-$I$41)+J250*($J$40-$J$41)+K250*($K$40-$K$41)+L250*($L$40-$L$41)+M250*($M$40-$M$41)+N250*($N$40-$N$41)+O250*($O$40-$O$41)+H251*$H$41+I251*$I$41+J251*$J$41+K251*$K$41+L251*$L$41+M251*$M$41+N251*$N$41+O251*$O$41</f>
        <v>0</v>
      </c>
      <c r="H250" s="18">
        <f>36*H252/H$40-SUM(H247:H249)</f>
        <v>0</v>
      </c>
      <c r="I250" s="18">
        <f t="shared" ref="I250:O250" si="66">36*I252/I$40-SUM(I247:I249)</f>
        <v>0</v>
      </c>
      <c r="J250" s="18">
        <f t="shared" si="66"/>
        <v>0</v>
      </c>
      <c r="K250" s="18">
        <f t="shared" si="66"/>
        <v>0</v>
      </c>
      <c r="L250" s="18">
        <f t="shared" si="66"/>
        <v>0</v>
      </c>
      <c r="M250" s="18">
        <f t="shared" si="66"/>
        <v>0</v>
      </c>
      <c r="N250" s="18">
        <f t="shared" si="66"/>
        <v>0</v>
      </c>
      <c r="O250" s="18">
        <f t="shared" si="66"/>
        <v>0</v>
      </c>
      <c r="P250" s="68"/>
      <c r="Q250" s="210" t="s">
        <v>22</v>
      </c>
    </row>
    <row r="251" spans="1:25" hidden="1">
      <c r="A251" s="36"/>
      <c r="B251" s="203"/>
      <c r="C251" s="8"/>
      <c r="D251" s="5"/>
      <c r="E251" s="65"/>
      <c r="F251" s="66"/>
      <c r="G251" s="69"/>
      <c r="H251" s="1">
        <f t="shared" ref="H251:O251" si="67">SUM(H247:H250)</f>
        <v>0</v>
      </c>
      <c r="I251" s="1">
        <f t="shared" si="67"/>
        <v>0</v>
      </c>
      <c r="J251" s="1">
        <f t="shared" si="67"/>
        <v>0</v>
      </c>
      <c r="K251" s="1">
        <f t="shared" si="67"/>
        <v>0</v>
      </c>
      <c r="L251" s="1">
        <f t="shared" si="67"/>
        <v>0</v>
      </c>
      <c r="M251" s="1">
        <f t="shared" si="67"/>
        <v>0</v>
      </c>
      <c r="N251" s="1">
        <f t="shared" si="67"/>
        <v>0</v>
      </c>
      <c r="O251" s="1">
        <f t="shared" si="67"/>
        <v>0</v>
      </c>
      <c r="P251" s="68"/>
      <c r="Q251" s="210" t="s">
        <v>30</v>
      </c>
      <c r="R251" s="273"/>
    </row>
    <row r="252" spans="1:25" ht="12.75" hidden="1" thickBot="1">
      <c r="A252" s="70"/>
      <c r="B252" s="204"/>
      <c r="C252" s="10"/>
      <c r="D252" s="10"/>
      <c r="E252" s="71">
        <f>SUM(H252:O252)</f>
        <v>0</v>
      </c>
      <c r="F252" s="72"/>
      <c r="G252" s="73"/>
      <c r="H252" s="74"/>
      <c r="I252" s="74"/>
      <c r="J252" s="74"/>
      <c r="K252" s="74"/>
      <c r="L252" s="74"/>
      <c r="M252" s="74"/>
      <c r="N252" s="74"/>
      <c r="O252" s="74"/>
      <c r="P252" s="75"/>
      <c r="Q252" s="210" t="s">
        <v>20</v>
      </c>
      <c r="R252" s="273"/>
    </row>
    <row r="253" spans="1:25" hidden="1">
      <c r="A253" s="36" t="s">
        <v>88</v>
      </c>
      <c r="B253" s="202"/>
      <c r="C253" s="4"/>
      <c r="D253" s="5"/>
      <c r="E253" s="61">
        <f>H257*$H$40+I257*$I$40+J257*$J$40+K257*$K$40+L257*$L$40+M257*$M$40+N257*$N$40+O257*$O$40</f>
        <v>0</v>
      </c>
      <c r="F253" s="62">
        <f>SUM(G253:G255)</f>
        <v>0</v>
      </c>
      <c r="G253" s="63">
        <f>H253*($H$40-$H$41)+I253*($I$40-$I$41)+J253*($J$40-$J$41)+K253*($K$40-$K$41)+L253*($L$40-$L$41)+M253*($M$40-$M$41)+N253*($N$40-$N$41)+O253*($O$40-$O$41)</f>
        <v>0</v>
      </c>
      <c r="H253" s="19"/>
      <c r="I253" s="19"/>
      <c r="J253" s="19"/>
      <c r="K253" s="267"/>
      <c r="L253" s="19"/>
      <c r="M253" s="267"/>
      <c r="N253" s="20"/>
      <c r="O253" s="20"/>
      <c r="P253" s="64"/>
      <c r="Q253" s="210" t="s">
        <v>14</v>
      </c>
      <c r="R253" s="211" t="s">
        <v>21</v>
      </c>
    </row>
    <row r="254" spans="1:25" hidden="1">
      <c r="A254" s="36"/>
      <c r="B254" s="203"/>
      <c r="C254" s="8"/>
      <c r="D254" s="5"/>
      <c r="E254" s="65"/>
      <c r="F254" s="66"/>
      <c r="G254" s="63">
        <f>H254*($H$40-$H$41)+I254*($I$40-$I$41)+J254*($J$40-$J$41)+K254*($K$40-$K$41)+L254*($L$40-$L$41)+M254*($M$40-$M$41)+N254*($N$40-$N$41)+O254*($O$40-$O$41)</f>
        <v>0</v>
      </c>
      <c r="H254" s="19"/>
      <c r="I254" s="19"/>
      <c r="J254" s="19"/>
      <c r="K254" s="267"/>
      <c r="L254" s="19"/>
      <c r="M254" s="267"/>
      <c r="N254" s="21"/>
      <c r="O254" s="21"/>
      <c r="P254" s="67"/>
      <c r="Q254" s="210" t="s">
        <v>14</v>
      </c>
    </row>
    <row r="255" spans="1:25" hidden="1">
      <c r="A255" s="36"/>
      <c r="B255" s="203"/>
      <c r="C255" s="8"/>
      <c r="D255" s="5"/>
      <c r="E255" s="65"/>
      <c r="F255" s="66"/>
      <c r="G255" s="63">
        <f>H255*($H$40-$H$41)+I255*($I$40-$I$41)+J255*($J$40-$J$41)+K255*($K$40-$K$41)+L255*($L$40-$L$41)+M255*($M$40-$M$41)+N255*($N$40-$N$41)+O255*($O$40-$O$41)</f>
        <v>0</v>
      </c>
      <c r="H255" s="19"/>
      <c r="I255" s="19"/>
      <c r="J255" s="19"/>
      <c r="K255" s="267"/>
      <c r="L255" s="19"/>
      <c r="M255" s="267"/>
      <c r="N255" s="21"/>
      <c r="O255" s="21"/>
      <c r="P255" s="67"/>
      <c r="Q255" s="210" t="s">
        <v>14</v>
      </c>
    </row>
    <row r="256" spans="1:25" hidden="1">
      <c r="A256" s="36"/>
      <c r="B256" s="203"/>
      <c r="C256" s="8"/>
      <c r="D256" s="5"/>
      <c r="E256" s="65"/>
      <c r="F256" s="66"/>
      <c r="G256" s="63">
        <f>H256*($H$40-$H$41)+I256*($I$40-$I$41)+J256*($J$40-$J$41)+K256*($K$40-$K$41)+L256*($L$40-$L$41)+M256*($M$40-$M$41)+N256*($N$40-$N$41)+O256*($O$40-$O$41)+H257*$H$41+I257*$I$41+J257*$J$41+K257*$K$41+L257*$L$41+M257*$M$41+N257*$N$41+O257*$O$41</f>
        <v>0</v>
      </c>
      <c r="H256" s="18">
        <f>36*H258/H$40-SUM(H253:H255)</f>
        <v>0</v>
      </c>
      <c r="I256" s="18">
        <f t="shared" ref="I256:O256" si="68">36*I258/I$40-SUM(I253:I255)</f>
        <v>0</v>
      </c>
      <c r="J256" s="18">
        <f t="shared" si="68"/>
        <v>0</v>
      </c>
      <c r="K256" s="18">
        <f t="shared" si="68"/>
        <v>0</v>
      </c>
      <c r="L256" s="18">
        <f t="shared" si="68"/>
        <v>0</v>
      </c>
      <c r="M256" s="18">
        <f t="shared" si="68"/>
        <v>0</v>
      </c>
      <c r="N256" s="18">
        <f t="shared" si="68"/>
        <v>0</v>
      </c>
      <c r="O256" s="18">
        <f t="shared" si="68"/>
        <v>0</v>
      </c>
      <c r="P256" s="68"/>
      <c r="Q256" s="210" t="s">
        <v>22</v>
      </c>
    </row>
    <row r="257" spans="1:25" hidden="1">
      <c r="A257" s="36"/>
      <c r="B257" s="203"/>
      <c r="C257" s="8"/>
      <c r="D257" s="5"/>
      <c r="E257" s="65"/>
      <c r="F257" s="66"/>
      <c r="G257" s="69"/>
      <c r="H257" s="1">
        <f t="shared" ref="H257:O257" si="69">SUM(H253:H256)</f>
        <v>0</v>
      </c>
      <c r="I257" s="1">
        <f t="shared" si="69"/>
        <v>0</v>
      </c>
      <c r="J257" s="1">
        <f t="shared" si="69"/>
        <v>0</v>
      </c>
      <c r="K257" s="1">
        <f t="shared" si="69"/>
        <v>0</v>
      </c>
      <c r="L257" s="1">
        <f t="shared" si="69"/>
        <v>0</v>
      </c>
      <c r="M257" s="1">
        <f t="shared" si="69"/>
        <v>0</v>
      </c>
      <c r="N257" s="1">
        <f t="shared" si="69"/>
        <v>0</v>
      </c>
      <c r="O257" s="1">
        <f t="shared" si="69"/>
        <v>0</v>
      </c>
      <c r="P257" s="68"/>
      <c r="Q257" s="210" t="s">
        <v>30</v>
      </c>
      <c r="R257" s="273"/>
    </row>
    <row r="258" spans="1:25" ht="12.75" hidden="1" thickBot="1">
      <c r="A258" s="70"/>
      <c r="B258" s="204"/>
      <c r="C258" s="10"/>
      <c r="D258" s="10"/>
      <c r="E258" s="71">
        <f>SUM(H258:O258)</f>
        <v>0</v>
      </c>
      <c r="F258" s="72"/>
      <c r="G258" s="73"/>
      <c r="H258" s="74"/>
      <c r="I258" s="74"/>
      <c r="J258" s="74"/>
      <c r="K258" s="74"/>
      <c r="L258" s="74"/>
      <c r="M258" s="74"/>
      <c r="N258" s="74"/>
      <c r="O258" s="74"/>
      <c r="P258" s="75"/>
      <c r="Q258" s="210" t="s">
        <v>20</v>
      </c>
      <c r="R258" s="273"/>
    </row>
    <row r="259" spans="1:25" hidden="1">
      <c r="A259" s="36" t="s">
        <v>89</v>
      </c>
      <c r="B259" s="202"/>
      <c r="C259" s="4"/>
      <c r="D259" s="5"/>
      <c r="E259" s="61">
        <f>H263*$H$40+I263*$I$40+J263*$J$40+K263*$K$40+L263*$L$40+M263*$M$40+N263*$N$40+O263*$O$40</f>
        <v>0</v>
      </c>
      <c r="F259" s="62">
        <f>SUM(G259:G261)</f>
        <v>0</v>
      </c>
      <c r="G259" s="63">
        <f>H259*($H$40-$H$41)+I259*($I$40-$I$41)+J259*($J$40-$J$41)+K259*($K$40-$K$41)+L259*($L$40-$L$41)+M259*($M$40-$M$41)+N259*($N$40-$N$41)+O259*($O$40-$O$41)</f>
        <v>0</v>
      </c>
      <c r="H259" s="19"/>
      <c r="I259" s="19"/>
      <c r="J259" s="19"/>
      <c r="K259" s="267"/>
      <c r="L259" s="19"/>
      <c r="M259" s="267"/>
      <c r="N259" s="20"/>
      <c r="O259" s="20"/>
      <c r="P259" s="64"/>
      <c r="Q259" s="210" t="s">
        <v>14</v>
      </c>
      <c r="R259" s="211" t="s">
        <v>21</v>
      </c>
    </row>
    <row r="260" spans="1:25" s="275" customFormat="1" hidden="1">
      <c r="A260" s="36"/>
      <c r="B260" s="203"/>
      <c r="C260" s="8"/>
      <c r="D260" s="5"/>
      <c r="E260" s="65"/>
      <c r="F260" s="66"/>
      <c r="G260" s="63">
        <f>H260*($H$40-$H$41)+I260*($I$40-$I$41)+J260*($J$40-$J$41)+K260*($K$40-$K$41)+L260*($L$40-$L$41)+M260*($M$40-$M$41)+N260*($N$40-$N$41)+O260*($O$40-$O$41)</f>
        <v>0</v>
      </c>
      <c r="H260" s="19"/>
      <c r="I260" s="19"/>
      <c r="J260" s="19"/>
      <c r="K260" s="267"/>
      <c r="L260" s="19"/>
      <c r="M260" s="267"/>
      <c r="N260" s="21"/>
      <c r="O260" s="21"/>
      <c r="P260" s="67"/>
      <c r="Q260" s="210" t="s">
        <v>14</v>
      </c>
      <c r="R260" s="211"/>
      <c r="S260" s="274"/>
    </row>
    <row r="261" spans="1:25" ht="15.75" hidden="1" customHeight="1">
      <c r="A261" s="36"/>
      <c r="B261" s="203"/>
      <c r="C261" s="8"/>
      <c r="D261" s="5"/>
      <c r="E261" s="65"/>
      <c r="F261" s="66"/>
      <c r="G261" s="63">
        <f>H261*($H$40-$H$41)+I261*($I$40-$I$41)+J261*($J$40-$J$41)+K261*($K$40-$K$41)+L261*($L$40-$L$41)+M261*($M$40-$M$41)+N261*($N$40-$N$41)+O261*($O$40-$O$41)</f>
        <v>0</v>
      </c>
      <c r="H261" s="19"/>
      <c r="I261" s="19"/>
      <c r="J261" s="19"/>
      <c r="K261" s="267"/>
      <c r="L261" s="19"/>
      <c r="M261" s="267"/>
      <c r="N261" s="21"/>
      <c r="O261" s="21"/>
      <c r="P261" s="67"/>
      <c r="Q261" s="210" t="s">
        <v>14</v>
      </c>
    </row>
    <row r="262" spans="1:25" hidden="1">
      <c r="A262" s="36"/>
      <c r="B262" s="203"/>
      <c r="C262" s="8"/>
      <c r="D262" s="5"/>
      <c r="E262" s="65"/>
      <c r="F262" s="66"/>
      <c r="G262" s="63">
        <f>H262*($H$40-$H$41)+I262*($I$40-$I$41)+J262*($J$40-$J$41)+K262*($K$40-$K$41)+L262*($L$40-$L$41)+M262*($M$40-$M$41)+N262*($N$40-$N$41)+O262*($O$40-$O$41)+H263*$H$41+I263*$I$41+J263*$J$41+K263*$K$41+L263*$L$41+M263*$M$41+N263*$N$41+O263*$O$41</f>
        <v>0</v>
      </c>
      <c r="H262" s="18">
        <f>36*H264/H$40-SUM(H259:H261)</f>
        <v>0</v>
      </c>
      <c r="I262" s="18">
        <f t="shared" ref="I262:O262" si="70">36*I264/I$40-SUM(I259:I261)</f>
        <v>0</v>
      </c>
      <c r="J262" s="18">
        <f t="shared" si="70"/>
        <v>0</v>
      </c>
      <c r="K262" s="18">
        <f t="shared" si="70"/>
        <v>0</v>
      </c>
      <c r="L262" s="18">
        <f t="shared" si="70"/>
        <v>0</v>
      </c>
      <c r="M262" s="18">
        <f t="shared" si="70"/>
        <v>0</v>
      </c>
      <c r="N262" s="18">
        <f t="shared" si="70"/>
        <v>0</v>
      </c>
      <c r="O262" s="18">
        <f t="shared" si="70"/>
        <v>0</v>
      </c>
      <c r="P262" s="68"/>
      <c r="Q262" s="210" t="s">
        <v>22</v>
      </c>
    </row>
    <row r="263" spans="1:25" s="266" customFormat="1" hidden="1">
      <c r="A263" s="36"/>
      <c r="B263" s="203"/>
      <c r="C263" s="8"/>
      <c r="D263" s="5"/>
      <c r="E263" s="65"/>
      <c r="F263" s="66"/>
      <c r="G263" s="69"/>
      <c r="H263" s="1">
        <f t="shared" ref="H263:O263" si="71">SUM(H259:H262)</f>
        <v>0</v>
      </c>
      <c r="I263" s="1">
        <f t="shared" si="71"/>
        <v>0</v>
      </c>
      <c r="J263" s="1">
        <f t="shared" si="71"/>
        <v>0</v>
      </c>
      <c r="K263" s="1">
        <f t="shared" si="71"/>
        <v>0</v>
      </c>
      <c r="L263" s="1">
        <f t="shared" si="71"/>
        <v>0</v>
      </c>
      <c r="M263" s="1">
        <f t="shared" si="71"/>
        <v>0</v>
      </c>
      <c r="N263" s="1">
        <f t="shared" si="71"/>
        <v>0</v>
      </c>
      <c r="O263" s="1">
        <f t="shared" si="71"/>
        <v>0</v>
      </c>
      <c r="P263" s="68"/>
      <c r="Q263" s="210" t="s">
        <v>30</v>
      </c>
      <c r="R263" s="273"/>
      <c r="S263" s="212"/>
    </row>
    <row r="264" spans="1:25" ht="12.75" hidden="1" thickBot="1">
      <c r="A264" s="70"/>
      <c r="B264" s="204"/>
      <c r="C264" s="10"/>
      <c r="D264" s="10"/>
      <c r="E264" s="71">
        <f>SUM(H264:O264)</f>
        <v>0</v>
      </c>
      <c r="F264" s="72"/>
      <c r="G264" s="73"/>
      <c r="H264" s="74"/>
      <c r="I264" s="74"/>
      <c r="J264" s="74"/>
      <c r="K264" s="74"/>
      <c r="L264" s="74"/>
      <c r="M264" s="74"/>
      <c r="N264" s="74"/>
      <c r="O264" s="74"/>
      <c r="P264" s="75"/>
      <c r="Q264" s="210" t="s">
        <v>20</v>
      </c>
      <c r="R264" s="273"/>
      <c r="Y264" s="266"/>
    </row>
    <row r="265" spans="1:25" hidden="1">
      <c r="A265" s="36" t="s">
        <v>90</v>
      </c>
      <c r="B265" s="202"/>
      <c r="C265" s="4"/>
      <c r="D265" s="5"/>
      <c r="E265" s="61">
        <f>H269*$H$40+I269*$I$40+J269*$J$40+K269*$K$40+L269*$L$40+M269*$M$40+N269*$N$40+O269*$O$40</f>
        <v>0</v>
      </c>
      <c r="F265" s="62">
        <f>SUM(G265:G267)</f>
        <v>0</v>
      </c>
      <c r="G265" s="63">
        <f>H265*($H$40-$H$41)+I265*($I$40-$I$41)+J265*($J$40-$J$41)+K265*($K$40-$K$41)+L265*($L$40-$L$41)+M265*($M$40-$M$41)+N265*($N$40-$N$41)+O265*($O$40-$O$41)</f>
        <v>0</v>
      </c>
      <c r="H265" s="19"/>
      <c r="I265" s="19"/>
      <c r="J265" s="19"/>
      <c r="K265" s="267"/>
      <c r="L265" s="19"/>
      <c r="M265" s="267"/>
      <c r="N265" s="20"/>
      <c r="O265" s="20"/>
      <c r="P265" s="64"/>
      <c r="Q265" s="210" t="s">
        <v>14</v>
      </c>
      <c r="R265" s="211" t="s">
        <v>21</v>
      </c>
    </row>
    <row r="266" spans="1:25" s="270" customFormat="1" hidden="1">
      <c r="A266" s="36"/>
      <c r="B266" s="203"/>
      <c r="C266" s="8"/>
      <c r="D266" s="5"/>
      <c r="E266" s="65"/>
      <c r="F266" s="66"/>
      <c r="G266" s="63">
        <f>H266*($H$40-$H$41)+I266*($I$40-$I$41)+J266*($J$40-$J$41)+K266*($K$40-$K$41)+L266*($L$40-$L$41)+M266*($M$40-$M$41)+N266*($N$40-$N$41)+O266*($O$40-$O$41)</f>
        <v>0</v>
      </c>
      <c r="H266" s="19"/>
      <c r="I266" s="19"/>
      <c r="J266" s="19"/>
      <c r="K266" s="267"/>
      <c r="L266" s="19"/>
      <c r="M266" s="267"/>
      <c r="N266" s="21"/>
      <c r="O266" s="21"/>
      <c r="P266" s="67"/>
      <c r="Q266" s="210" t="s">
        <v>14</v>
      </c>
      <c r="R266" s="211"/>
      <c r="S266" s="269"/>
    </row>
    <row r="267" spans="1:25" hidden="1">
      <c r="A267" s="36"/>
      <c r="B267" s="203"/>
      <c r="C267" s="8"/>
      <c r="D267" s="5"/>
      <c r="E267" s="65"/>
      <c r="F267" s="66"/>
      <c r="G267" s="63">
        <f>H267*($H$40-$H$41)+I267*($I$40-$I$41)+J267*($J$40-$J$41)+K267*($K$40-$K$41)+L267*($L$40-$L$41)+M267*($M$40-$M$41)+N267*($N$40-$N$41)+O267*($O$40-$O$41)</f>
        <v>0</v>
      </c>
      <c r="H267" s="19"/>
      <c r="I267" s="19"/>
      <c r="J267" s="19"/>
      <c r="K267" s="267"/>
      <c r="L267" s="19"/>
      <c r="M267" s="267"/>
      <c r="N267" s="21"/>
      <c r="O267" s="21"/>
      <c r="P267" s="67"/>
      <c r="Q267" s="210" t="s">
        <v>14</v>
      </c>
    </row>
    <row r="268" spans="1:25" hidden="1">
      <c r="A268" s="36"/>
      <c r="B268" s="203"/>
      <c r="C268" s="8"/>
      <c r="D268" s="5"/>
      <c r="E268" s="65"/>
      <c r="F268" s="66"/>
      <c r="G268" s="63">
        <f>H268*($H$40-$H$41)+I268*($I$40-$I$41)+J268*($J$40-$J$41)+K268*($K$40-$K$41)+L268*($L$40-$L$41)+M268*($M$40-$M$41)+N268*($N$40-$N$41)+O268*($O$40-$O$41)+H269*$H$41+I269*$I$41+J269*$J$41+K269*$K$41+L269*$L$41+M269*$M$41+N269*$N$41+O269*$O$41</f>
        <v>0</v>
      </c>
      <c r="H268" s="18">
        <f>36*H270/H$40-SUM(H265:H267)</f>
        <v>0</v>
      </c>
      <c r="I268" s="18">
        <f t="shared" ref="I268:O268" si="72">36*I270/I$40-SUM(I265:I267)</f>
        <v>0</v>
      </c>
      <c r="J268" s="18">
        <f t="shared" si="72"/>
        <v>0</v>
      </c>
      <c r="K268" s="18">
        <f t="shared" si="72"/>
        <v>0</v>
      </c>
      <c r="L268" s="18">
        <f t="shared" si="72"/>
        <v>0</v>
      </c>
      <c r="M268" s="18">
        <f t="shared" si="72"/>
        <v>0</v>
      </c>
      <c r="N268" s="18">
        <f t="shared" si="72"/>
        <v>0</v>
      </c>
      <c r="O268" s="18">
        <f t="shared" si="72"/>
        <v>0</v>
      </c>
      <c r="P268" s="68"/>
      <c r="Q268" s="210" t="s">
        <v>22</v>
      </c>
    </row>
    <row r="269" spans="1:25" hidden="1">
      <c r="A269" s="36"/>
      <c r="B269" s="203"/>
      <c r="C269" s="8"/>
      <c r="D269" s="5"/>
      <c r="E269" s="65"/>
      <c r="F269" s="66"/>
      <c r="G269" s="69"/>
      <c r="H269" s="1">
        <f t="shared" ref="H269:O269" si="73">SUM(H265:H268)</f>
        <v>0</v>
      </c>
      <c r="I269" s="1">
        <f t="shared" si="73"/>
        <v>0</v>
      </c>
      <c r="J269" s="1">
        <f t="shared" si="73"/>
        <v>0</v>
      </c>
      <c r="K269" s="1">
        <f t="shared" si="73"/>
        <v>0</v>
      </c>
      <c r="L269" s="1">
        <f t="shared" si="73"/>
        <v>0</v>
      </c>
      <c r="M269" s="1">
        <f t="shared" si="73"/>
        <v>0</v>
      </c>
      <c r="N269" s="1">
        <f t="shared" si="73"/>
        <v>0</v>
      </c>
      <c r="O269" s="1">
        <f t="shared" si="73"/>
        <v>0</v>
      </c>
      <c r="P269" s="68"/>
      <c r="Q269" s="210" t="s">
        <v>30</v>
      </c>
      <c r="R269" s="273"/>
    </row>
    <row r="270" spans="1:25" ht="12.75" hidden="1" thickBot="1">
      <c r="A270" s="70"/>
      <c r="B270" s="204"/>
      <c r="C270" s="10"/>
      <c r="D270" s="10"/>
      <c r="E270" s="71">
        <f>SUM(H270:O270)</f>
        <v>0</v>
      </c>
      <c r="F270" s="72"/>
      <c r="G270" s="73"/>
      <c r="H270" s="74"/>
      <c r="I270" s="74"/>
      <c r="J270" s="74"/>
      <c r="K270" s="74"/>
      <c r="L270" s="74"/>
      <c r="M270" s="74"/>
      <c r="N270" s="74"/>
      <c r="O270" s="74"/>
      <c r="P270" s="75"/>
      <c r="Q270" s="210" t="s">
        <v>20</v>
      </c>
      <c r="R270" s="273"/>
    </row>
    <row r="271" spans="1:25" hidden="1">
      <c r="A271" s="36" t="s">
        <v>91</v>
      </c>
      <c r="B271" s="202"/>
      <c r="C271" s="4"/>
      <c r="D271" s="5"/>
      <c r="E271" s="61">
        <f>H275*$H$40+I275*$I$40+J275*$J$40+K275*$K$40+L275*$L$40+M275*$M$40+N275*$N$40+O275*$O$40</f>
        <v>0</v>
      </c>
      <c r="F271" s="62">
        <f>SUM(G271:G273)</f>
        <v>0</v>
      </c>
      <c r="G271" s="63">
        <f>H271*($H$40-$H$41)+I271*($I$40-$I$41)+J271*($J$40-$J$41)+K271*($K$40-$K$41)+L271*($L$40-$L$41)+M271*($M$40-$M$41)+N271*($N$40-$N$41)+O271*($O$40-$O$41)</f>
        <v>0</v>
      </c>
      <c r="H271" s="19"/>
      <c r="I271" s="19"/>
      <c r="J271" s="19"/>
      <c r="K271" s="267"/>
      <c r="L271" s="19"/>
      <c r="M271" s="267"/>
      <c r="N271" s="20"/>
      <c r="O271" s="20"/>
      <c r="P271" s="64"/>
      <c r="Q271" s="210" t="s">
        <v>14</v>
      </c>
      <c r="R271" s="211" t="s">
        <v>21</v>
      </c>
    </row>
    <row r="272" spans="1:25" s="270" customFormat="1" hidden="1">
      <c r="A272" s="36"/>
      <c r="B272" s="203"/>
      <c r="C272" s="8"/>
      <c r="D272" s="5"/>
      <c r="E272" s="65"/>
      <c r="F272" s="66"/>
      <c r="G272" s="63">
        <f>H272*($H$40-$H$41)+I272*($I$40-$I$41)+J272*($J$40-$J$41)+K272*($K$40-$K$41)+L272*($L$40-$L$41)+M272*($M$40-$M$41)+N272*($N$40-$N$41)+O272*($O$40-$O$41)</f>
        <v>0</v>
      </c>
      <c r="H272" s="19"/>
      <c r="I272" s="19"/>
      <c r="J272" s="19"/>
      <c r="K272" s="267"/>
      <c r="L272" s="19"/>
      <c r="M272" s="267"/>
      <c r="N272" s="21"/>
      <c r="O272" s="21"/>
      <c r="P272" s="67"/>
      <c r="Q272" s="210" t="s">
        <v>14</v>
      </c>
      <c r="R272" s="211"/>
      <c r="S272" s="269"/>
    </row>
    <row r="273" spans="1:19" hidden="1">
      <c r="A273" s="36"/>
      <c r="B273" s="203"/>
      <c r="C273" s="8"/>
      <c r="D273" s="5"/>
      <c r="E273" s="65"/>
      <c r="F273" s="66"/>
      <c r="G273" s="63">
        <f>H273*($H$40-$H$41)+I273*($I$40-$I$41)+J273*($J$40-$J$41)+K273*($K$40-$K$41)+L273*($L$40-$L$41)+M273*($M$40-$M$41)+N273*($N$40-$N$41)+O273*($O$40-$O$41)</f>
        <v>0</v>
      </c>
      <c r="H273" s="19"/>
      <c r="I273" s="19"/>
      <c r="J273" s="19"/>
      <c r="K273" s="267"/>
      <c r="L273" s="19"/>
      <c r="M273" s="267"/>
      <c r="N273" s="21"/>
      <c r="O273" s="21"/>
      <c r="P273" s="67"/>
      <c r="Q273" s="210" t="s">
        <v>14</v>
      </c>
    </row>
    <row r="274" spans="1:19" hidden="1">
      <c r="A274" s="36"/>
      <c r="B274" s="203"/>
      <c r="C274" s="8"/>
      <c r="D274" s="5"/>
      <c r="E274" s="65"/>
      <c r="F274" s="66"/>
      <c r="G274" s="63">
        <f>H274*($H$40-$H$41)+I274*($I$40-$I$41)+J274*($J$40-$J$41)+K274*($K$40-$K$41)+L274*($L$40-$L$41)+M274*($M$40-$M$41)+N274*($N$40-$N$41)+O274*($O$40-$O$41)+H275*$H$41+I275*$I$41+J275*$J$41+K275*$K$41+L275*$L$41+M275*$M$41+N275*$N$41+O275*$O$41</f>
        <v>0</v>
      </c>
      <c r="H274" s="18">
        <f>36*H276/H$40-SUM(H271:H273)</f>
        <v>0</v>
      </c>
      <c r="I274" s="18">
        <f t="shared" ref="I274:O274" si="74">36*I276/I$40-SUM(I271:I273)</f>
        <v>0</v>
      </c>
      <c r="J274" s="18">
        <f t="shared" si="74"/>
        <v>0</v>
      </c>
      <c r="K274" s="18">
        <f t="shared" si="74"/>
        <v>0</v>
      </c>
      <c r="L274" s="18">
        <f t="shared" si="74"/>
        <v>0</v>
      </c>
      <c r="M274" s="18">
        <f t="shared" si="74"/>
        <v>0</v>
      </c>
      <c r="N274" s="18">
        <f t="shared" si="74"/>
        <v>0</v>
      </c>
      <c r="O274" s="18">
        <f t="shared" si="74"/>
        <v>0</v>
      </c>
      <c r="P274" s="68"/>
      <c r="Q274" s="210" t="s">
        <v>22</v>
      </c>
    </row>
    <row r="275" spans="1:19" hidden="1">
      <c r="A275" s="36"/>
      <c r="B275" s="203"/>
      <c r="C275" s="8"/>
      <c r="D275" s="5"/>
      <c r="E275" s="65"/>
      <c r="F275" s="66"/>
      <c r="G275" s="69"/>
      <c r="H275" s="1">
        <f t="shared" ref="H275:O275" si="75">SUM(H271:H274)</f>
        <v>0</v>
      </c>
      <c r="I275" s="1">
        <f t="shared" si="75"/>
        <v>0</v>
      </c>
      <c r="J275" s="1">
        <f t="shared" si="75"/>
        <v>0</v>
      </c>
      <c r="K275" s="1">
        <f t="shared" si="75"/>
        <v>0</v>
      </c>
      <c r="L275" s="1">
        <f t="shared" si="75"/>
        <v>0</v>
      </c>
      <c r="M275" s="1">
        <f t="shared" si="75"/>
        <v>0</v>
      </c>
      <c r="N275" s="1">
        <f t="shared" si="75"/>
        <v>0</v>
      </c>
      <c r="O275" s="1">
        <f t="shared" si="75"/>
        <v>0</v>
      </c>
      <c r="P275" s="68"/>
      <c r="Q275" s="210" t="s">
        <v>30</v>
      </c>
      <c r="R275" s="273"/>
    </row>
    <row r="276" spans="1:19" ht="12.75" hidden="1" thickBot="1">
      <c r="A276" s="70"/>
      <c r="B276" s="204"/>
      <c r="C276" s="10"/>
      <c r="D276" s="10"/>
      <c r="E276" s="71">
        <f>SUM(H276:O276)</f>
        <v>0</v>
      </c>
      <c r="F276" s="72"/>
      <c r="G276" s="73"/>
      <c r="H276" s="74"/>
      <c r="I276" s="74"/>
      <c r="J276" s="74"/>
      <c r="K276" s="74"/>
      <c r="L276" s="74"/>
      <c r="M276" s="74"/>
      <c r="N276" s="74"/>
      <c r="O276" s="74"/>
      <c r="P276" s="75"/>
      <c r="Q276" s="210" t="s">
        <v>20</v>
      </c>
      <c r="R276" s="273"/>
    </row>
    <row r="277" spans="1:19" hidden="1">
      <c r="A277" s="36" t="s">
        <v>92</v>
      </c>
      <c r="B277" s="202"/>
      <c r="C277" s="4"/>
      <c r="D277" s="5"/>
      <c r="E277" s="61">
        <f>H281*$H$40+I281*$I$40+J281*$J$40+K281*$K$40+L281*$L$40+M281*$M$40+N281*$N$40+O281*$O$40</f>
        <v>0</v>
      </c>
      <c r="F277" s="62">
        <f>SUM(G277:G279)</f>
        <v>0</v>
      </c>
      <c r="G277" s="63">
        <f>H277*($H$40-$H$41)+I277*($I$40-$I$41)+J277*($J$40-$J$41)+K277*($K$40-$K$41)+L277*($L$40-$L$41)+M277*($M$40-$M$41)+N277*($N$40-$N$41)+O277*($O$40-$O$41)</f>
        <v>0</v>
      </c>
      <c r="H277" s="19"/>
      <c r="I277" s="19"/>
      <c r="J277" s="19"/>
      <c r="K277" s="267"/>
      <c r="L277" s="19"/>
      <c r="M277" s="267"/>
      <c r="N277" s="20"/>
      <c r="O277" s="20"/>
      <c r="P277" s="64"/>
      <c r="Q277" s="210" t="s">
        <v>14</v>
      </c>
      <c r="R277" s="211" t="s">
        <v>21</v>
      </c>
    </row>
    <row r="278" spans="1:19" s="270" customFormat="1" hidden="1">
      <c r="A278" s="36"/>
      <c r="B278" s="203"/>
      <c r="C278" s="8"/>
      <c r="D278" s="5"/>
      <c r="E278" s="65"/>
      <c r="F278" s="66"/>
      <c r="G278" s="63">
        <f>H278*($H$40-$H$41)+I278*($I$40-$I$41)+J278*($J$40-$J$41)+K278*($K$40-$K$41)+L278*($L$40-$L$41)+M278*($M$40-$M$41)+N278*($N$40-$N$41)+O278*($O$40-$O$41)</f>
        <v>0</v>
      </c>
      <c r="H278" s="19"/>
      <c r="I278" s="19"/>
      <c r="J278" s="19"/>
      <c r="K278" s="267"/>
      <c r="L278" s="19"/>
      <c r="M278" s="267"/>
      <c r="N278" s="21"/>
      <c r="O278" s="21"/>
      <c r="P278" s="67"/>
      <c r="Q278" s="210" t="s">
        <v>14</v>
      </c>
      <c r="R278" s="211"/>
      <c r="S278" s="269"/>
    </row>
    <row r="279" spans="1:19" hidden="1">
      <c r="A279" s="36"/>
      <c r="B279" s="203"/>
      <c r="C279" s="8"/>
      <c r="D279" s="5"/>
      <c r="E279" s="65"/>
      <c r="F279" s="66"/>
      <c r="G279" s="63">
        <f>H279*($H$40-$H$41)+I279*($I$40-$I$41)+J279*($J$40-$J$41)+K279*($K$40-$K$41)+L279*($L$40-$L$41)+M279*($M$40-$M$41)+N279*($N$40-$N$41)+O279*($O$40-$O$41)</f>
        <v>0</v>
      </c>
      <c r="H279" s="19"/>
      <c r="I279" s="19"/>
      <c r="J279" s="19"/>
      <c r="K279" s="267"/>
      <c r="L279" s="19"/>
      <c r="M279" s="267"/>
      <c r="N279" s="21"/>
      <c r="O279" s="21"/>
      <c r="P279" s="67"/>
      <c r="Q279" s="210" t="s">
        <v>14</v>
      </c>
    </row>
    <row r="280" spans="1:19" hidden="1">
      <c r="A280" s="36"/>
      <c r="B280" s="203"/>
      <c r="C280" s="8"/>
      <c r="D280" s="5"/>
      <c r="E280" s="65"/>
      <c r="F280" s="66"/>
      <c r="G280" s="63">
        <f>H280*($H$40-$H$41)+I280*($I$40-$I$41)+J280*($J$40-$J$41)+K280*($K$40-$K$41)+L280*($L$40-$L$41)+M280*($M$40-$M$41)+N280*($N$40-$N$41)+O280*($O$40-$O$41)+H281*$H$41+I281*$I$41+J281*$J$41+K281*$K$41+L281*$L$41+M281*$M$41+N281*$N$41+O281*$O$41</f>
        <v>0</v>
      </c>
      <c r="H280" s="18">
        <f>36*H282/H$40-SUM(H277:H279)</f>
        <v>0</v>
      </c>
      <c r="I280" s="18">
        <f t="shared" ref="I280:O280" si="76">36*I282/I$40-SUM(I277:I279)</f>
        <v>0</v>
      </c>
      <c r="J280" s="18">
        <f t="shared" si="76"/>
        <v>0</v>
      </c>
      <c r="K280" s="18">
        <f t="shared" si="76"/>
        <v>0</v>
      </c>
      <c r="L280" s="18">
        <f t="shared" si="76"/>
        <v>0</v>
      </c>
      <c r="M280" s="18">
        <f t="shared" si="76"/>
        <v>0</v>
      </c>
      <c r="N280" s="18">
        <f t="shared" si="76"/>
        <v>0</v>
      </c>
      <c r="O280" s="18">
        <f t="shared" si="76"/>
        <v>0</v>
      </c>
      <c r="P280" s="68"/>
      <c r="Q280" s="210" t="s">
        <v>22</v>
      </c>
    </row>
    <row r="281" spans="1:19" hidden="1">
      <c r="A281" s="36"/>
      <c r="B281" s="203"/>
      <c r="C281" s="8"/>
      <c r="D281" s="5"/>
      <c r="E281" s="65"/>
      <c r="F281" s="66"/>
      <c r="G281" s="69"/>
      <c r="H281" s="1">
        <f t="shared" ref="H281:O281" si="77">SUM(H277:H280)</f>
        <v>0</v>
      </c>
      <c r="I281" s="1">
        <f t="shared" si="77"/>
        <v>0</v>
      </c>
      <c r="J281" s="1">
        <f t="shared" si="77"/>
        <v>0</v>
      </c>
      <c r="K281" s="1">
        <f t="shared" si="77"/>
        <v>0</v>
      </c>
      <c r="L281" s="1">
        <f t="shared" si="77"/>
        <v>0</v>
      </c>
      <c r="M281" s="1">
        <f t="shared" si="77"/>
        <v>0</v>
      </c>
      <c r="N281" s="1">
        <f t="shared" si="77"/>
        <v>0</v>
      </c>
      <c r="O281" s="1">
        <f t="shared" si="77"/>
        <v>0</v>
      </c>
      <c r="P281" s="68"/>
      <c r="Q281" s="210" t="s">
        <v>30</v>
      </c>
      <c r="R281" s="273"/>
    </row>
    <row r="282" spans="1:19" ht="12.75" hidden="1" thickBot="1">
      <c r="A282" s="70"/>
      <c r="B282" s="204"/>
      <c r="C282" s="10"/>
      <c r="D282" s="10"/>
      <c r="E282" s="71">
        <f>SUM(H282:O282)</f>
        <v>0</v>
      </c>
      <c r="F282" s="72"/>
      <c r="G282" s="73"/>
      <c r="H282" s="74"/>
      <c r="I282" s="74"/>
      <c r="J282" s="74"/>
      <c r="K282" s="74"/>
      <c r="L282" s="74"/>
      <c r="M282" s="74"/>
      <c r="N282" s="74"/>
      <c r="O282" s="74"/>
      <c r="P282" s="75"/>
      <c r="Q282" s="210" t="s">
        <v>20</v>
      </c>
      <c r="R282" s="273"/>
    </row>
    <row r="283" spans="1:19" hidden="1">
      <c r="A283" s="36" t="s">
        <v>93</v>
      </c>
      <c r="B283" s="202"/>
      <c r="C283" s="4"/>
      <c r="D283" s="5"/>
      <c r="E283" s="61">
        <f>H287*$H$40+I287*$I$40+J287*$J$40+K287*$K$40+L287*$L$40+M287*$M$40+N287*$N$40+O287*$O$40</f>
        <v>0</v>
      </c>
      <c r="F283" s="62">
        <f>SUM(G283:G285)</f>
        <v>0</v>
      </c>
      <c r="G283" s="63">
        <f>H283*($H$40-$H$41)+I283*($I$40-$I$41)+J283*($J$40-$J$41)+K283*($K$40-$K$41)+L283*($L$40-$L$41)+M283*($M$40-$M$41)+N283*($N$40-$N$41)+O283*($O$40-$O$41)</f>
        <v>0</v>
      </c>
      <c r="H283" s="19"/>
      <c r="I283" s="19"/>
      <c r="J283" s="19"/>
      <c r="K283" s="267"/>
      <c r="L283" s="19"/>
      <c r="M283" s="267"/>
      <c r="N283" s="20"/>
      <c r="O283" s="20"/>
      <c r="P283" s="64"/>
      <c r="Q283" s="210" t="s">
        <v>14</v>
      </c>
      <c r="R283" s="211" t="s">
        <v>21</v>
      </c>
    </row>
    <row r="284" spans="1:19" s="270" customFormat="1" hidden="1">
      <c r="A284" s="36"/>
      <c r="B284" s="203"/>
      <c r="C284" s="8"/>
      <c r="D284" s="5"/>
      <c r="E284" s="65"/>
      <c r="F284" s="66"/>
      <c r="G284" s="63">
        <f>H284*($H$40-$H$41)+I284*($I$40-$I$41)+J284*($J$40-$J$41)+K284*($K$40-$K$41)+L284*($L$40-$L$41)+M284*($M$40-$M$41)+N284*($N$40-$N$41)+O284*($O$40-$O$41)</f>
        <v>0</v>
      </c>
      <c r="H284" s="19"/>
      <c r="I284" s="19"/>
      <c r="J284" s="19"/>
      <c r="K284" s="267"/>
      <c r="L284" s="19"/>
      <c r="M284" s="267"/>
      <c r="N284" s="21"/>
      <c r="O284" s="21"/>
      <c r="P284" s="67"/>
      <c r="Q284" s="210" t="s">
        <v>14</v>
      </c>
      <c r="R284" s="211"/>
      <c r="S284" s="269"/>
    </row>
    <row r="285" spans="1:19" hidden="1">
      <c r="A285" s="36"/>
      <c r="B285" s="203"/>
      <c r="C285" s="8"/>
      <c r="D285" s="5"/>
      <c r="E285" s="65"/>
      <c r="F285" s="66"/>
      <c r="G285" s="63">
        <f>H285*($H$40-$H$41)+I285*($I$40-$I$41)+J285*($J$40-$J$41)+K285*($K$40-$K$41)+L285*($L$40-$L$41)+M285*($M$40-$M$41)+N285*($N$40-$N$41)+O285*($O$40-$O$41)</f>
        <v>0</v>
      </c>
      <c r="H285" s="19"/>
      <c r="I285" s="19"/>
      <c r="J285" s="19"/>
      <c r="K285" s="267"/>
      <c r="L285" s="19"/>
      <c r="M285" s="267"/>
      <c r="N285" s="21"/>
      <c r="O285" s="21"/>
      <c r="P285" s="67"/>
      <c r="Q285" s="210" t="s">
        <v>14</v>
      </c>
    </row>
    <row r="286" spans="1:19" hidden="1">
      <c r="A286" s="36"/>
      <c r="B286" s="203"/>
      <c r="C286" s="8"/>
      <c r="D286" s="5"/>
      <c r="E286" s="65"/>
      <c r="F286" s="66"/>
      <c r="G286" s="63">
        <f>H286*($H$40-$H$41)+I286*($I$40-$I$41)+J286*($J$40-$J$41)+K286*($K$40-$K$41)+L286*($L$40-$L$41)+M286*($M$40-$M$41)+N286*($N$40-$N$41)+O286*($O$40-$O$41)+H287*$H$41+I287*$I$41+J287*$J$41+K287*$K$41+L287*$L$41+M287*$M$41+N287*$N$41+O287*$O$41</f>
        <v>0</v>
      </c>
      <c r="H286" s="18">
        <f>36*H288/H$40-SUM(H283:H285)</f>
        <v>0</v>
      </c>
      <c r="I286" s="18">
        <f t="shared" ref="I286:O286" si="78">36*I288/I$40-SUM(I283:I285)</f>
        <v>0</v>
      </c>
      <c r="J286" s="18">
        <f t="shared" si="78"/>
        <v>0</v>
      </c>
      <c r="K286" s="18">
        <f t="shared" si="78"/>
        <v>0</v>
      </c>
      <c r="L286" s="18">
        <f t="shared" si="78"/>
        <v>0</v>
      </c>
      <c r="M286" s="18">
        <f t="shared" si="78"/>
        <v>0</v>
      </c>
      <c r="N286" s="18">
        <f t="shared" si="78"/>
        <v>0</v>
      </c>
      <c r="O286" s="18">
        <f t="shared" si="78"/>
        <v>0</v>
      </c>
      <c r="P286" s="68"/>
      <c r="Q286" s="210" t="s">
        <v>22</v>
      </c>
    </row>
    <row r="287" spans="1:19" hidden="1">
      <c r="A287" s="36"/>
      <c r="B287" s="203"/>
      <c r="C287" s="8"/>
      <c r="D287" s="5"/>
      <c r="E287" s="65"/>
      <c r="F287" s="66"/>
      <c r="G287" s="69"/>
      <c r="H287" s="1">
        <f t="shared" ref="H287:O287" si="79">SUM(H283:H286)</f>
        <v>0</v>
      </c>
      <c r="I287" s="1">
        <f t="shared" si="79"/>
        <v>0</v>
      </c>
      <c r="J287" s="1">
        <f t="shared" si="79"/>
        <v>0</v>
      </c>
      <c r="K287" s="1">
        <f t="shared" si="79"/>
        <v>0</v>
      </c>
      <c r="L287" s="1">
        <f t="shared" si="79"/>
        <v>0</v>
      </c>
      <c r="M287" s="1">
        <f t="shared" si="79"/>
        <v>0</v>
      </c>
      <c r="N287" s="1">
        <f t="shared" si="79"/>
        <v>0</v>
      </c>
      <c r="O287" s="1">
        <f t="shared" si="79"/>
        <v>0</v>
      </c>
      <c r="P287" s="68"/>
      <c r="Q287" s="210" t="s">
        <v>30</v>
      </c>
      <c r="R287" s="273"/>
    </row>
    <row r="288" spans="1:19" ht="12.75" hidden="1" thickBot="1">
      <c r="A288" s="70"/>
      <c r="B288" s="204"/>
      <c r="C288" s="10"/>
      <c r="D288" s="10"/>
      <c r="E288" s="71">
        <f>SUM(H288:O288)</f>
        <v>0</v>
      </c>
      <c r="F288" s="72"/>
      <c r="G288" s="73"/>
      <c r="H288" s="74"/>
      <c r="I288" s="74"/>
      <c r="J288" s="74"/>
      <c r="K288" s="74"/>
      <c r="L288" s="74"/>
      <c r="M288" s="74"/>
      <c r="N288" s="74"/>
      <c r="O288" s="74"/>
      <c r="P288" s="75"/>
      <c r="Q288" s="210" t="s">
        <v>20</v>
      </c>
      <c r="R288" s="273"/>
    </row>
    <row r="289" spans="1:19" hidden="1">
      <c r="A289" s="36" t="s">
        <v>94</v>
      </c>
      <c r="B289" s="202"/>
      <c r="C289" s="4"/>
      <c r="D289" s="5"/>
      <c r="E289" s="61">
        <f>H293*$H$40+I293*$I$40+J293*$J$40+K293*$K$40+L293*$L$40+M293*$M$40+N293*$N$40+O293*$O$40</f>
        <v>0</v>
      </c>
      <c r="F289" s="62">
        <f>SUM(G289:G291)</f>
        <v>0</v>
      </c>
      <c r="G289" s="63">
        <f>H289*($H$40-$H$41)+I289*($I$40-$I$41)+J289*($J$40-$J$41)+K289*($K$40-$K$41)+L289*($L$40-$L$41)+M289*($M$40-$M$41)+N289*($N$40-$N$41)+O289*($O$40-$O$41)</f>
        <v>0</v>
      </c>
      <c r="H289" s="19"/>
      <c r="I289" s="19"/>
      <c r="J289" s="19"/>
      <c r="K289" s="267"/>
      <c r="L289" s="19"/>
      <c r="M289" s="267"/>
      <c r="N289" s="20"/>
      <c r="O289" s="20"/>
      <c r="P289" s="64"/>
      <c r="Q289" s="210" t="s">
        <v>14</v>
      </c>
      <c r="R289" s="211" t="s">
        <v>21</v>
      </c>
    </row>
    <row r="290" spans="1:19" s="270" customFormat="1" hidden="1">
      <c r="A290" s="36"/>
      <c r="B290" s="203"/>
      <c r="C290" s="8"/>
      <c r="D290" s="5"/>
      <c r="E290" s="65"/>
      <c r="F290" s="66"/>
      <c r="G290" s="63">
        <f>H290*($H$40-$H$41)+I290*($I$40-$I$41)+J290*($J$40-$J$41)+K290*($K$40-$K$41)+L290*($L$40-$L$41)+M290*($M$40-$M$41)+N290*($N$40-$N$41)+O290*($O$40-$O$41)</f>
        <v>0</v>
      </c>
      <c r="H290" s="19"/>
      <c r="I290" s="19"/>
      <c r="J290" s="19"/>
      <c r="K290" s="267"/>
      <c r="L290" s="19"/>
      <c r="M290" s="267"/>
      <c r="N290" s="21"/>
      <c r="O290" s="21"/>
      <c r="P290" s="67"/>
      <c r="Q290" s="210" t="s">
        <v>14</v>
      </c>
      <c r="R290" s="211"/>
      <c r="S290" s="269"/>
    </row>
    <row r="291" spans="1:19" hidden="1">
      <c r="A291" s="36"/>
      <c r="B291" s="203"/>
      <c r="C291" s="8"/>
      <c r="D291" s="5"/>
      <c r="E291" s="65"/>
      <c r="F291" s="66"/>
      <c r="G291" s="63">
        <f>H291*($H$40-$H$41)+I291*($I$40-$I$41)+J291*($J$40-$J$41)+K291*($K$40-$K$41)+L291*($L$40-$L$41)+M291*($M$40-$M$41)+N291*($N$40-$N$41)+O291*($O$40-$O$41)</f>
        <v>0</v>
      </c>
      <c r="H291" s="19"/>
      <c r="I291" s="19"/>
      <c r="J291" s="19"/>
      <c r="K291" s="267"/>
      <c r="L291" s="19"/>
      <c r="M291" s="267"/>
      <c r="N291" s="21"/>
      <c r="O291" s="21"/>
      <c r="P291" s="67"/>
      <c r="Q291" s="210" t="s">
        <v>14</v>
      </c>
    </row>
    <row r="292" spans="1:19" hidden="1">
      <c r="A292" s="36"/>
      <c r="B292" s="203"/>
      <c r="C292" s="8"/>
      <c r="D292" s="5"/>
      <c r="E292" s="65"/>
      <c r="F292" s="66"/>
      <c r="G292" s="63">
        <f>H292*($H$40-$H$41)+I292*($I$40-$I$41)+J292*($J$40-$J$41)+K292*($K$40-$K$41)+L292*($L$40-$L$41)+M292*($M$40-$M$41)+N292*($N$40-$N$41)+O292*($O$40-$O$41)+H293*$H$41+I293*$I$41+J293*$J$41+K293*$K$41+L293*$L$41+M293*$M$41+N293*$N$41+O293*$O$41</f>
        <v>0</v>
      </c>
      <c r="H292" s="18">
        <f>36*H294/H$40-SUM(H289:H291)</f>
        <v>0</v>
      </c>
      <c r="I292" s="18">
        <f t="shared" ref="I292:O292" si="80">36*I294/I$40-SUM(I289:I291)</f>
        <v>0</v>
      </c>
      <c r="J292" s="18">
        <f t="shared" si="80"/>
        <v>0</v>
      </c>
      <c r="K292" s="18">
        <f t="shared" si="80"/>
        <v>0</v>
      </c>
      <c r="L292" s="18">
        <f t="shared" si="80"/>
        <v>0</v>
      </c>
      <c r="M292" s="18">
        <f t="shared" si="80"/>
        <v>0</v>
      </c>
      <c r="N292" s="18">
        <f t="shared" si="80"/>
        <v>0</v>
      </c>
      <c r="O292" s="18">
        <f t="shared" si="80"/>
        <v>0</v>
      </c>
      <c r="P292" s="68"/>
      <c r="Q292" s="210" t="s">
        <v>22</v>
      </c>
    </row>
    <row r="293" spans="1:19" hidden="1">
      <c r="A293" s="36"/>
      <c r="B293" s="203"/>
      <c r="C293" s="8"/>
      <c r="D293" s="5"/>
      <c r="E293" s="65"/>
      <c r="F293" s="66"/>
      <c r="G293" s="69"/>
      <c r="H293" s="1">
        <f t="shared" ref="H293:O293" si="81">SUM(H289:H292)</f>
        <v>0</v>
      </c>
      <c r="I293" s="1">
        <f t="shared" si="81"/>
        <v>0</v>
      </c>
      <c r="J293" s="1">
        <f t="shared" si="81"/>
        <v>0</v>
      </c>
      <c r="K293" s="1">
        <f t="shared" si="81"/>
        <v>0</v>
      </c>
      <c r="L293" s="1">
        <f t="shared" si="81"/>
        <v>0</v>
      </c>
      <c r="M293" s="1">
        <f t="shared" si="81"/>
        <v>0</v>
      </c>
      <c r="N293" s="1">
        <f t="shared" si="81"/>
        <v>0</v>
      </c>
      <c r="O293" s="1">
        <f t="shared" si="81"/>
        <v>0</v>
      </c>
      <c r="P293" s="68"/>
      <c r="Q293" s="210" t="s">
        <v>30</v>
      </c>
      <c r="R293" s="273"/>
    </row>
    <row r="294" spans="1:19" ht="12.75" hidden="1" thickBot="1">
      <c r="A294" s="70"/>
      <c r="B294" s="204"/>
      <c r="C294" s="10"/>
      <c r="D294" s="10"/>
      <c r="E294" s="71">
        <f>SUM(H294:O294)</f>
        <v>0</v>
      </c>
      <c r="F294" s="72"/>
      <c r="G294" s="73"/>
      <c r="H294" s="74"/>
      <c r="I294" s="74"/>
      <c r="J294" s="74"/>
      <c r="K294" s="74"/>
      <c r="L294" s="74"/>
      <c r="M294" s="74"/>
      <c r="N294" s="74"/>
      <c r="O294" s="74"/>
      <c r="P294" s="75"/>
      <c r="Q294" s="210" t="s">
        <v>20</v>
      </c>
      <c r="R294" s="273"/>
    </row>
    <row r="295" spans="1:19" hidden="1">
      <c r="A295" s="36" t="s">
        <v>95</v>
      </c>
      <c r="B295" s="202"/>
      <c r="C295" s="4"/>
      <c r="D295" s="5"/>
      <c r="E295" s="61">
        <f>H299*$H$40+I299*$I$40+J299*$J$40+K299*$K$40+L299*$L$40+M299*$M$40+N299*$N$40+O299*$O$40</f>
        <v>0</v>
      </c>
      <c r="F295" s="62">
        <f>SUM(G295:G297)</f>
        <v>0</v>
      </c>
      <c r="G295" s="63">
        <f>H295*($H$40-$H$41)+I295*($I$40-$I$41)+J295*($J$40-$J$41)+K295*($K$40-$K$41)+L295*($L$40-$L$41)+M295*($M$40-$M$41)+N295*($N$40-$N$41)+O295*($O$40-$O$41)</f>
        <v>0</v>
      </c>
      <c r="H295" s="19"/>
      <c r="I295" s="19"/>
      <c r="J295" s="19"/>
      <c r="K295" s="267"/>
      <c r="L295" s="19"/>
      <c r="M295" s="267"/>
      <c r="N295" s="20"/>
      <c r="O295" s="20"/>
      <c r="P295" s="64"/>
      <c r="Q295" s="210" t="s">
        <v>14</v>
      </c>
      <c r="R295" s="211" t="s">
        <v>21</v>
      </c>
    </row>
    <row r="296" spans="1:19" s="270" customFormat="1" hidden="1">
      <c r="A296" s="36"/>
      <c r="B296" s="203"/>
      <c r="C296" s="8"/>
      <c r="D296" s="5"/>
      <c r="E296" s="65"/>
      <c r="F296" s="66"/>
      <c r="G296" s="63">
        <f>H296*($H$40-$H$41)+I296*($I$40-$I$41)+J296*($J$40-$J$41)+K296*($K$40-$K$41)+L296*($L$40-$L$41)+M296*($M$40-$M$41)+N296*($N$40-$N$41)+O296*($O$40-$O$41)</f>
        <v>0</v>
      </c>
      <c r="H296" s="19"/>
      <c r="I296" s="19"/>
      <c r="J296" s="19"/>
      <c r="K296" s="267"/>
      <c r="L296" s="19"/>
      <c r="M296" s="267"/>
      <c r="N296" s="21"/>
      <c r="O296" s="21"/>
      <c r="P296" s="67"/>
      <c r="Q296" s="210" t="s">
        <v>14</v>
      </c>
      <c r="R296" s="211"/>
      <c r="S296" s="269"/>
    </row>
    <row r="297" spans="1:19" hidden="1">
      <c r="A297" s="36"/>
      <c r="B297" s="203"/>
      <c r="C297" s="8"/>
      <c r="D297" s="5"/>
      <c r="E297" s="65"/>
      <c r="F297" s="66"/>
      <c r="G297" s="63">
        <f>H297*($H$40-$H$41)+I297*($I$40-$I$41)+J297*($J$40-$J$41)+K297*($K$40-$K$41)+L297*($L$40-$L$41)+M297*($M$40-$M$41)+N297*($N$40-$N$41)+O297*($O$40-$O$41)</f>
        <v>0</v>
      </c>
      <c r="H297" s="19"/>
      <c r="I297" s="19"/>
      <c r="J297" s="19"/>
      <c r="K297" s="267"/>
      <c r="L297" s="19"/>
      <c r="M297" s="267"/>
      <c r="N297" s="21"/>
      <c r="O297" s="21"/>
      <c r="P297" s="67"/>
      <c r="Q297" s="210" t="s">
        <v>14</v>
      </c>
    </row>
    <row r="298" spans="1:19" hidden="1">
      <c r="A298" s="36"/>
      <c r="B298" s="203"/>
      <c r="C298" s="8"/>
      <c r="D298" s="5"/>
      <c r="E298" s="65"/>
      <c r="F298" s="66"/>
      <c r="G298" s="63">
        <f>H298*($H$40-$H$41)+I298*($I$40-$I$41)+J298*($J$40-$J$41)+K298*($K$40-$K$41)+L298*($L$40-$L$41)+M298*($M$40-$M$41)+N298*($N$40-$N$41)+O298*($O$40-$O$41)+H299*$H$41+I299*$I$41+J299*$J$41+K299*$K$41+L299*$L$41+M299*$M$41+N299*$N$41+O299*$O$41</f>
        <v>0</v>
      </c>
      <c r="H298" s="18">
        <f>36*H300/H$40-SUM(H295:H297)</f>
        <v>0</v>
      </c>
      <c r="I298" s="18">
        <f t="shared" ref="I298:O298" si="82">36*I300/I$40-SUM(I295:I297)</f>
        <v>0</v>
      </c>
      <c r="J298" s="18">
        <f t="shared" si="82"/>
        <v>0</v>
      </c>
      <c r="K298" s="18">
        <f t="shared" si="82"/>
        <v>0</v>
      </c>
      <c r="L298" s="18">
        <f t="shared" si="82"/>
        <v>0</v>
      </c>
      <c r="M298" s="18">
        <f t="shared" si="82"/>
        <v>0</v>
      </c>
      <c r="N298" s="18">
        <f t="shared" si="82"/>
        <v>0</v>
      </c>
      <c r="O298" s="18">
        <f t="shared" si="82"/>
        <v>0</v>
      </c>
      <c r="P298" s="68"/>
      <c r="Q298" s="210" t="s">
        <v>22</v>
      </c>
    </row>
    <row r="299" spans="1:19" hidden="1">
      <c r="A299" s="36"/>
      <c r="B299" s="203"/>
      <c r="C299" s="8"/>
      <c r="D299" s="5"/>
      <c r="E299" s="65"/>
      <c r="F299" s="66"/>
      <c r="G299" s="69"/>
      <c r="H299" s="1">
        <f t="shared" ref="H299:O299" si="83">SUM(H295:H298)</f>
        <v>0</v>
      </c>
      <c r="I299" s="1">
        <f t="shared" si="83"/>
        <v>0</v>
      </c>
      <c r="J299" s="1">
        <f t="shared" si="83"/>
        <v>0</v>
      </c>
      <c r="K299" s="1">
        <f t="shared" si="83"/>
        <v>0</v>
      </c>
      <c r="L299" s="1">
        <f t="shared" si="83"/>
        <v>0</v>
      </c>
      <c r="M299" s="1">
        <f t="shared" si="83"/>
        <v>0</v>
      </c>
      <c r="N299" s="1">
        <f t="shared" si="83"/>
        <v>0</v>
      </c>
      <c r="O299" s="1">
        <f t="shared" si="83"/>
        <v>0</v>
      </c>
      <c r="P299" s="68"/>
      <c r="Q299" s="210" t="s">
        <v>30</v>
      </c>
      <c r="R299" s="273"/>
    </row>
    <row r="300" spans="1:19" ht="12.75" hidden="1" thickBot="1">
      <c r="A300" s="70"/>
      <c r="B300" s="204"/>
      <c r="C300" s="10"/>
      <c r="D300" s="10"/>
      <c r="E300" s="71">
        <f>SUM(H300:O300)</f>
        <v>0</v>
      </c>
      <c r="F300" s="72"/>
      <c r="G300" s="73"/>
      <c r="H300" s="74"/>
      <c r="I300" s="74"/>
      <c r="J300" s="74"/>
      <c r="K300" s="74"/>
      <c r="L300" s="74"/>
      <c r="M300" s="74"/>
      <c r="N300" s="74"/>
      <c r="O300" s="74"/>
      <c r="P300" s="75"/>
      <c r="Q300" s="210" t="s">
        <v>20</v>
      </c>
      <c r="R300" s="273"/>
    </row>
    <row r="301" spans="1:19" hidden="1">
      <c r="A301" s="36" t="s">
        <v>96</v>
      </c>
      <c r="B301" s="202"/>
      <c r="C301" s="4"/>
      <c r="D301" s="5"/>
      <c r="E301" s="61">
        <f>H305*$H$40+I305*$I$40+J305*$J$40+K305*$K$40+L305*$L$40+M305*$M$40+N305*$N$40+O305*$O$40</f>
        <v>0</v>
      </c>
      <c r="F301" s="62">
        <f>SUM(G301:G303)</f>
        <v>0</v>
      </c>
      <c r="G301" s="63">
        <f>H301*($H$40-$H$41)+I301*($I$40-$I$41)+J301*($J$40-$J$41)+K301*($K$40-$K$41)+L301*($L$40-$L$41)+M301*($M$40-$M$41)+N301*($N$40-$N$41)+O301*($O$40-$O$41)</f>
        <v>0</v>
      </c>
      <c r="H301" s="19"/>
      <c r="I301" s="19"/>
      <c r="J301" s="19"/>
      <c r="K301" s="267"/>
      <c r="L301" s="19"/>
      <c r="M301" s="267"/>
      <c r="N301" s="20"/>
      <c r="O301" s="20"/>
      <c r="P301" s="64"/>
      <c r="Q301" s="210" t="s">
        <v>14</v>
      </c>
      <c r="R301" s="211" t="s">
        <v>21</v>
      </c>
    </row>
    <row r="302" spans="1:19" s="270" customFormat="1" hidden="1">
      <c r="A302" s="36"/>
      <c r="B302" s="203"/>
      <c r="C302" s="8"/>
      <c r="D302" s="5"/>
      <c r="E302" s="65"/>
      <c r="F302" s="66"/>
      <c r="G302" s="63">
        <f>H302*($H$40-$H$41)+I302*($I$40-$I$41)+J302*($J$40-$J$41)+K302*($K$40-$K$41)+L302*($L$40-$L$41)+M302*($M$40-$M$41)+N302*($N$40-$N$41)+O302*($O$40-$O$41)</f>
        <v>0</v>
      </c>
      <c r="H302" s="19"/>
      <c r="I302" s="19"/>
      <c r="J302" s="19"/>
      <c r="K302" s="267"/>
      <c r="L302" s="19"/>
      <c r="M302" s="267"/>
      <c r="N302" s="21"/>
      <c r="O302" s="21"/>
      <c r="P302" s="67"/>
      <c r="Q302" s="210" t="s">
        <v>14</v>
      </c>
      <c r="R302" s="211"/>
      <c r="S302" s="269"/>
    </row>
    <row r="303" spans="1:19" hidden="1">
      <c r="A303" s="36"/>
      <c r="B303" s="203"/>
      <c r="C303" s="8"/>
      <c r="D303" s="5"/>
      <c r="E303" s="65"/>
      <c r="F303" s="66"/>
      <c r="G303" s="63">
        <f>H303*($H$40-$H$41)+I303*($I$40-$I$41)+J303*($J$40-$J$41)+K303*($K$40-$K$41)+L303*($L$40-$L$41)+M303*($M$40-$M$41)+N303*($N$40-$N$41)+O303*($O$40-$O$41)</f>
        <v>0</v>
      </c>
      <c r="H303" s="19"/>
      <c r="I303" s="19"/>
      <c r="J303" s="19"/>
      <c r="K303" s="267"/>
      <c r="L303" s="19"/>
      <c r="M303" s="267"/>
      <c r="N303" s="21"/>
      <c r="O303" s="21"/>
      <c r="P303" s="67"/>
      <c r="Q303" s="210" t="s">
        <v>14</v>
      </c>
    </row>
    <row r="304" spans="1:19" hidden="1">
      <c r="A304" s="36"/>
      <c r="B304" s="203"/>
      <c r="C304" s="8"/>
      <c r="D304" s="5"/>
      <c r="E304" s="65"/>
      <c r="F304" s="66"/>
      <c r="G304" s="63">
        <f>H304*($H$40-$H$41)+I304*($I$40-$I$41)+J304*($J$40-$J$41)+K304*($K$40-$K$41)+L304*($L$40-$L$41)+M304*($M$40-$M$41)+N304*($N$40-$N$41)+O304*($O$40-$O$41)+H305*$H$41+I305*$I$41+J305*$J$41+K305*$K$41+L305*$L$41+M305*$M$41+N305*$N$41+O305*$O$41</f>
        <v>0</v>
      </c>
      <c r="H304" s="18">
        <f>36*H306/H$40-SUM(H301:H303)</f>
        <v>0</v>
      </c>
      <c r="I304" s="18">
        <f t="shared" ref="I304:O304" si="84">36*I306/I$40-SUM(I301:I303)</f>
        <v>0</v>
      </c>
      <c r="J304" s="18">
        <f t="shared" si="84"/>
        <v>0</v>
      </c>
      <c r="K304" s="18">
        <f t="shared" si="84"/>
        <v>0</v>
      </c>
      <c r="L304" s="18">
        <f t="shared" si="84"/>
        <v>0</v>
      </c>
      <c r="M304" s="18">
        <f t="shared" si="84"/>
        <v>0</v>
      </c>
      <c r="N304" s="18">
        <f t="shared" si="84"/>
        <v>0</v>
      </c>
      <c r="O304" s="18">
        <f t="shared" si="84"/>
        <v>0</v>
      </c>
      <c r="P304" s="68"/>
      <c r="Q304" s="210" t="s">
        <v>22</v>
      </c>
    </row>
    <row r="305" spans="1:19" hidden="1">
      <c r="A305" s="36"/>
      <c r="B305" s="203"/>
      <c r="C305" s="8"/>
      <c r="D305" s="5"/>
      <c r="E305" s="65"/>
      <c r="F305" s="66"/>
      <c r="G305" s="69"/>
      <c r="H305" s="1">
        <f t="shared" ref="H305:O305" si="85">SUM(H301:H304)</f>
        <v>0</v>
      </c>
      <c r="I305" s="1">
        <f t="shared" si="85"/>
        <v>0</v>
      </c>
      <c r="J305" s="1">
        <f t="shared" si="85"/>
        <v>0</v>
      </c>
      <c r="K305" s="1">
        <f t="shared" si="85"/>
        <v>0</v>
      </c>
      <c r="L305" s="1">
        <f t="shared" si="85"/>
        <v>0</v>
      </c>
      <c r="M305" s="1">
        <f t="shared" si="85"/>
        <v>0</v>
      </c>
      <c r="N305" s="1">
        <f t="shared" si="85"/>
        <v>0</v>
      </c>
      <c r="O305" s="1">
        <f t="shared" si="85"/>
        <v>0</v>
      </c>
      <c r="P305" s="68"/>
      <c r="Q305" s="210" t="s">
        <v>30</v>
      </c>
      <c r="R305" s="273"/>
    </row>
    <row r="306" spans="1:19" ht="12.75" hidden="1" thickBot="1">
      <c r="A306" s="70"/>
      <c r="B306" s="204"/>
      <c r="C306" s="10"/>
      <c r="D306" s="10"/>
      <c r="E306" s="71">
        <f>SUM(H306:O306)</f>
        <v>0</v>
      </c>
      <c r="F306" s="72"/>
      <c r="G306" s="73"/>
      <c r="H306" s="74"/>
      <c r="I306" s="74"/>
      <c r="J306" s="74"/>
      <c r="K306" s="74"/>
      <c r="L306" s="74"/>
      <c r="M306" s="74"/>
      <c r="N306" s="74"/>
      <c r="O306" s="74"/>
      <c r="P306" s="75"/>
      <c r="Q306" s="210" t="s">
        <v>20</v>
      </c>
      <c r="R306" s="273"/>
    </row>
    <row r="307" spans="1:19" hidden="1">
      <c r="A307" s="36" t="s">
        <v>97</v>
      </c>
      <c r="B307" s="202"/>
      <c r="C307" s="4"/>
      <c r="D307" s="5"/>
      <c r="E307" s="61">
        <f>H311*$H$40+I311*$I$40+J311*$J$40+K311*$K$40+L311*$L$40+M311*$M$40+N311*$N$40+O311*$O$40</f>
        <v>0</v>
      </c>
      <c r="F307" s="62">
        <f>SUM(G307:G309)</f>
        <v>0</v>
      </c>
      <c r="G307" s="63">
        <f>H307*($H$40-$H$41)+I307*($I$40-$I$41)+J307*($J$40-$J$41)+K307*($K$40-$K$41)+L307*($L$40-$L$41)+M307*($M$40-$M$41)+N307*($N$40-$N$41)+O307*($O$40-$O$41)</f>
        <v>0</v>
      </c>
      <c r="H307" s="19"/>
      <c r="I307" s="19"/>
      <c r="J307" s="19"/>
      <c r="K307" s="267"/>
      <c r="L307" s="19"/>
      <c r="M307" s="267"/>
      <c r="N307" s="20"/>
      <c r="O307" s="20"/>
      <c r="P307" s="64"/>
      <c r="Q307" s="210" t="s">
        <v>14</v>
      </c>
      <c r="R307" s="211" t="s">
        <v>21</v>
      </c>
    </row>
    <row r="308" spans="1:19" s="270" customFormat="1" hidden="1">
      <c r="A308" s="36"/>
      <c r="B308" s="203"/>
      <c r="C308" s="8"/>
      <c r="D308" s="5"/>
      <c r="E308" s="65"/>
      <c r="F308" s="66"/>
      <c r="G308" s="63">
        <f>H308*($H$40-$H$41)+I308*($I$40-$I$41)+J308*($J$40-$J$41)+K308*($K$40-$K$41)+L308*($L$40-$L$41)+M308*($M$40-$M$41)+N308*($N$40-$N$41)+O308*($O$40-$O$41)</f>
        <v>0</v>
      </c>
      <c r="H308" s="19"/>
      <c r="I308" s="19"/>
      <c r="J308" s="19"/>
      <c r="K308" s="267"/>
      <c r="L308" s="19"/>
      <c r="M308" s="267"/>
      <c r="N308" s="21"/>
      <c r="O308" s="21"/>
      <c r="P308" s="67"/>
      <c r="Q308" s="210" t="s">
        <v>14</v>
      </c>
      <c r="R308" s="211"/>
      <c r="S308" s="269"/>
    </row>
    <row r="309" spans="1:19" hidden="1">
      <c r="A309" s="36"/>
      <c r="B309" s="203"/>
      <c r="C309" s="8"/>
      <c r="D309" s="5"/>
      <c r="E309" s="65"/>
      <c r="F309" s="66"/>
      <c r="G309" s="63">
        <f>H309*($H$40-$H$41)+I309*($I$40-$I$41)+J309*($J$40-$J$41)+K309*($K$40-$K$41)+L309*($L$40-$L$41)+M309*($M$40-$M$41)+N309*($N$40-$N$41)+O309*($O$40-$O$41)</f>
        <v>0</v>
      </c>
      <c r="H309" s="19"/>
      <c r="I309" s="19"/>
      <c r="J309" s="19"/>
      <c r="K309" s="267"/>
      <c r="L309" s="19"/>
      <c r="M309" s="267"/>
      <c r="N309" s="21"/>
      <c r="O309" s="21"/>
      <c r="P309" s="67"/>
      <c r="Q309" s="210" t="s">
        <v>14</v>
      </c>
    </row>
    <row r="310" spans="1:19" hidden="1">
      <c r="A310" s="36"/>
      <c r="B310" s="203"/>
      <c r="C310" s="8"/>
      <c r="D310" s="5"/>
      <c r="E310" s="65"/>
      <c r="F310" s="66"/>
      <c r="G310" s="63">
        <f>H310*($H$40-$H$41)+I310*($I$40-$I$41)+J310*($J$40-$J$41)+K310*($K$40-$K$41)+L310*($L$40-$L$41)+M310*($M$40-$M$41)+N310*($N$40-$N$41)+O310*($O$40-$O$41)+H311*$H$41+I311*$I$41+J311*$J$41+K311*$K$41+L311*$L$41+M311*$M$41+N311*$N$41+O311*$O$41</f>
        <v>0</v>
      </c>
      <c r="H310" s="18">
        <f>36*H312/H$40-SUM(H307:H309)</f>
        <v>0</v>
      </c>
      <c r="I310" s="18">
        <f t="shared" ref="I310:O310" si="86">36*I312/I$40-SUM(I307:I309)</f>
        <v>0</v>
      </c>
      <c r="J310" s="18">
        <f t="shared" si="86"/>
        <v>0</v>
      </c>
      <c r="K310" s="18">
        <f t="shared" si="86"/>
        <v>0</v>
      </c>
      <c r="L310" s="18">
        <f t="shared" si="86"/>
        <v>0</v>
      </c>
      <c r="M310" s="18">
        <f t="shared" si="86"/>
        <v>0</v>
      </c>
      <c r="N310" s="18">
        <f t="shared" si="86"/>
        <v>0</v>
      </c>
      <c r="O310" s="18">
        <f t="shared" si="86"/>
        <v>0</v>
      </c>
      <c r="P310" s="68"/>
      <c r="Q310" s="210" t="s">
        <v>22</v>
      </c>
    </row>
    <row r="311" spans="1:19" hidden="1">
      <c r="A311" s="36"/>
      <c r="B311" s="203"/>
      <c r="C311" s="8"/>
      <c r="D311" s="5"/>
      <c r="E311" s="65"/>
      <c r="F311" s="66"/>
      <c r="G311" s="69"/>
      <c r="H311" s="1">
        <f t="shared" ref="H311:O311" si="87">SUM(H307:H310)</f>
        <v>0</v>
      </c>
      <c r="I311" s="1">
        <f t="shared" si="87"/>
        <v>0</v>
      </c>
      <c r="J311" s="1">
        <f t="shared" si="87"/>
        <v>0</v>
      </c>
      <c r="K311" s="1">
        <f t="shared" si="87"/>
        <v>0</v>
      </c>
      <c r="L311" s="1">
        <f t="shared" si="87"/>
        <v>0</v>
      </c>
      <c r="M311" s="1">
        <f t="shared" si="87"/>
        <v>0</v>
      </c>
      <c r="N311" s="1">
        <f t="shared" si="87"/>
        <v>0</v>
      </c>
      <c r="O311" s="1">
        <f t="shared" si="87"/>
        <v>0</v>
      </c>
      <c r="P311" s="68"/>
      <c r="Q311" s="210" t="s">
        <v>30</v>
      </c>
      <c r="R311" s="273"/>
    </row>
    <row r="312" spans="1:19" ht="12.75" hidden="1" thickBot="1">
      <c r="A312" s="70"/>
      <c r="B312" s="204"/>
      <c r="C312" s="10"/>
      <c r="D312" s="10"/>
      <c r="E312" s="71">
        <f>SUM(H312:O312)</f>
        <v>0</v>
      </c>
      <c r="F312" s="72"/>
      <c r="G312" s="73"/>
      <c r="H312" s="74"/>
      <c r="I312" s="74"/>
      <c r="J312" s="74"/>
      <c r="K312" s="74"/>
      <c r="L312" s="74"/>
      <c r="M312" s="74"/>
      <c r="N312" s="74"/>
      <c r="O312" s="74"/>
      <c r="P312" s="75"/>
      <c r="Q312" s="210" t="s">
        <v>20</v>
      </c>
      <c r="R312" s="273"/>
    </row>
    <row r="313" spans="1:19" hidden="1">
      <c r="A313" s="36" t="s">
        <v>98</v>
      </c>
      <c r="B313" s="202"/>
      <c r="C313" s="4"/>
      <c r="D313" s="5"/>
      <c r="E313" s="61">
        <f>H317*$H$40+I317*$I$40+J317*$J$40+K317*$K$40+L317*$L$40+M317*$M$40+N317*$N$40+O317*$O$40</f>
        <v>0</v>
      </c>
      <c r="F313" s="62">
        <f>SUM(G313:G315)</f>
        <v>0</v>
      </c>
      <c r="G313" s="63">
        <f>H313*($H$40-$H$41)+I313*($I$40-$I$41)+J313*($J$40-$J$41)+K313*($K$40-$K$41)+L313*($L$40-$L$41)+M313*($M$40-$M$41)+N313*($N$40-$N$41)+O313*($O$40-$O$41)</f>
        <v>0</v>
      </c>
      <c r="H313" s="19"/>
      <c r="I313" s="19"/>
      <c r="J313" s="19"/>
      <c r="K313" s="267"/>
      <c r="L313" s="19"/>
      <c r="M313" s="267"/>
      <c r="N313" s="20"/>
      <c r="O313" s="20"/>
      <c r="P313" s="64"/>
      <c r="Q313" s="210" t="s">
        <v>14</v>
      </c>
      <c r="R313" s="211" t="s">
        <v>21</v>
      </c>
    </row>
    <row r="314" spans="1:19" s="270" customFormat="1" hidden="1">
      <c r="A314" s="36"/>
      <c r="B314" s="203"/>
      <c r="C314" s="8"/>
      <c r="D314" s="5"/>
      <c r="E314" s="65"/>
      <c r="F314" s="66"/>
      <c r="G314" s="63">
        <f>H314*($H$40-$H$41)+I314*($I$40-$I$41)+J314*($J$40-$J$41)+K314*($K$40-$K$41)+L314*($L$40-$L$41)+M314*($M$40-$M$41)+N314*($N$40-$N$41)+O314*($O$40-$O$41)</f>
        <v>0</v>
      </c>
      <c r="H314" s="19"/>
      <c r="I314" s="19"/>
      <c r="J314" s="19"/>
      <c r="K314" s="267"/>
      <c r="L314" s="19"/>
      <c r="M314" s="267"/>
      <c r="N314" s="21"/>
      <c r="O314" s="21"/>
      <c r="P314" s="67"/>
      <c r="Q314" s="210" t="s">
        <v>14</v>
      </c>
      <c r="R314" s="211"/>
      <c r="S314" s="269"/>
    </row>
    <row r="315" spans="1:19" hidden="1">
      <c r="A315" s="36"/>
      <c r="B315" s="203"/>
      <c r="C315" s="8"/>
      <c r="D315" s="5"/>
      <c r="E315" s="65"/>
      <c r="F315" s="66"/>
      <c r="G315" s="63">
        <f>H315*($H$40-$H$41)+I315*($I$40-$I$41)+J315*($J$40-$J$41)+K315*($K$40-$K$41)+L315*($L$40-$L$41)+M315*($M$40-$M$41)+N315*($N$40-$N$41)+O315*($O$40-$O$41)</f>
        <v>0</v>
      </c>
      <c r="H315" s="19"/>
      <c r="I315" s="19"/>
      <c r="J315" s="19"/>
      <c r="K315" s="267"/>
      <c r="L315" s="19"/>
      <c r="M315" s="267"/>
      <c r="N315" s="21"/>
      <c r="O315" s="21"/>
      <c r="P315" s="67"/>
      <c r="Q315" s="210" t="s">
        <v>14</v>
      </c>
    </row>
    <row r="316" spans="1:19" hidden="1">
      <c r="A316" s="36"/>
      <c r="B316" s="203"/>
      <c r="C316" s="8"/>
      <c r="D316" s="5"/>
      <c r="E316" s="65"/>
      <c r="F316" s="66"/>
      <c r="G316" s="63">
        <f>H316*($H$40-$H$41)+I316*($I$40-$I$41)+J316*($J$40-$J$41)+K316*($K$40-$K$41)+L316*($L$40-$L$41)+M316*($M$40-$M$41)+N316*($N$40-$N$41)+O316*($O$40-$O$41)+H317*$H$41+I317*$I$41+J317*$J$41+K317*$K$41+L317*$L$41+M317*$M$41+N317*$N$41+O317*$O$41</f>
        <v>0</v>
      </c>
      <c r="H316" s="18">
        <f>36*H318/H$40-SUM(H313:H315)</f>
        <v>0</v>
      </c>
      <c r="I316" s="18">
        <f t="shared" ref="I316:O316" si="88">36*I318/I$40-SUM(I313:I315)</f>
        <v>0</v>
      </c>
      <c r="J316" s="18">
        <f t="shared" si="88"/>
        <v>0</v>
      </c>
      <c r="K316" s="18">
        <f t="shared" si="88"/>
        <v>0</v>
      </c>
      <c r="L316" s="18">
        <f t="shared" si="88"/>
        <v>0</v>
      </c>
      <c r="M316" s="18">
        <f t="shared" si="88"/>
        <v>0</v>
      </c>
      <c r="N316" s="18">
        <f t="shared" si="88"/>
        <v>0</v>
      </c>
      <c r="O316" s="18">
        <f t="shared" si="88"/>
        <v>0</v>
      </c>
      <c r="P316" s="68"/>
      <c r="Q316" s="210" t="s">
        <v>22</v>
      </c>
    </row>
    <row r="317" spans="1:19" hidden="1">
      <c r="A317" s="36"/>
      <c r="B317" s="203"/>
      <c r="C317" s="8"/>
      <c r="D317" s="5"/>
      <c r="E317" s="65"/>
      <c r="F317" s="66"/>
      <c r="G317" s="69"/>
      <c r="H317" s="1">
        <f t="shared" ref="H317:O317" si="89">SUM(H313:H316)</f>
        <v>0</v>
      </c>
      <c r="I317" s="1">
        <f t="shared" si="89"/>
        <v>0</v>
      </c>
      <c r="J317" s="1">
        <f t="shared" si="89"/>
        <v>0</v>
      </c>
      <c r="K317" s="1">
        <f t="shared" si="89"/>
        <v>0</v>
      </c>
      <c r="L317" s="1">
        <f t="shared" si="89"/>
        <v>0</v>
      </c>
      <c r="M317" s="1">
        <f t="shared" si="89"/>
        <v>0</v>
      </c>
      <c r="N317" s="1">
        <f t="shared" si="89"/>
        <v>0</v>
      </c>
      <c r="O317" s="1">
        <f t="shared" si="89"/>
        <v>0</v>
      </c>
      <c r="P317" s="68"/>
      <c r="Q317" s="210" t="s">
        <v>30</v>
      </c>
      <c r="R317" s="273"/>
    </row>
    <row r="318" spans="1:19" ht="12.75" hidden="1" thickBot="1">
      <c r="A318" s="70"/>
      <c r="B318" s="204"/>
      <c r="C318" s="10"/>
      <c r="D318" s="10"/>
      <c r="E318" s="71">
        <f>SUM(H318:O318)</f>
        <v>0</v>
      </c>
      <c r="F318" s="72"/>
      <c r="G318" s="73"/>
      <c r="H318" s="74"/>
      <c r="I318" s="74"/>
      <c r="J318" s="74"/>
      <c r="K318" s="74"/>
      <c r="L318" s="74"/>
      <c r="M318" s="74"/>
      <c r="N318" s="74"/>
      <c r="O318" s="74"/>
      <c r="P318" s="75"/>
      <c r="Q318" s="210" t="s">
        <v>20</v>
      </c>
      <c r="R318" s="273"/>
    </row>
    <row r="319" spans="1:19" hidden="1">
      <c r="A319" s="36" t="s">
        <v>99</v>
      </c>
      <c r="B319" s="202"/>
      <c r="C319" s="4"/>
      <c r="D319" s="5"/>
      <c r="E319" s="61">
        <f>H323*$H$40+I323*$I$40+J323*$J$40+K323*$K$40+L323*$L$40+M323*$M$40+N323*$N$40+O323*$O$40</f>
        <v>0</v>
      </c>
      <c r="F319" s="62">
        <f>SUM(G319:G321)</f>
        <v>0</v>
      </c>
      <c r="G319" s="63">
        <f>H319*($H$40-$H$41)+I319*($I$40-$I$41)+J319*($J$40-$J$41)+K319*($K$40-$K$41)+L319*($L$40-$L$41)+M319*($M$40-$M$41)+N319*($N$40-$N$41)+O319*($O$40-$O$41)</f>
        <v>0</v>
      </c>
      <c r="H319" s="19"/>
      <c r="I319" s="19"/>
      <c r="J319" s="19"/>
      <c r="K319" s="267"/>
      <c r="L319" s="19"/>
      <c r="M319" s="267"/>
      <c r="N319" s="20"/>
      <c r="O319" s="20"/>
      <c r="P319" s="64"/>
      <c r="Q319" s="210" t="s">
        <v>14</v>
      </c>
      <c r="R319" s="211" t="s">
        <v>21</v>
      </c>
    </row>
    <row r="320" spans="1:19" s="270" customFormat="1" hidden="1">
      <c r="A320" s="36"/>
      <c r="B320" s="203"/>
      <c r="C320" s="8"/>
      <c r="D320" s="5"/>
      <c r="E320" s="65"/>
      <c r="F320" s="66"/>
      <c r="G320" s="63">
        <f>H320*($H$40-$H$41)+I320*($I$40-$I$41)+J320*($J$40-$J$41)+K320*($K$40-$K$41)+L320*($L$40-$L$41)+M320*($M$40-$M$41)+N320*($N$40-$N$41)+O320*($O$40-$O$41)</f>
        <v>0</v>
      </c>
      <c r="H320" s="19"/>
      <c r="I320" s="19"/>
      <c r="J320" s="19"/>
      <c r="K320" s="267"/>
      <c r="L320" s="19"/>
      <c r="M320" s="267"/>
      <c r="N320" s="21"/>
      <c r="O320" s="21"/>
      <c r="P320" s="67"/>
      <c r="Q320" s="210" t="s">
        <v>14</v>
      </c>
      <c r="R320" s="211"/>
      <c r="S320" s="269"/>
    </row>
    <row r="321" spans="1:19" hidden="1">
      <c r="A321" s="36"/>
      <c r="B321" s="203"/>
      <c r="C321" s="8"/>
      <c r="D321" s="5"/>
      <c r="E321" s="65"/>
      <c r="F321" s="66"/>
      <c r="G321" s="63">
        <f>H321*($H$40-$H$41)+I321*($I$40-$I$41)+J321*($J$40-$J$41)+K321*($K$40-$K$41)+L321*($L$40-$L$41)+M321*($M$40-$M$41)+N321*($N$40-$N$41)+O321*($O$40-$O$41)</f>
        <v>0</v>
      </c>
      <c r="H321" s="19"/>
      <c r="I321" s="19"/>
      <c r="J321" s="19"/>
      <c r="K321" s="267"/>
      <c r="L321" s="19"/>
      <c r="M321" s="267"/>
      <c r="N321" s="21"/>
      <c r="O321" s="21"/>
      <c r="P321" s="67"/>
      <c r="Q321" s="210" t="s">
        <v>14</v>
      </c>
    </row>
    <row r="322" spans="1:19" hidden="1">
      <c r="A322" s="36"/>
      <c r="B322" s="203"/>
      <c r="C322" s="8"/>
      <c r="D322" s="5"/>
      <c r="E322" s="65"/>
      <c r="F322" s="66"/>
      <c r="G322" s="63">
        <f>H322*($H$40-$H$41)+I322*($I$40-$I$41)+J322*($J$40-$J$41)+K322*($K$40-$K$41)+L322*($L$40-$L$41)+M322*($M$40-$M$41)+N322*($N$40-$N$41)+O322*($O$40-$O$41)+H323*$H$41+I323*$I$41+J323*$J$41+K323*$K$41+L323*$L$41+M323*$M$41+N323*$N$41+O323*$O$41</f>
        <v>0</v>
      </c>
      <c r="H322" s="18">
        <f>36*H324/H$40-SUM(H319:H321)</f>
        <v>0</v>
      </c>
      <c r="I322" s="18">
        <f t="shared" ref="I322:O322" si="90">36*I324/I$40-SUM(I319:I321)</f>
        <v>0</v>
      </c>
      <c r="J322" s="18">
        <f t="shared" si="90"/>
        <v>0</v>
      </c>
      <c r="K322" s="18">
        <f t="shared" si="90"/>
        <v>0</v>
      </c>
      <c r="L322" s="18">
        <f t="shared" si="90"/>
        <v>0</v>
      </c>
      <c r="M322" s="18">
        <f t="shared" si="90"/>
        <v>0</v>
      </c>
      <c r="N322" s="18">
        <f t="shared" si="90"/>
        <v>0</v>
      </c>
      <c r="O322" s="18">
        <f t="shared" si="90"/>
        <v>0</v>
      </c>
      <c r="P322" s="68"/>
      <c r="Q322" s="210" t="s">
        <v>22</v>
      </c>
    </row>
    <row r="323" spans="1:19" hidden="1">
      <c r="A323" s="36"/>
      <c r="B323" s="203"/>
      <c r="C323" s="8"/>
      <c r="D323" s="5"/>
      <c r="E323" s="65"/>
      <c r="F323" s="66"/>
      <c r="G323" s="69"/>
      <c r="H323" s="1">
        <f t="shared" ref="H323:O323" si="91">SUM(H319:H322)</f>
        <v>0</v>
      </c>
      <c r="I323" s="1">
        <f t="shared" si="91"/>
        <v>0</v>
      </c>
      <c r="J323" s="1">
        <f t="shared" si="91"/>
        <v>0</v>
      </c>
      <c r="K323" s="1">
        <f t="shared" si="91"/>
        <v>0</v>
      </c>
      <c r="L323" s="1">
        <f t="shared" si="91"/>
        <v>0</v>
      </c>
      <c r="M323" s="1">
        <f t="shared" si="91"/>
        <v>0</v>
      </c>
      <c r="N323" s="1">
        <f t="shared" si="91"/>
        <v>0</v>
      </c>
      <c r="O323" s="1">
        <f t="shared" si="91"/>
        <v>0</v>
      </c>
      <c r="P323" s="68"/>
      <c r="Q323" s="210" t="s">
        <v>30</v>
      </c>
      <c r="R323" s="273"/>
    </row>
    <row r="324" spans="1:19" ht="12.75" hidden="1" thickBot="1">
      <c r="A324" s="70"/>
      <c r="B324" s="204"/>
      <c r="C324" s="10"/>
      <c r="D324" s="10"/>
      <c r="E324" s="71">
        <f>SUM(H324:O324)</f>
        <v>0</v>
      </c>
      <c r="F324" s="72"/>
      <c r="G324" s="73"/>
      <c r="H324" s="74"/>
      <c r="I324" s="74"/>
      <c r="J324" s="74"/>
      <c r="K324" s="74"/>
      <c r="L324" s="74"/>
      <c r="M324" s="74"/>
      <c r="N324" s="74"/>
      <c r="O324" s="74"/>
      <c r="P324" s="75"/>
      <c r="Q324" s="210" t="s">
        <v>20</v>
      </c>
      <c r="R324" s="273"/>
    </row>
    <row r="325" spans="1:19" hidden="1">
      <c r="A325" s="36" t="s">
        <v>100</v>
      </c>
      <c r="B325" s="202"/>
      <c r="C325" s="4"/>
      <c r="D325" s="5"/>
      <c r="E325" s="61">
        <f>H329*$H$40+I329*$I$40+J329*$J$40+K329*$K$40+L329*$L$40+M329*$M$40+N329*$N$40+O329*$O$40</f>
        <v>0</v>
      </c>
      <c r="F325" s="62">
        <f>SUM(G325:G327)</f>
        <v>0</v>
      </c>
      <c r="G325" s="63">
        <f>H325*($H$40-$H$41)+I325*($I$40-$I$41)+J325*($J$40-$J$41)+K325*($K$40-$K$41)+L325*($L$40-$L$41)+M325*($M$40-$M$41)+N325*($N$40-$N$41)+O325*($O$40-$O$41)</f>
        <v>0</v>
      </c>
      <c r="H325" s="19"/>
      <c r="I325" s="19"/>
      <c r="J325" s="19"/>
      <c r="K325" s="267"/>
      <c r="L325" s="19"/>
      <c r="M325" s="267"/>
      <c r="N325" s="20"/>
      <c r="O325" s="20"/>
      <c r="P325" s="64"/>
      <c r="Q325" s="210" t="s">
        <v>14</v>
      </c>
      <c r="R325" s="211" t="s">
        <v>21</v>
      </c>
    </row>
    <row r="326" spans="1:19" s="270" customFormat="1" hidden="1">
      <c r="A326" s="36"/>
      <c r="B326" s="203"/>
      <c r="C326" s="8"/>
      <c r="D326" s="5"/>
      <c r="E326" s="65"/>
      <c r="F326" s="66"/>
      <c r="G326" s="63">
        <f>H326*($H$40-$H$41)+I326*($I$40-$I$41)+J326*($J$40-$J$41)+K326*($K$40-$K$41)+L326*($L$40-$L$41)+M326*($M$40-$M$41)+N326*($N$40-$N$41)+O326*($O$40-$O$41)</f>
        <v>0</v>
      </c>
      <c r="H326" s="19"/>
      <c r="I326" s="19"/>
      <c r="J326" s="19"/>
      <c r="K326" s="267"/>
      <c r="L326" s="19"/>
      <c r="M326" s="267"/>
      <c r="N326" s="21"/>
      <c r="O326" s="21"/>
      <c r="P326" s="67"/>
      <c r="Q326" s="210" t="s">
        <v>14</v>
      </c>
      <c r="R326" s="211"/>
      <c r="S326" s="269"/>
    </row>
    <row r="327" spans="1:19" hidden="1">
      <c r="A327" s="36"/>
      <c r="B327" s="203"/>
      <c r="C327" s="8"/>
      <c r="D327" s="5"/>
      <c r="E327" s="65"/>
      <c r="F327" s="66"/>
      <c r="G327" s="63">
        <f>H327*($H$40-$H$41)+I327*($I$40-$I$41)+J327*($J$40-$J$41)+K327*($K$40-$K$41)+L327*($L$40-$L$41)+M327*($M$40-$M$41)+N327*($N$40-$N$41)+O327*($O$40-$O$41)</f>
        <v>0</v>
      </c>
      <c r="H327" s="19"/>
      <c r="I327" s="19"/>
      <c r="J327" s="19"/>
      <c r="K327" s="267"/>
      <c r="L327" s="19"/>
      <c r="M327" s="267"/>
      <c r="N327" s="21"/>
      <c r="O327" s="21"/>
      <c r="P327" s="67"/>
      <c r="Q327" s="210" t="s">
        <v>14</v>
      </c>
    </row>
    <row r="328" spans="1:19" hidden="1">
      <c r="A328" s="36"/>
      <c r="B328" s="203"/>
      <c r="C328" s="8"/>
      <c r="D328" s="5"/>
      <c r="E328" s="65"/>
      <c r="F328" s="66"/>
      <c r="G328" s="63">
        <f>H328*($H$40-$H$41)+I328*($I$40-$I$41)+J328*($J$40-$J$41)+K328*($K$40-$K$41)+L328*($L$40-$L$41)+M328*($M$40-$M$41)+N328*($N$40-$N$41)+O328*($O$40-$O$41)+H329*$H$41+I329*$I$41+J329*$J$41+K329*$K$41+L329*$L$41+M329*$M$41+N329*$N$41+O329*$O$41</f>
        <v>0</v>
      </c>
      <c r="H328" s="18">
        <f>36*H330/H$40-SUM(H325:H327)</f>
        <v>0</v>
      </c>
      <c r="I328" s="18">
        <f t="shared" ref="I328:O328" si="92">36*I330/I$40-SUM(I325:I327)</f>
        <v>0</v>
      </c>
      <c r="J328" s="18">
        <f t="shared" si="92"/>
        <v>0</v>
      </c>
      <c r="K328" s="18">
        <f t="shared" si="92"/>
        <v>0</v>
      </c>
      <c r="L328" s="18">
        <f t="shared" si="92"/>
        <v>0</v>
      </c>
      <c r="M328" s="18">
        <f t="shared" si="92"/>
        <v>0</v>
      </c>
      <c r="N328" s="18">
        <f t="shared" si="92"/>
        <v>0</v>
      </c>
      <c r="O328" s="18">
        <f t="shared" si="92"/>
        <v>0</v>
      </c>
      <c r="P328" s="68"/>
      <c r="Q328" s="210" t="s">
        <v>22</v>
      </c>
    </row>
    <row r="329" spans="1:19" hidden="1">
      <c r="A329" s="36"/>
      <c r="B329" s="203"/>
      <c r="C329" s="8"/>
      <c r="D329" s="5"/>
      <c r="E329" s="65"/>
      <c r="F329" s="66"/>
      <c r="G329" s="69"/>
      <c r="H329" s="1">
        <f t="shared" ref="H329:O329" si="93">SUM(H325:H328)</f>
        <v>0</v>
      </c>
      <c r="I329" s="1">
        <f t="shared" si="93"/>
        <v>0</v>
      </c>
      <c r="J329" s="1">
        <f t="shared" si="93"/>
        <v>0</v>
      </c>
      <c r="K329" s="1">
        <f t="shared" si="93"/>
        <v>0</v>
      </c>
      <c r="L329" s="1">
        <f t="shared" si="93"/>
        <v>0</v>
      </c>
      <c r="M329" s="1">
        <f t="shared" si="93"/>
        <v>0</v>
      </c>
      <c r="N329" s="1">
        <f t="shared" si="93"/>
        <v>0</v>
      </c>
      <c r="O329" s="1">
        <f t="shared" si="93"/>
        <v>0</v>
      </c>
      <c r="P329" s="68"/>
      <c r="Q329" s="210" t="s">
        <v>30</v>
      </c>
      <c r="R329" s="273"/>
    </row>
    <row r="330" spans="1:19" ht="12.75" hidden="1" thickBot="1">
      <c r="A330" s="70"/>
      <c r="B330" s="204"/>
      <c r="C330" s="10"/>
      <c r="D330" s="10"/>
      <c r="E330" s="71">
        <f>SUM(H330:O330)</f>
        <v>0</v>
      </c>
      <c r="F330" s="72"/>
      <c r="G330" s="73"/>
      <c r="H330" s="74"/>
      <c r="I330" s="74"/>
      <c r="J330" s="74"/>
      <c r="K330" s="74"/>
      <c r="L330" s="74"/>
      <c r="M330" s="74"/>
      <c r="N330" s="74"/>
      <c r="O330" s="74"/>
      <c r="P330" s="75"/>
      <c r="Q330" s="210" t="s">
        <v>20</v>
      </c>
      <c r="R330" s="273"/>
    </row>
    <row r="331" spans="1:19" hidden="1">
      <c r="A331" s="36" t="s">
        <v>101</v>
      </c>
      <c r="B331" s="202"/>
      <c r="C331" s="4"/>
      <c r="D331" s="5"/>
      <c r="E331" s="61">
        <f>H335*$H$40+I335*$I$40+J335*$J$40+K335*$K$40+L335*$L$40+M335*$M$40+N335*$N$40+O335*$O$40</f>
        <v>0</v>
      </c>
      <c r="F331" s="62">
        <f>SUM(G331:G333)</f>
        <v>0</v>
      </c>
      <c r="G331" s="63">
        <f>H331*($H$40-$H$41)+I331*($I$40-$I$41)+J331*($J$40-$J$41)+K331*($K$40-$K$41)+L331*($L$40-$L$41)+M331*($M$40-$M$41)+N331*($N$40-$N$41)+O331*($O$40-$O$41)</f>
        <v>0</v>
      </c>
      <c r="H331" s="19"/>
      <c r="I331" s="19"/>
      <c r="J331" s="19"/>
      <c r="K331" s="267"/>
      <c r="L331" s="19"/>
      <c r="M331" s="267"/>
      <c r="N331" s="20"/>
      <c r="O331" s="20"/>
      <c r="P331" s="64"/>
      <c r="Q331" s="210" t="s">
        <v>14</v>
      </c>
      <c r="R331" s="211" t="s">
        <v>21</v>
      </c>
    </row>
    <row r="332" spans="1:19" s="270" customFormat="1" hidden="1">
      <c r="A332" s="36"/>
      <c r="B332" s="203"/>
      <c r="C332" s="8"/>
      <c r="D332" s="5"/>
      <c r="E332" s="65"/>
      <c r="F332" s="66"/>
      <c r="G332" s="63">
        <f>H332*($H$40-$H$41)+I332*($I$40-$I$41)+J332*($J$40-$J$41)+K332*($K$40-$K$41)+L332*($L$40-$L$41)+M332*($M$40-$M$41)+N332*($N$40-$N$41)+O332*($O$40-$O$41)</f>
        <v>0</v>
      </c>
      <c r="H332" s="19"/>
      <c r="I332" s="19"/>
      <c r="J332" s="19"/>
      <c r="K332" s="267"/>
      <c r="L332" s="19"/>
      <c r="M332" s="267"/>
      <c r="N332" s="21"/>
      <c r="O332" s="21"/>
      <c r="P332" s="67"/>
      <c r="Q332" s="210" t="s">
        <v>14</v>
      </c>
      <c r="R332" s="211"/>
      <c r="S332" s="269"/>
    </row>
    <row r="333" spans="1:19" hidden="1">
      <c r="A333" s="36"/>
      <c r="B333" s="203"/>
      <c r="C333" s="8"/>
      <c r="D333" s="5"/>
      <c r="E333" s="65"/>
      <c r="F333" s="66"/>
      <c r="G333" s="63">
        <f>H333*($H$40-$H$41)+I333*($I$40-$I$41)+J333*($J$40-$J$41)+K333*($K$40-$K$41)+L333*($L$40-$L$41)+M333*($M$40-$M$41)+N333*($N$40-$N$41)+O333*($O$40-$O$41)</f>
        <v>0</v>
      </c>
      <c r="H333" s="19"/>
      <c r="I333" s="19"/>
      <c r="J333" s="19"/>
      <c r="K333" s="267"/>
      <c r="L333" s="19"/>
      <c r="M333" s="267"/>
      <c r="N333" s="21"/>
      <c r="O333" s="21"/>
      <c r="P333" s="67"/>
      <c r="Q333" s="210" t="s">
        <v>14</v>
      </c>
    </row>
    <row r="334" spans="1:19" hidden="1">
      <c r="A334" s="36"/>
      <c r="B334" s="203"/>
      <c r="C334" s="8"/>
      <c r="D334" s="5"/>
      <c r="E334" s="65"/>
      <c r="F334" s="66"/>
      <c r="G334" s="63">
        <f>H334*($H$40-$H$41)+I334*($I$40-$I$41)+J334*($J$40-$J$41)+K334*($K$40-$K$41)+L334*($L$40-$L$41)+M334*($M$40-$M$41)+N334*($N$40-$N$41)+O334*($O$40-$O$41)+H335*$H$41+I335*$I$41+J335*$J$41+K335*$K$41+L335*$L$41+M335*$M$41+N335*$N$41+O335*$O$41</f>
        <v>0</v>
      </c>
      <c r="H334" s="18">
        <f>36*H336/H$40-SUM(H331:H333)</f>
        <v>0</v>
      </c>
      <c r="I334" s="18">
        <f t="shared" ref="I334:O334" si="94">36*I336/I$40-SUM(I331:I333)</f>
        <v>0</v>
      </c>
      <c r="J334" s="18">
        <f t="shared" si="94"/>
        <v>0</v>
      </c>
      <c r="K334" s="18">
        <f t="shared" si="94"/>
        <v>0</v>
      </c>
      <c r="L334" s="18">
        <f t="shared" si="94"/>
        <v>0</v>
      </c>
      <c r="M334" s="18">
        <f t="shared" si="94"/>
        <v>0</v>
      </c>
      <c r="N334" s="18">
        <f t="shared" si="94"/>
        <v>0</v>
      </c>
      <c r="O334" s="18">
        <f t="shared" si="94"/>
        <v>0</v>
      </c>
      <c r="P334" s="68"/>
      <c r="Q334" s="210" t="s">
        <v>22</v>
      </c>
    </row>
    <row r="335" spans="1:19" hidden="1">
      <c r="A335" s="36"/>
      <c r="B335" s="203"/>
      <c r="C335" s="8"/>
      <c r="D335" s="5"/>
      <c r="E335" s="65"/>
      <c r="F335" s="66"/>
      <c r="G335" s="69"/>
      <c r="H335" s="1">
        <f t="shared" ref="H335:O335" si="95">SUM(H331:H334)</f>
        <v>0</v>
      </c>
      <c r="I335" s="1">
        <f t="shared" si="95"/>
        <v>0</v>
      </c>
      <c r="J335" s="1">
        <f t="shared" si="95"/>
        <v>0</v>
      </c>
      <c r="K335" s="1">
        <f t="shared" si="95"/>
        <v>0</v>
      </c>
      <c r="L335" s="1">
        <f t="shared" si="95"/>
        <v>0</v>
      </c>
      <c r="M335" s="1">
        <f t="shared" si="95"/>
        <v>0</v>
      </c>
      <c r="N335" s="1">
        <f t="shared" si="95"/>
        <v>0</v>
      </c>
      <c r="O335" s="1">
        <f t="shared" si="95"/>
        <v>0</v>
      </c>
      <c r="P335" s="68"/>
      <c r="Q335" s="210" t="s">
        <v>30</v>
      </c>
      <c r="R335" s="273"/>
    </row>
    <row r="336" spans="1:19" ht="12.75" hidden="1" thickBot="1">
      <c r="A336" s="70"/>
      <c r="B336" s="204"/>
      <c r="C336" s="10"/>
      <c r="D336" s="10"/>
      <c r="E336" s="71">
        <f>SUM(H336:O336)</f>
        <v>0</v>
      </c>
      <c r="F336" s="72"/>
      <c r="G336" s="73"/>
      <c r="H336" s="74"/>
      <c r="I336" s="74"/>
      <c r="J336" s="74"/>
      <c r="K336" s="74"/>
      <c r="L336" s="74"/>
      <c r="M336" s="74"/>
      <c r="N336" s="74"/>
      <c r="O336" s="74"/>
      <c r="P336" s="75"/>
      <c r="Q336" s="210" t="s">
        <v>20</v>
      </c>
      <c r="R336" s="273"/>
    </row>
    <row r="337" spans="1:19" hidden="1">
      <c r="A337" s="36" t="s">
        <v>102</v>
      </c>
      <c r="B337" s="202"/>
      <c r="C337" s="4"/>
      <c r="D337" s="5"/>
      <c r="E337" s="61">
        <f>H341*$H$40+I341*$I$40+J341*$J$40+K341*$K$40+L341*$L$40+M341*$M$40+N341*$N$40+O341*$O$40</f>
        <v>0</v>
      </c>
      <c r="F337" s="62">
        <f>SUM(G337:G339)</f>
        <v>0</v>
      </c>
      <c r="G337" s="63">
        <f>H337*($H$40-$H$41)+I337*($I$40-$I$41)+J337*($J$40-$J$41)+K337*($K$40-$K$41)+L337*($L$40-$L$41)+M337*($M$40-$M$41)+N337*($N$40-$N$41)+O337*($O$40-$O$41)</f>
        <v>0</v>
      </c>
      <c r="H337" s="19"/>
      <c r="I337" s="19"/>
      <c r="J337" s="19"/>
      <c r="K337" s="267"/>
      <c r="L337" s="19"/>
      <c r="M337" s="267"/>
      <c r="N337" s="20"/>
      <c r="O337" s="20"/>
      <c r="P337" s="64"/>
      <c r="Q337" s="210" t="s">
        <v>14</v>
      </c>
      <c r="R337" s="211" t="s">
        <v>21</v>
      </c>
    </row>
    <row r="338" spans="1:19" s="270" customFormat="1" hidden="1">
      <c r="A338" s="36"/>
      <c r="B338" s="203"/>
      <c r="C338" s="8"/>
      <c r="D338" s="5"/>
      <c r="E338" s="65"/>
      <c r="F338" s="66"/>
      <c r="G338" s="63">
        <f>H338*($H$40-$H$41)+I338*($I$40-$I$41)+J338*($J$40-$J$41)+K338*($K$40-$K$41)+L338*($L$40-$L$41)+M338*($M$40-$M$41)+N338*($N$40-$N$41)+O338*($O$40-$O$41)</f>
        <v>0</v>
      </c>
      <c r="H338" s="19"/>
      <c r="I338" s="19"/>
      <c r="J338" s="19"/>
      <c r="K338" s="267"/>
      <c r="L338" s="19"/>
      <c r="M338" s="267"/>
      <c r="N338" s="21"/>
      <c r="O338" s="21"/>
      <c r="P338" s="67"/>
      <c r="Q338" s="210" t="s">
        <v>14</v>
      </c>
      <c r="R338" s="211"/>
      <c r="S338" s="269"/>
    </row>
    <row r="339" spans="1:19" hidden="1">
      <c r="A339" s="36"/>
      <c r="B339" s="203"/>
      <c r="C339" s="8"/>
      <c r="D339" s="5"/>
      <c r="E339" s="65"/>
      <c r="F339" s="66"/>
      <c r="G339" s="63">
        <f>H339*($H$40-$H$41)+I339*($I$40-$I$41)+J339*($J$40-$J$41)+K339*($K$40-$K$41)+L339*($L$40-$L$41)+M339*($M$40-$M$41)+N339*($N$40-$N$41)+O339*($O$40-$O$41)</f>
        <v>0</v>
      </c>
      <c r="H339" s="19"/>
      <c r="I339" s="19"/>
      <c r="J339" s="19"/>
      <c r="K339" s="267"/>
      <c r="L339" s="19"/>
      <c r="M339" s="267"/>
      <c r="N339" s="21"/>
      <c r="O339" s="21"/>
      <c r="P339" s="67"/>
      <c r="Q339" s="210" t="s">
        <v>14</v>
      </c>
    </row>
    <row r="340" spans="1:19" hidden="1">
      <c r="A340" s="36"/>
      <c r="B340" s="203"/>
      <c r="C340" s="8"/>
      <c r="D340" s="5"/>
      <c r="E340" s="65"/>
      <c r="F340" s="66"/>
      <c r="G340" s="63">
        <f>H340*($H$40-$H$41)+I340*($I$40-$I$41)+J340*($J$40-$J$41)+K340*($K$40-$K$41)+L340*($L$40-$L$41)+M340*($M$40-$M$41)+N340*($N$40-$N$41)+O340*($O$40-$O$41)+H341*$H$41+I341*$I$41+J341*$J$41+K341*$K$41+L341*$L$41+M341*$M$41+N341*$N$41+O341*$O$41</f>
        <v>0</v>
      </c>
      <c r="H340" s="18">
        <f>36*H342/H$40-SUM(H337:H339)</f>
        <v>0</v>
      </c>
      <c r="I340" s="18">
        <f t="shared" ref="I340:O340" si="96">36*I342/I$40-SUM(I337:I339)</f>
        <v>0</v>
      </c>
      <c r="J340" s="18">
        <f t="shared" si="96"/>
        <v>0</v>
      </c>
      <c r="K340" s="18">
        <f t="shared" si="96"/>
        <v>0</v>
      </c>
      <c r="L340" s="18">
        <f t="shared" si="96"/>
        <v>0</v>
      </c>
      <c r="M340" s="18">
        <f t="shared" si="96"/>
        <v>0</v>
      </c>
      <c r="N340" s="18">
        <f t="shared" si="96"/>
        <v>0</v>
      </c>
      <c r="O340" s="18">
        <f t="shared" si="96"/>
        <v>0</v>
      </c>
      <c r="P340" s="68"/>
      <c r="Q340" s="210" t="s">
        <v>22</v>
      </c>
    </row>
    <row r="341" spans="1:19" hidden="1">
      <c r="A341" s="36"/>
      <c r="B341" s="203"/>
      <c r="C341" s="8"/>
      <c r="D341" s="5"/>
      <c r="E341" s="65"/>
      <c r="F341" s="66"/>
      <c r="G341" s="69"/>
      <c r="H341" s="1">
        <f t="shared" ref="H341:O341" si="97">SUM(H337:H340)</f>
        <v>0</v>
      </c>
      <c r="I341" s="1">
        <f t="shared" si="97"/>
        <v>0</v>
      </c>
      <c r="J341" s="1">
        <f t="shared" si="97"/>
        <v>0</v>
      </c>
      <c r="K341" s="1">
        <f t="shared" si="97"/>
        <v>0</v>
      </c>
      <c r="L341" s="1">
        <f t="shared" si="97"/>
        <v>0</v>
      </c>
      <c r="M341" s="1">
        <f t="shared" si="97"/>
        <v>0</v>
      </c>
      <c r="N341" s="1">
        <f t="shared" si="97"/>
        <v>0</v>
      </c>
      <c r="O341" s="1">
        <f t="shared" si="97"/>
        <v>0</v>
      </c>
      <c r="P341" s="68"/>
      <c r="Q341" s="210" t="s">
        <v>30</v>
      </c>
      <c r="R341" s="273"/>
    </row>
    <row r="342" spans="1:19" ht="12.75" hidden="1" thickBot="1">
      <c r="A342" s="70"/>
      <c r="B342" s="204"/>
      <c r="C342" s="10"/>
      <c r="D342" s="10"/>
      <c r="E342" s="71">
        <f>SUM(H342:O342)</f>
        <v>0</v>
      </c>
      <c r="F342" s="72"/>
      <c r="G342" s="73"/>
      <c r="H342" s="74"/>
      <c r="I342" s="74"/>
      <c r="J342" s="74"/>
      <c r="K342" s="74"/>
      <c r="L342" s="74"/>
      <c r="M342" s="74"/>
      <c r="N342" s="74"/>
      <c r="O342" s="74"/>
      <c r="P342" s="75"/>
      <c r="Q342" s="210" t="s">
        <v>20</v>
      </c>
      <c r="R342" s="273"/>
    </row>
    <row r="343" spans="1:19" hidden="1">
      <c r="A343" s="36" t="s">
        <v>103</v>
      </c>
      <c r="B343" s="202"/>
      <c r="C343" s="4"/>
      <c r="D343" s="5"/>
      <c r="E343" s="61">
        <f>H347*$H$40+I347*$I$40+J347*$J$40+K347*$K$40+L347*$L$40+M347*$M$40+N347*$N$40+O347*$O$40</f>
        <v>0</v>
      </c>
      <c r="F343" s="62">
        <f>SUM(G343:G345)</f>
        <v>0</v>
      </c>
      <c r="G343" s="63">
        <f>H343*($H$40-$H$41)+I343*($I$40-$I$41)+J343*($J$40-$J$41)+K343*($K$40-$K$41)+L343*($L$40-$L$41)+M343*($M$40-$M$41)+N343*($N$40-$N$41)+O343*($O$40-$O$41)</f>
        <v>0</v>
      </c>
      <c r="H343" s="19"/>
      <c r="I343" s="19"/>
      <c r="J343" s="19"/>
      <c r="K343" s="267"/>
      <c r="L343" s="19"/>
      <c r="M343" s="267"/>
      <c r="N343" s="20"/>
      <c r="O343" s="20"/>
      <c r="P343" s="64"/>
      <c r="Q343" s="210" t="s">
        <v>14</v>
      </c>
      <c r="R343" s="211" t="s">
        <v>21</v>
      </c>
    </row>
    <row r="344" spans="1:19" s="270" customFormat="1" hidden="1">
      <c r="A344" s="36"/>
      <c r="B344" s="203"/>
      <c r="C344" s="8"/>
      <c r="D344" s="5"/>
      <c r="E344" s="65"/>
      <c r="F344" s="66"/>
      <c r="G344" s="63">
        <f>H344*($H$40-$H$41)+I344*($I$40-$I$41)+J344*($J$40-$J$41)+K344*($K$40-$K$41)+L344*($L$40-$L$41)+M344*($M$40-$M$41)+N344*($N$40-$N$41)+O344*($O$40-$O$41)</f>
        <v>0</v>
      </c>
      <c r="H344" s="19"/>
      <c r="I344" s="19"/>
      <c r="J344" s="19"/>
      <c r="K344" s="267"/>
      <c r="L344" s="19"/>
      <c r="M344" s="267"/>
      <c r="N344" s="21"/>
      <c r="O344" s="21"/>
      <c r="P344" s="67"/>
      <c r="Q344" s="210" t="s">
        <v>14</v>
      </c>
      <c r="R344" s="211"/>
      <c r="S344" s="269"/>
    </row>
    <row r="345" spans="1:19" hidden="1">
      <c r="A345" s="36"/>
      <c r="B345" s="203"/>
      <c r="C345" s="8"/>
      <c r="D345" s="5"/>
      <c r="E345" s="65"/>
      <c r="F345" s="66"/>
      <c r="G345" s="63">
        <f>H345*($H$40-$H$41)+I345*($I$40-$I$41)+J345*($J$40-$J$41)+K345*($K$40-$K$41)+L345*($L$40-$L$41)+M345*($M$40-$M$41)+N345*($N$40-$N$41)+O345*($O$40-$O$41)</f>
        <v>0</v>
      </c>
      <c r="H345" s="19"/>
      <c r="I345" s="19"/>
      <c r="J345" s="19"/>
      <c r="K345" s="267"/>
      <c r="L345" s="19"/>
      <c r="M345" s="267"/>
      <c r="N345" s="21"/>
      <c r="O345" s="21"/>
      <c r="P345" s="67"/>
      <c r="Q345" s="210" t="s">
        <v>14</v>
      </c>
    </row>
    <row r="346" spans="1:19" hidden="1">
      <c r="A346" s="36"/>
      <c r="B346" s="203"/>
      <c r="C346" s="8"/>
      <c r="D346" s="5"/>
      <c r="E346" s="65"/>
      <c r="F346" s="66"/>
      <c r="G346" s="63">
        <f>H346*($H$40-$H$41)+I346*($I$40-$I$41)+J346*($J$40-$J$41)+K346*($K$40-$K$41)+L346*($L$40-$L$41)+M346*($M$40-$M$41)+N346*($N$40-$N$41)+O346*($O$40-$O$41)+H347*$H$41+I347*$I$41+J347*$J$41+K347*$K$41+L347*$L$41+M347*$M$41+N347*$N$41+O347*$O$41</f>
        <v>0</v>
      </c>
      <c r="H346" s="18">
        <f>36*H348/H$40-SUM(H343:H345)</f>
        <v>0</v>
      </c>
      <c r="I346" s="18">
        <f t="shared" ref="I346:O346" si="98">36*I348/I$40-SUM(I343:I345)</f>
        <v>0</v>
      </c>
      <c r="J346" s="18">
        <f t="shared" si="98"/>
        <v>0</v>
      </c>
      <c r="K346" s="18">
        <f t="shared" si="98"/>
        <v>0</v>
      </c>
      <c r="L346" s="18">
        <f t="shared" si="98"/>
        <v>0</v>
      </c>
      <c r="M346" s="18">
        <f t="shared" si="98"/>
        <v>0</v>
      </c>
      <c r="N346" s="18">
        <f t="shared" si="98"/>
        <v>0</v>
      </c>
      <c r="O346" s="18">
        <f t="shared" si="98"/>
        <v>0</v>
      </c>
      <c r="P346" s="68"/>
      <c r="Q346" s="210" t="s">
        <v>22</v>
      </c>
    </row>
    <row r="347" spans="1:19" hidden="1">
      <c r="A347" s="36"/>
      <c r="B347" s="203"/>
      <c r="C347" s="8"/>
      <c r="D347" s="5"/>
      <c r="E347" s="65"/>
      <c r="F347" s="66"/>
      <c r="G347" s="69"/>
      <c r="H347" s="1">
        <f t="shared" ref="H347:O347" si="99">SUM(H343:H346)</f>
        <v>0</v>
      </c>
      <c r="I347" s="1">
        <f t="shared" si="99"/>
        <v>0</v>
      </c>
      <c r="J347" s="1">
        <f t="shared" si="99"/>
        <v>0</v>
      </c>
      <c r="K347" s="1">
        <f t="shared" si="99"/>
        <v>0</v>
      </c>
      <c r="L347" s="1">
        <f t="shared" si="99"/>
        <v>0</v>
      </c>
      <c r="M347" s="1">
        <f t="shared" si="99"/>
        <v>0</v>
      </c>
      <c r="N347" s="1">
        <f t="shared" si="99"/>
        <v>0</v>
      </c>
      <c r="O347" s="1">
        <f t="shared" si="99"/>
        <v>0</v>
      </c>
      <c r="P347" s="68"/>
      <c r="Q347" s="210" t="s">
        <v>30</v>
      </c>
      <c r="R347" s="273"/>
    </row>
    <row r="348" spans="1:19" ht="12.75" hidden="1" thickBot="1">
      <c r="A348" s="70"/>
      <c r="B348" s="204"/>
      <c r="C348" s="10"/>
      <c r="D348" s="10"/>
      <c r="E348" s="71">
        <f>SUM(H348:O348)</f>
        <v>0</v>
      </c>
      <c r="F348" s="72"/>
      <c r="G348" s="73"/>
      <c r="H348" s="74"/>
      <c r="I348" s="74"/>
      <c r="J348" s="74"/>
      <c r="K348" s="74"/>
      <c r="L348" s="74"/>
      <c r="M348" s="74"/>
      <c r="N348" s="74"/>
      <c r="O348" s="74"/>
      <c r="P348" s="75"/>
      <c r="Q348" s="210" t="s">
        <v>20</v>
      </c>
      <c r="R348" s="273"/>
    </row>
    <row r="349" spans="1:19" hidden="1">
      <c r="A349" s="36" t="s">
        <v>104</v>
      </c>
      <c r="B349" s="202"/>
      <c r="C349" s="4"/>
      <c r="D349" s="5"/>
      <c r="E349" s="61">
        <f>H353*$H$40+I353*$I$40+J353*$J$40+K353*$K$40+L353*$L$40+M353*$M$40+N353*$N$40+O353*$O$40</f>
        <v>0</v>
      </c>
      <c r="F349" s="62">
        <f>SUM(G349:G351)</f>
        <v>0</v>
      </c>
      <c r="G349" s="63">
        <f>H349*($H$40-$H$41)+I349*($I$40-$I$41)+J349*($J$40-$J$41)+K349*($K$40-$K$41)+L349*($L$40-$L$41)+M349*($M$40-$M$41)+N349*($N$40-$N$41)+O349*($O$40-$O$41)</f>
        <v>0</v>
      </c>
      <c r="H349" s="19"/>
      <c r="I349" s="19"/>
      <c r="J349" s="19"/>
      <c r="K349" s="267"/>
      <c r="L349" s="19"/>
      <c r="M349" s="267"/>
      <c r="N349" s="20"/>
      <c r="O349" s="20"/>
      <c r="P349" s="64"/>
      <c r="Q349" s="210" t="s">
        <v>14</v>
      </c>
      <c r="R349" s="211" t="s">
        <v>21</v>
      </c>
    </row>
    <row r="350" spans="1:19" s="270" customFormat="1" hidden="1">
      <c r="A350" s="36"/>
      <c r="B350" s="203"/>
      <c r="C350" s="8"/>
      <c r="D350" s="5"/>
      <c r="E350" s="65"/>
      <c r="F350" s="66"/>
      <c r="G350" s="63">
        <f>H350*($H$40-$H$41)+I350*($I$40-$I$41)+J350*($J$40-$J$41)+K350*($K$40-$K$41)+L350*($L$40-$L$41)+M350*($M$40-$M$41)+N350*($N$40-$N$41)+O350*($O$40-$O$41)</f>
        <v>0</v>
      </c>
      <c r="H350" s="19"/>
      <c r="I350" s="19"/>
      <c r="J350" s="19"/>
      <c r="K350" s="267"/>
      <c r="L350" s="19"/>
      <c r="M350" s="267"/>
      <c r="N350" s="21"/>
      <c r="O350" s="21"/>
      <c r="P350" s="67"/>
      <c r="Q350" s="210" t="s">
        <v>14</v>
      </c>
      <c r="R350" s="211"/>
      <c r="S350" s="269"/>
    </row>
    <row r="351" spans="1:19" hidden="1">
      <c r="A351" s="36"/>
      <c r="B351" s="203"/>
      <c r="C351" s="8"/>
      <c r="D351" s="5"/>
      <c r="E351" s="65"/>
      <c r="F351" s="66"/>
      <c r="G351" s="63">
        <f>H351*($H$40-$H$41)+I351*($I$40-$I$41)+J351*($J$40-$J$41)+K351*($K$40-$K$41)+L351*($L$40-$L$41)+M351*($M$40-$M$41)+N351*($N$40-$N$41)+O351*($O$40-$O$41)</f>
        <v>0</v>
      </c>
      <c r="H351" s="19"/>
      <c r="I351" s="19"/>
      <c r="J351" s="19"/>
      <c r="K351" s="267"/>
      <c r="L351" s="19"/>
      <c r="M351" s="267"/>
      <c r="N351" s="21"/>
      <c r="O351" s="21"/>
      <c r="P351" s="67"/>
      <c r="Q351" s="210" t="s">
        <v>14</v>
      </c>
    </row>
    <row r="352" spans="1:19" hidden="1">
      <c r="A352" s="36"/>
      <c r="B352" s="203"/>
      <c r="C352" s="8"/>
      <c r="D352" s="5"/>
      <c r="E352" s="65"/>
      <c r="F352" s="66"/>
      <c r="G352" s="63">
        <f>H352*($H$40-$H$41)+I352*($I$40-$I$41)+J352*($J$40-$J$41)+K352*($K$40-$K$41)+L352*($L$40-$L$41)+M352*($M$40-$M$41)+N352*($N$40-$N$41)+O352*($O$40-$O$41)+H353*$H$41+I353*$I$41+J353*$J$41+K353*$K$41+L353*$L$41+M353*$M$41+N353*$N$41+O353*$O$41</f>
        <v>0</v>
      </c>
      <c r="H352" s="18">
        <f>36*H354/H$40-SUM(H349:H351)</f>
        <v>0</v>
      </c>
      <c r="I352" s="18">
        <f t="shared" ref="I352:O352" si="100">36*I354/I$40-SUM(I349:I351)</f>
        <v>0</v>
      </c>
      <c r="J352" s="18">
        <f t="shared" si="100"/>
        <v>0</v>
      </c>
      <c r="K352" s="18">
        <f t="shared" si="100"/>
        <v>0</v>
      </c>
      <c r="L352" s="18">
        <f t="shared" si="100"/>
        <v>0</v>
      </c>
      <c r="M352" s="18">
        <f t="shared" si="100"/>
        <v>0</v>
      </c>
      <c r="N352" s="18">
        <f t="shared" si="100"/>
        <v>0</v>
      </c>
      <c r="O352" s="18">
        <f t="shared" si="100"/>
        <v>0</v>
      </c>
      <c r="P352" s="68"/>
      <c r="Q352" s="210" t="s">
        <v>22</v>
      </c>
    </row>
    <row r="353" spans="1:19" hidden="1">
      <c r="A353" s="36"/>
      <c r="B353" s="203"/>
      <c r="C353" s="8"/>
      <c r="D353" s="5"/>
      <c r="E353" s="65"/>
      <c r="F353" s="66"/>
      <c r="G353" s="69"/>
      <c r="H353" s="1">
        <f t="shared" ref="H353:O353" si="101">SUM(H349:H352)</f>
        <v>0</v>
      </c>
      <c r="I353" s="1">
        <f t="shared" si="101"/>
        <v>0</v>
      </c>
      <c r="J353" s="1">
        <f t="shared" si="101"/>
        <v>0</v>
      </c>
      <c r="K353" s="1">
        <f t="shared" si="101"/>
        <v>0</v>
      </c>
      <c r="L353" s="1">
        <f t="shared" si="101"/>
        <v>0</v>
      </c>
      <c r="M353" s="1">
        <f t="shared" si="101"/>
        <v>0</v>
      </c>
      <c r="N353" s="1">
        <f t="shared" si="101"/>
        <v>0</v>
      </c>
      <c r="O353" s="1">
        <f t="shared" si="101"/>
        <v>0</v>
      </c>
      <c r="P353" s="68"/>
      <c r="Q353" s="210" t="s">
        <v>30</v>
      </c>
      <c r="R353" s="273"/>
    </row>
    <row r="354" spans="1:19" ht="12.75" hidden="1" thickBot="1">
      <c r="A354" s="70"/>
      <c r="B354" s="204"/>
      <c r="C354" s="10"/>
      <c r="D354" s="10"/>
      <c r="E354" s="71">
        <f>SUM(H354:O354)</f>
        <v>0</v>
      </c>
      <c r="F354" s="72"/>
      <c r="G354" s="73"/>
      <c r="H354" s="74"/>
      <c r="I354" s="74"/>
      <c r="J354" s="74"/>
      <c r="K354" s="74"/>
      <c r="L354" s="74"/>
      <c r="M354" s="74"/>
      <c r="N354" s="74"/>
      <c r="O354" s="74"/>
      <c r="P354" s="75"/>
      <c r="Q354" s="210" t="s">
        <v>20</v>
      </c>
      <c r="R354" s="273"/>
    </row>
    <row r="355" spans="1:19" hidden="1">
      <c r="A355" s="36" t="s">
        <v>105</v>
      </c>
      <c r="B355" s="202"/>
      <c r="C355" s="4"/>
      <c r="D355" s="5"/>
      <c r="E355" s="61">
        <f>H359*$H$40+I359*$I$40+J359*$J$40+K359*$K$40+L359*$L$40+M359*$M$40+N359*$N$40+O359*$O$40</f>
        <v>0</v>
      </c>
      <c r="F355" s="62">
        <f>SUM(G355:G357)</f>
        <v>0</v>
      </c>
      <c r="G355" s="63">
        <f>H355*($H$40-$H$41)+I355*($I$40-$I$41)+J355*($J$40-$J$41)+K355*($K$40-$K$41)+L355*($L$40-$L$41)+M355*($M$40-$M$41)+N355*($N$40-$N$41)+O355*($O$40-$O$41)</f>
        <v>0</v>
      </c>
      <c r="H355" s="19"/>
      <c r="I355" s="19"/>
      <c r="J355" s="19"/>
      <c r="K355" s="267"/>
      <c r="L355" s="19"/>
      <c r="M355" s="267"/>
      <c r="N355" s="20"/>
      <c r="O355" s="20"/>
      <c r="P355" s="64"/>
      <c r="Q355" s="210" t="s">
        <v>14</v>
      </c>
      <c r="R355" s="211" t="s">
        <v>21</v>
      </c>
    </row>
    <row r="356" spans="1:19" s="270" customFormat="1" hidden="1">
      <c r="A356" s="36"/>
      <c r="B356" s="203"/>
      <c r="C356" s="8"/>
      <c r="D356" s="5"/>
      <c r="E356" s="65"/>
      <c r="F356" s="66"/>
      <c r="G356" s="63">
        <f>H356*($H$40-$H$41)+I356*($I$40-$I$41)+J356*($J$40-$J$41)+K356*($K$40-$K$41)+L356*($L$40-$L$41)+M356*($M$40-$M$41)+N356*($N$40-$N$41)+O356*($O$40-$O$41)</f>
        <v>0</v>
      </c>
      <c r="H356" s="19"/>
      <c r="I356" s="19"/>
      <c r="J356" s="19"/>
      <c r="K356" s="267"/>
      <c r="L356" s="19"/>
      <c r="M356" s="267"/>
      <c r="N356" s="21"/>
      <c r="O356" s="21"/>
      <c r="P356" s="67"/>
      <c r="Q356" s="210" t="s">
        <v>14</v>
      </c>
      <c r="R356" s="211"/>
      <c r="S356" s="269"/>
    </row>
    <row r="357" spans="1:19" hidden="1">
      <c r="A357" s="36"/>
      <c r="B357" s="203"/>
      <c r="C357" s="8"/>
      <c r="D357" s="5"/>
      <c r="E357" s="65"/>
      <c r="F357" s="66"/>
      <c r="G357" s="63">
        <f>H357*($H$40-$H$41)+I357*($I$40-$I$41)+J357*($J$40-$J$41)+K357*($K$40-$K$41)+L357*($L$40-$L$41)+M357*($M$40-$M$41)+N357*($N$40-$N$41)+O357*($O$40-$O$41)</f>
        <v>0</v>
      </c>
      <c r="H357" s="19"/>
      <c r="I357" s="19"/>
      <c r="J357" s="19"/>
      <c r="K357" s="267"/>
      <c r="L357" s="19"/>
      <c r="M357" s="267"/>
      <c r="N357" s="21"/>
      <c r="O357" s="21"/>
      <c r="P357" s="67"/>
      <c r="Q357" s="210" t="s">
        <v>14</v>
      </c>
    </row>
    <row r="358" spans="1:19" hidden="1">
      <c r="A358" s="36"/>
      <c r="B358" s="203"/>
      <c r="C358" s="8"/>
      <c r="D358" s="5"/>
      <c r="E358" s="65"/>
      <c r="F358" s="66"/>
      <c r="G358" s="63">
        <f>H358*($H$40-$H$41)+I358*($I$40-$I$41)+J358*($J$40-$J$41)+K358*($K$40-$K$41)+L358*($L$40-$L$41)+M358*($M$40-$M$41)+N358*($N$40-$N$41)+O358*($O$40-$O$41)+H359*$H$41+I359*$I$41+J359*$J$41+K359*$K$41+L359*$L$41+M359*$M$41+N359*$N$41+O359*$O$41</f>
        <v>0</v>
      </c>
      <c r="H358" s="18">
        <f>36*H360/H$40-SUM(H355:H357)</f>
        <v>0</v>
      </c>
      <c r="I358" s="18">
        <f t="shared" ref="I358:O358" si="102">36*I360/I$40-SUM(I355:I357)</f>
        <v>0</v>
      </c>
      <c r="J358" s="18">
        <f t="shared" si="102"/>
        <v>0</v>
      </c>
      <c r="K358" s="18">
        <f t="shared" si="102"/>
        <v>0</v>
      </c>
      <c r="L358" s="18">
        <f t="shared" si="102"/>
        <v>0</v>
      </c>
      <c r="M358" s="18">
        <f t="shared" si="102"/>
        <v>0</v>
      </c>
      <c r="N358" s="18">
        <f t="shared" si="102"/>
        <v>0</v>
      </c>
      <c r="O358" s="18">
        <f t="shared" si="102"/>
        <v>0</v>
      </c>
      <c r="P358" s="68"/>
      <c r="Q358" s="210" t="s">
        <v>22</v>
      </c>
    </row>
    <row r="359" spans="1:19" hidden="1">
      <c r="A359" s="36"/>
      <c r="B359" s="203"/>
      <c r="C359" s="8"/>
      <c r="D359" s="5"/>
      <c r="E359" s="65"/>
      <c r="F359" s="66"/>
      <c r="G359" s="69"/>
      <c r="H359" s="1">
        <f t="shared" ref="H359:O359" si="103">SUM(H355:H358)</f>
        <v>0</v>
      </c>
      <c r="I359" s="1">
        <f t="shared" si="103"/>
        <v>0</v>
      </c>
      <c r="J359" s="1">
        <f t="shared" si="103"/>
        <v>0</v>
      </c>
      <c r="K359" s="1">
        <f t="shared" si="103"/>
        <v>0</v>
      </c>
      <c r="L359" s="1">
        <f t="shared" si="103"/>
        <v>0</v>
      </c>
      <c r="M359" s="1">
        <f t="shared" si="103"/>
        <v>0</v>
      </c>
      <c r="N359" s="1">
        <f t="shared" si="103"/>
        <v>0</v>
      </c>
      <c r="O359" s="1">
        <f t="shared" si="103"/>
        <v>0</v>
      </c>
      <c r="P359" s="68"/>
      <c r="Q359" s="210" t="s">
        <v>30</v>
      </c>
      <c r="R359" s="273"/>
    </row>
    <row r="360" spans="1:19" ht="12.75" hidden="1" thickBot="1">
      <c r="A360" s="70"/>
      <c r="B360" s="204"/>
      <c r="C360" s="10"/>
      <c r="D360" s="10"/>
      <c r="E360" s="71">
        <f>SUM(H360:O360)</f>
        <v>0</v>
      </c>
      <c r="F360" s="72"/>
      <c r="G360" s="73"/>
      <c r="H360" s="74"/>
      <c r="I360" s="74"/>
      <c r="J360" s="74"/>
      <c r="K360" s="74"/>
      <c r="L360" s="74"/>
      <c r="M360" s="74"/>
      <c r="N360" s="74"/>
      <c r="O360" s="74"/>
      <c r="P360" s="75"/>
      <c r="Q360" s="210" t="s">
        <v>20</v>
      </c>
      <c r="R360" s="273"/>
    </row>
    <row r="361" spans="1:19" hidden="1">
      <c r="A361" s="36" t="s">
        <v>106</v>
      </c>
      <c r="B361" s="202"/>
      <c r="C361" s="4"/>
      <c r="D361" s="5"/>
      <c r="E361" s="61">
        <f>H365*$H$40+I365*$I$40+J365*$J$40+K365*$K$40+L365*$L$40+M365*$M$40+N365*$N$40+O365*$O$40</f>
        <v>0</v>
      </c>
      <c r="F361" s="62">
        <f>SUM(G361:G363)</f>
        <v>0</v>
      </c>
      <c r="G361" s="63">
        <f>H361*($H$40-$H$41)+I361*($I$40-$I$41)+J361*($J$40-$J$41)+K361*($K$40-$K$41)+L361*($L$40-$L$41)+M361*($M$40-$M$41)+N361*($N$40-$N$41)+O361*($O$40-$O$41)</f>
        <v>0</v>
      </c>
      <c r="H361" s="19"/>
      <c r="I361" s="19"/>
      <c r="J361" s="19"/>
      <c r="K361" s="267"/>
      <c r="L361" s="19"/>
      <c r="M361" s="267"/>
      <c r="N361" s="20"/>
      <c r="O361" s="20"/>
      <c r="P361" s="64"/>
      <c r="Q361" s="210" t="s">
        <v>14</v>
      </c>
      <c r="R361" s="211" t="s">
        <v>21</v>
      </c>
    </row>
    <row r="362" spans="1:19" s="270" customFormat="1" hidden="1">
      <c r="A362" s="36"/>
      <c r="B362" s="203"/>
      <c r="C362" s="8"/>
      <c r="D362" s="5"/>
      <c r="E362" s="65"/>
      <c r="F362" s="66"/>
      <c r="G362" s="63">
        <f>H362*($H$40-$H$41)+I362*($I$40-$I$41)+J362*($J$40-$J$41)+K362*($K$40-$K$41)+L362*($L$40-$L$41)+M362*($M$40-$M$41)+N362*($N$40-$N$41)+O362*($O$40-$O$41)</f>
        <v>0</v>
      </c>
      <c r="H362" s="19"/>
      <c r="I362" s="19"/>
      <c r="J362" s="19"/>
      <c r="K362" s="267"/>
      <c r="L362" s="19"/>
      <c r="M362" s="267"/>
      <c r="N362" s="21"/>
      <c r="O362" s="21"/>
      <c r="P362" s="67"/>
      <c r="Q362" s="210" t="s">
        <v>14</v>
      </c>
      <c r="R362" s="211"/>
      <c r="S362" s="269"/>
    </row>
    <row r="363" spans="1:19" hidden="1">
      <c r="A363" s="36"/>
      <c r="B363" s="203"/>
      <c r="C363" s="8"/>
      <c r="D363" s="5"/>
      <c r="E363" s="65"/>
      <c r="F363" s="66"/>
      <c r="G363" s="63">
        <f>H363*($H$40-$H$41)+I363*($I$40-$I$41)+J363*($J$40-$J$41)+K363*($K$40-$K$41)+L363*($L$40-$L$41)+M363*($M$40-$M$41)+N363*($N$40-$N$41)+O363*($O$40-$O$41)</f>
        <v>0</v>
      </c>
      <c r="H363" s="19"/>
      <c r="I363" s="19"/>
      <c r="J363" s="19"/>
      <c r="K363" s="267"/>
      <c r="L363" s="19"/>
      <c r="M363" s="267"/>
      <c r="N363" s="21"/>
      <c r="O363" s="21"/>
      <c r="P363" s="67"/>
      <c r="Q363" s="210" t="s">
        <v>14</v>
      </c>
    </row>
    <row r="364" spans="1:19" hidden="1">
      <c r="A364" s="36"/>
      <c r="B364" s="203"/>
      <c r="C364" s="8"/>
      <c r="D364" s="5"/>
      <c r="E364" s="65"/>
      <c r="F364" s="66"/>
      <c r="G364" s="63">
        <f>H364*($H$40-$H$41)+I364*($I$40-$I$41)+J364*($J$40-$J$41)+K364*($K$40-$K$41)+L364*($L$40-$L$41)+M364*($M$40-$M$41)+N364*($N$40-$N$41)+O364*($O$40-$O$41)+H365*$H$41+I365*$I$41+J365*$J$41+K365*$K$41+L365*$L$41+M365*$M$41+N365*$N$41+O365*$O$41</f>
        <v>0</v>
      </c>
      <c r="H364" s="18">
        <f>36*H366/H$40-SUM(H361:H363)</f>
        <v>0</v>
      </c>
      <c r="I364" s="18">
        <f t="shared" ref="I364:O364" si="104">36*I366/I$40-SUM(I361:I363)</f>
        <v>0</v>
      </c>
      <c r="J364" s="18">
        <f t="shared" si="104"/>
        <v>0</v>
      </c>
      <c r="K364" s="18">
        <f t="shared" si="104"/>
        <v>0</v>
      </c>
      <c r="L364" s="18">
        <f t="shared" si="104"/>
        <v>0</v>
      </c>
      <c r="M364" s="18">
        <f t="shared" si="104"/>
        <v>0</v>
      </c>
      <c r="N364" s="18">
        <f t="shared" si="104"/>
        <v>0</v>
      </c>
      <c r="O364" s="18">
        <f t="shared" si="104"/>
        <v>0</v>
      </c>
      <c r="P364" s="68"/>
      <c r="Q364" s="210" t="s">
        <v>22</v>
      </c>
    </row>
    <row r="365" spans="1:19" hidden="1">
      <c r="A365" s="36"/>
      <c r="B365" s="203"/>
      <c r="C365" s="8"/>
      <c r="D365" s="5"/>
      <c r="E365" s="65"/>
      <c r="F365" s="66"/>
      <c r="G365" s="69"/>
      <c r="H365" s="1">
        <f t="shared" ref="H365:O365" si="105">SUM(H361:H364)</f>
        <v>0</v>
      </c>
      <c r="I365" s="1">
        <f t="shared" si="105"/>
        <v>0</v>
      </c>
      <c r="J365" s="1">
        <f t="shared" si="105"/>
        <v>0</v>
      </c>
      <c r="K365" s="1">
        <f t="shared" si="105"/>
        <v>0</v>
      </c>
      <c r="L365" s="1">
        <f t="shared" si="105"/>
        <v>0</v>
      </c>
      <c r="M365" s="1">
        <f t="shared" si="105"/>
        <v>0</v>
      </c>
      <c r="N365" s="1">
        <f t="shared" si="105"/>
        <v>0</v>
      </c>
      <c r="O365" s="1">
        <f t="shared" si="105"/>
        <v>0</v>
      </c>
      <c r="P365" s="68"/>
      <c r="Q365" s="210" t="s">
        <v>30</v>
      </c>
      <c r="R365" s="273"/>
    </row>
    <row r="366" spans="1:19" ht="12.75" hidden="1" thickBot="1">
      <c r="A366" s="70"/>
      <c r="B366" s="204"/>
      <c r="C366" s="10"/>
      <c r="D366" s="10"/>
      <c r="E366" s="71">
        <f>SUM(H366:O366)</f>
        <v>0</v>
      </c>
      <c r="F366" s="72"/>
      <c r="G366" s="73"/>
      <c r="H366" s="74"/>
      <c r="I366" s="74"/>
      <c r="J366" s="74"/>
      <c r="K366" s="74"/>
      <c r="L366" s="74"/>
      <c r="M366" s="74"/>
      <c r="N366" s="74"/>
      <c r="O366" s="74"/>
      <c r="P366" s="75"/>
      <c r="Q366" s="210" t="s">
        <v>20</v>
      </c>
      <c r="R366" s="273"/>
    </row>
    <row r="367" spans="1:19" hidden="1">
      <c r="A367" s="36" t="s">
        <v>107</v>
      </c>
      <c r="B367" s="202"/>
      <c r="C367" s="4"/>
      <c r="D367" s="5"/>
      <c r="E367" s="61">
        <f>H371*$H$40+I371*$I$40+J371*$J$40+K371*$K$40+L371*$L$40+M371*$M$40+N371*$N$40+O371*$O$40</f>
        <v>0</v>
      </c>
      <c r="F367" s="62">
        <f>SUM(G367:G369)</f>
        <v>0</v>
      </c>
      <c r="G367" s="63">
        <f>H367*($H$40-$H$41)+I367*($I$40-$I$41)+J367*($J$40-$J$41)+K367*($K$40-$K$41)+L367*($L$40-$L$41)+M367*($M$40-$M$41)+N367*($N$40-$N$41)+O367*($O$40-$O$41)</f>
        <v>0</v>
      </c>
      <c r="H367" s="19"/>
      <c r="I367" s="19"/>
      <c r="J367" s="19"/>
      <c r="K367" s="267"/>
      <c r="L367" s="19"/>
      <c r="M367" s="267"/>
      <c r="N367" s="20"/>
      <c r="O367" s="20"/>
      <c r="P367" s="64"/>
      <c r="Q367" s="210" t="s">
        <v>14</v>
      </c>
      <c r="R367" s="211" t="s">
        <v>21</v>
      </c>
    </row>
    <row r="368" spans="1:19" s="270" customFormat="1" hidden="1">
      <c r="A368" s="36"/>
      <c r="B368" s="203"/>
      <c r="C368" s="8"/>
      <c r="D368" s="5"/>
      <c r="E368" s="65"/>
      <c r="F368" s="66"/>
      <c r="G368" s="63">
        <f>H368*($H$40-$H$41)+I368*($I$40-$I$41)+J368*($J$40-$J$41)+K368*($K$40-$K$41)+L368*($L$40-$L$41)+M368*($M$40-$M$41)+N368*($N$40-$N$41)+O368*($O$40-$O$41)</f>
        <v>0</v>
      </c>
      <c r="H368" s="19"/>
      <c r="I368" s="19"/>
      <c r="J368" s="19"/>
      <c r="K368" s="267"/>
      <c r="L368" s="19"/>
      <c r="M368" s="267"/>
      <c r="N368" s="21"/>
      <c r="O368" s="21"/>
      <c r="P368" s="67"/>
      <c r="Q368" s="210" t="s">
        <v>14</v>
      </c>
      <c r="R368" s="211"/>
      <c r="S368" s="269"/>
    </row>
    <row r="369" spans="1:19" hidden="1">
      <c r="A369" s="36"/>
      <c r="B369" s="203"/>
      <c r="C369" s="8"/>
      <c r="D369" s="5"/>
      <c r="E369" s="65"/>
      <c r="F369" s="66"/>
      <c r="G369" s="63">
        <f>H369*($H$40-$H$41)+I369*($I$40-$I$41)+J369*($J$40-$J$41)+K369*($K$40-$K$41)+L369*($L$40-$L$41)+M369*($M$40-$M$41)+N369*($N$40-$N$41)+O369*($O$40-$O$41)</f>
        <v>0</v>
      </c>
      <c r="H369" s="19"/>
      <c r="I369" s="19"/>
      <c r="J369" s="19"/>
      <c r="K369" s="267"/>
      <c r="L369" s="19"/>
      <c r="M369" s="267"/>
      <c r="N369" s="21"/>
      <c r="O369" s="21"/>
      <c r="P369" s="67"/>
      <c r="Q369" s="210" t="s">
        <v>14</v>
      </c>
    </row>
    <row r="370" spans="1:19" hidden="1">
      <c r="A370" s="36"/>
      <c r="B370" s="203"/>
      <c r="C370" s="8"/>
      <c r="D370" s="5"/>
      <c r="E370" s="65"/>
      <c r="F370" s="66"/>
      <c r="G370" s="63">
        <f>H370*($H$40-$H$41)+I370*($I$40-$I$41)+J370*($J$40-$J$41)+K370*($K$40-$K$41)+L370*($L$40-$L$41)+M370*($M$40-$M$41)+N370*($N$40-$N$41)+O370*($O$40-$O$41)+H371*$H$41+I371*$I$41+J371*$J$41+K371*$K$41+L371*$L$41+M371*$M$41+N371*$N$41+O371*$O$41</f>
        <v>0</v>
      </c>
      <c r="H370" s="18">
        <f>36*H372/H$40-SUM(H367:H369)</f>
        <v>0</v>
      </c>
      <c r="I370" s="18">
        <f t="shared" ref="I370:O370" si="106">36*I372/I$40-SUM(I367:I369)</f>
        <v>0</v>
      </c>
      <c r="J370" s="18">
        <f t="shared" si="106"/>
        <v>0</v>
      </c>
      <c r="K370" s="18">
        <f t="shared" si="106"/>
        <v>0</v>
      </c>
      <c r="L370" s="18">
        <f t="shared" si="106"/>
        <v>0</v>
      </c>
      <c r="M370" s="18">
        <f t="shared" si="106"/>
        <v>0</v>
      </c>
      <c r="N370" s="18">
        <f t="shared" si="106"/>
        <v>0</v>
      </c>
      <c r="O370" s="18">
        <f t="shared" si="106"/>
        <v>0</v>
      </c>
      <c r="P370" s="68"/>
      <c r="Q370" s="210" t="s">
        <v>22</v>
      </c>
    </row>
    <row r="371" spans="1:19" hidden="1">
      <c r="A371" s="36"/>
      <c r="B371" s="203"/>
      <c r="C371" s="8"/>
      <c r="D371" s="5"/>
      <c r="E371" s="65"/>
      <c r="F371" s="66"/>
      <c r="G371" s="69"/>
      <c r="H371" s="1">
        <f t="shared" ref="H371:O371" si="107">SUM(H367:H370)</f>
        <v>0</v>
      </c>
      <c r="I371" s="1">
        <f t="shared" si="107"/>
        <v>0</v>
      </c>
      <c r="J371" s="1">
        <f t="shared" si="107"/>
        <v>0</v>
      </c>
      <c r="K371" s="1">
        <f t="shared" si="107"/>
        <v>0</v>
      </c>
      <c r="L371" s="1">
        <f t="shared" si="107"/>
        <v>0</v>
      </c>
      <c r="M371" s="1">
        <f t="shared" si="107"/>
        <v>0</v>
      </c>
      <c r="N371" s="1">
        <f t="shared" si="107"/>
        <v>0</v>
      </c>
      <c r="O371" s="1">
        <f t="shared" si="107"/>
        <v>0</v>
      </c>
      <c r="P371" s="68"/>
      <c r="Q371" s="210" t="s">
        <v>30</v>
      </c>
      <c r="R371" s="273"/>
    </row>
    <row r="372" spans="1:19" ht="12.75" hidden="1" thickBot="1">
      <c r="A372" s="70"/>
      <c r="B372" s="204"/>
      <c r="C372" s="10"/>
      <c r="D372" s="10"/>
      <c r="E372" s="71">
        <f>SUM(H372:O372)</f>
        <v>0</v>
      </c>
      <c r="F372" s="72"/>
      <c r="G372" s="73"/>
      <c r="H372" s="74"/>
      <c r="I372" s="74"/>
      <c r="J372" s="74"/>
      <c r="K372" s="74"/>
      <c r="L372" s="74"/>
      <c r="M372" s="74"/>
      <c r="N372" s="74"/>
      <c r="O372" s="74"/>
      <c r="P372" s="75"/>
      <c r="Q372" s="210" t="s">
        <v>20</v>
      </c>
      <c r="R372" s="273"/>
    </row>
    <row r="373" spans="1:19" hidden="1">
      <c r="A373" s="36" t="s">
        <v>108</v>
      </c>
      <c r="B373" s="202"/>
      <c r="C373" s="4"/>
      <c r="D373" s="5"/>
      <c r="E373" s="61">
        <f>H377*$H$40+I377*$I$40+J377*$J$40+K377*$K$40+L377*$L$40+M377*$M$40+N377*$N$40+O377*$O$40</f>
        <v>0</v>
      </c>
      <c r="F373" s="62">
        <f>SUM(G373:G375)</f>
        <v>0</v>
      </c>
      <c r="G373" s="63">
        <f>H373*($H$40-$H$41)+I373*($I$40-$I$41)+J373*($J$40-$J$41)+K373*($K$40-$K$41)+L373*($L$40-$L$41)+M373*($M$40-$M$41)+N373*($N$40-$N$41)+O373*($O$40-$O$41)</f>
        <v>0</v>
      </c>
      <c r="H373" s="19"/>
      <c r="I373" s="19"/>
      <c r="J373" s="19"/>
      <c r="K373" s="267"/>
      <c r="L373" s="19"/>
      <c r="M373" s="267"/>
      <c r="N373" s="20"/>
      <c r="O373" s="20"/>
      <c r="P373" s="64"/>
      <c r="Q373" s="210" t="s">
        <v>14</v>
      </c>
      <c r="R373" s="211" t="s">
        <v>21</v>
      </c>
    </row>
    <row r="374" spans="1:19" ht="12.75" hidden="1" customHeight="1">
      <c r="A374" s="36"/>
      <c r="B374" s="203"/>
      <c r="C374" s="8"/>
      <c r="D374" s="5"/>
      <c r="E374" s="65"/>
      <c r="F374" s="66"/>
      <c r="G374" s="63">
        <f>H374*($H$40-$H$41)+I374*($I$40-$I$41)+J374*($J$40-$J$41)+K374*($K$40-$K$41)+L374*($L$40-$L$41)+M374*($M$40-$M$41)+N374*($N$40-$N$41)+O374*($O$40-$O$41)</f>
        <v>0</v>
      </c>
      <c r="H374" s="19"/>
      <c r="I374" s="19"/>
      <c r="J374" s="19"/>
      <c r="K374" s="267"/>
      <c r="L374" s="19"/>
      <c r="M374" s="267"/>
      <c r="N374" s="21"/>
      <c r="O374" s="21"/>
      <c r="P374" s="67"/>
      <c r="Q374" s="210" t="s">
        <v>14</v>
      </c>
    </row>
    <row r="375" spans="1:19" hidden="1">
      <c r="A375" s="36"/>
      <c r="B375" s="203"/>
      <c r="C375" s="8"/>
      <c r="D375" s="5"/>
      <c r="E375" s="65"/>
      <c r="F375" s="66"/>
      <c r="G375" s="63">
        <f>H375*($H$40-$H$41)+I375*($I$40-$I$41)+J375*($J$40-$J$41)+K375*($K$40-$K$41)+L375*($L$40-$L$41)+M375*($M$40-$M$41)+N375*($N$40-$N$41)+O375*($O$40-$O$41)</f>
        <v>0</v>
      </c>
      <c r="H375" s="19"/>
      <c r="I375" s="19"/>
      <c r="J375" s="19"/>
      <c r="K375" s="267"/>
      <c r="L375" s="19"/>
      <c r="M375" s="267"/>
      <c r="N375" s="21"/>
      <c r="O375" s="21"/>
      <c r="P375" s="67"/>
      <c r="Q375" s="210" t="s">
        <v>14</v>
      </c>
      <c r="S375" s="269"/>
    </row>
    <row r="376" spans="1:19" hidden="1">
      <c r="A376" s="36"/>
      <c r="B376" s="203"/>
      <c r="C376" s="8"/>
      <c r="D376" s="5"/>
      <c r="E376" s="65"/>
      <c r="F376" s="66"/>
      <c r="G376" s="63">
        <f>H376*($H$40-$H$41)+I376*($I$40-$I$41)+J376*($J$40-$J$41)+K376*($K$40-$K$41)+L376*($L$40-$L$41)+M376*($M$40-$M$41)+N376*($N$40-$N$41)+O376*($O$40-$O$41)+H377*$H$41+I377*$I$41+J377*$J$41+K377*$K$41+L377*$L$41+M377*$M$41+N377*$N$41+O377*$O$41</f>
        <v>0</v>
      </c>
      <c r="H376" s="18">
        <f>36*H378/H$40-SUM(H373:H375)</f>
        <v>0</v>
      </c>
      <c r="I376" s="18">
        <f t="shared" ref="I376:O376" si="108">36*I378/I$40-SUM(I373:I375)</f>
        <v>0</v>
      </c>
      <c r="J376" s="18">
        <f t="shared" si="108"/>
        <v>0</v>
      </c>
      <c r="K376" s="18">
        <f t="shared" si="108"/>
        <v>0</v>
      </c>
      <c r="L376" s="18">
        <f t="shared" si="108"/>
        <v>0</v>
      </c>
      <c r="M376" s="18">
        <f t="shared" si="108"/>
        <v>0</v>
      </c>
      <c r="N376" s="18">
        <f t="shared" si="108"/>
        <v>0</v>
      </c>
      <c r="O376" s="18">
        <f t="shared" si="108"/>
        <v>0</v>
      </c>
      <c r="P376" s="68"/>
      <c r="Q376" s="210" t="s">
        <v>22</v>
      </c>
    </row>
    <row r="377" spans="1:19" hidden="1">
      <c r="A377" s="36"/>
      <c r="B377" s="203"/>
      <c r="C377" s="8"/>
      <c r="D377" s="5"/>
      <c r="E377" s="65"/>
      <c r="F377" s="66"/>
      <c r="G377" s="69"/>
      <c r="H377" s="1">
        <f t="shared" ref="H377:O377" si="109">SUM(H373:H376)</f>
        <v>0</v>
      </c>
      <c r="I377" s="1">
        <f t="shared" si="109"/>
        <v>0</v>
      </c>
      <c r="J377" s="1">
        <f t="shared" si="109"/>
        <v>0</v>
      </c>
      <c r="K377" s="1">
        <f t="shared" si="109"/>
        <v>0</v>
      </c>
      <c r="L377" s="1">
        <f t="shared" si="109"/>
        <v>0</v>
      </c>
      <c r="M377" s="1">
        <f t="shared" si="109"/>
        <v>0</v>
      </c>
      <c r="N377" s="1">
        <f t="shared" si="109"/>
        <v>0</v>
      </c>
      <c r="O377" s="1">
        <f t="shared" si="109"/>
        <v>0</v>
      </c>
      <c r="P377" s="68"/>
      <c r="Q377" s="210" t="s">
        <v>30</v>
      </c>
      <c r="R377" s="273"/>
    </row>
    <row r="378" spans="1:19" ht="12.75" hidden="1" thickBot="1">
      <c r="A378" s="70"/>
      <c r="B378" s="204"/>
      <c r="C378" s="10"/>
      <c r="D378" s="10"/>
      <c r="E378" s="71">
        <f>SUM(H378:O378)</f>
        <v>0</v>
      </c>
      <c r="F378" s="72"/>
      <c r="G378" s="73"/>
      <c r="H378" s="74"/>
      <c r="I378" s="74"/>
      <c r="J378" s="74"/>
      <c r="K378" s="74"/>
      <c r="L378" s="74"/>
      <c r="M378" s="74"/>
      <c r="N378" s="74"/>
      <c r="O378" s="74"/>
      <c r="P378" s="75"/>
      <c r="Q378" s="210" t="s">
        <v>20</v>
      </c>
      <c r="R378" s="273"/>
    </row>
    <row r="379" spans="1:19" hidden="1">
      <c r="A379" s="36" t="s">
        <v>109</v>
      </c>
      <c r="B379" s="202"/>
      <c r="C379" s="4"/>
      <c r="D379" s="5"/>
      <c r="E379" s="61">
        <f>H383*$H$40+I383*$I$40+J383*$J$40+K383*$K$40+L383*$L$40+M383*$M$40+N383*$N$40+O383*$O$40</f>
        <v>0</v>
      </c>
      <c r="F379" s="62">
        <f>SUM(G379:G381)</f>
        <v>0</v>
      </c>
      <c r="G379" s="63">
        <f>H379*($H$40-$H$41)+I379*($I$40-$I$41)+J379*($J$40-$J$41)+K379*($K$40-$K$41)+L379*($L$40-$L$41)+M379*($M$40-$M$41)+N379*($N$40-$N$41)+O379*($O$40-$O$41)</f>
        <v>0</v>
      </c>
      <c r="H379" s="19"/>
      <c r="I379" s="19"/>
      <c r="J379" s="19"/>
      <c r="K379" s="267"/>
      <c r="L379" s="19"/>
      <c r="M379" s="267"/>
      <c r="N379" s="20"/>
      <c r="O379" s="20"/>
      <c r="P379" s="64"/>
      <c r="Q379" s="210" t="s">
        <v>14</v>
      </c>
      <c r="R379" s="211" t="s">
        <v>21</v>
      </c>
    </row>
    <row r="380" spans="1:19" s="270" customFormat="1" hidden="1">
      <c r="A380" s="36"/>
      <c r="B380" s="203"/>
      <c r="C380" s="8"/>
      <c r="D380" s="5"/>
      <c r="E380" s="65"/>
      <c r="F380" s="66"/>
      <c r="G380" s="63">
        <f>H380*($H$40-$H$41)+I380*($I$40-$I$41)+J380*($J$40-$J$41)+K380*($K$40-$K$41)+L380*($L$40-$L$41)+M380*($M$40-$M$41)+N380*($N$40-$N$41)+O380*($O$40-$O$41)</f>
        <v>0</v>
      </c>
      <c r="H380" s="19"/>
      <c r="I380" s="19"/>
      <c r="J380" s="19"/>
      <c r="K380" s="267"/>
      <c r="L380" s="19"/>
      <c r="M380" s="267"/>
      <c r="N380" s="21"/>
      <c r="O380" s="21"/>
      <c r="P380" s="67"/>
      <c r="Q380" s="210" t="s">
        <v>14</v>
      </c>
      <c r="R380" s="211"/>
      <c r="S380" s="212"/>
    </row>
    <row r="381" spans="1:19" hidden="1">
      <c r="A381" s="36"/>
      <c r="B381" s="203"/>
      <c r="C381" s="8"/>
      <c r="D381" s="5"/>
      <c r="E381" s="65"/>
      <c r="F381" s="66"/>
      <c r="G381" s="63">
        <f>H381*($H$40-$H$41)+I381*($I$40-$I$41)+J381*($J$40-$J$41)+K381*($K$40-$K$41)+L381*($L$40-$L$41)+M381*($M$40-$M$41)+N381*($N$40-$N$41)+O381*($O$40-$O$41)</f>
        <v>0</v>
      </c>
      <c r="H381" s="19"/>
      <c r="I381" s="19"/>
      <c r="J381" s="19"/>
      <c r="K381" s="267"/>
      <c r="L381" s="19"/>
      <c r="M381" s="267"/>
      <c r="N381" s="21"/>
      <c r="O381" s="21"/>
      <c r="P381" s="67"/>
      <c r="Q381" s="210" t="s">
        <v>14</v>
      </c>
      <c r="S381" s="269"/>
    </row>
    <row r="382" spans="1:19" hidden="1">
      <c r="A382" s="36"/>
      <c r="B382" s="203"/>
      <c r="C382" s="8"/>
      <c r="D382" s="5"/>
      <c r="E382" s="65"/>
      <c r="F382" s="66"/>
      <c r="G382" s="63">
        <f>H382*($H$40-$H$41)+I382*($I$40-$I$41)+J382*($J$40-$J$41)+K382*($K$40-$K$41)+L382*($L$40-$L$41)+M382*($M$40-$M$41)+N382*($N$40-$N$41)+O382*($O$40-$O$41)+H383*$H$41+I383*$I$41+J383*$J$41+K383*$K$41+L383*$L$41+M383*$M$41+N383*$N$41+O383*$O$41</f>
        <v>0</v>
      </c>
      <c r="H382" s="18">
        <f>36*H384/H$40-SUM(H379:H381)</f>
        <v>0</v>
      </c>
      <c r="I382" s="18">
        <f t="shared" ref="I382:O382" si="110">36*I384/I$40-SUM(I379:I381)</f>
        <v>0</v>
      </c>
      <c r="J382" s="18">
        <f t="shared" si="110"/>
        <v>0</v>
      </c>
      <c r="K382" s="18">
        <f t="shared" si="110"/>
        <v>0</v>
      </c>
      <c r="L382" s="18">
        <f t="shared" si="110"/>
        <v>0</v>
      </c>
      <c r="M382" s="18">
        <f t="shared" si="110"/>
        <v>0</v>
      </c>
      <c r="N382" s="18">
        <f t="shared" si="110"/>
        <v>0</v>
      </c>
      <c r="O382" s="18">
        <f t="shared" si="110"/>
        <v>0</v>
      </c>
      <c r="P382" s="68"/>
      <c r="Q382" s="210" t="s">
        <v>22</v>
      </c>
    </row>
    <row r="383" spans="1:19" hidden="1">
      <c r="A383" s="36"/>
      <c r="B383" s="203"/>
      <c r="C383" s="8"/>
      <c r="D383" s="5"/>
      <c r="E383" s="65"/>
      <c r="F383" s="66"/>
      <c r="G383" s="69"/>
      <c r="H383" s="1">
        <f t="shared" ref="H383:O383" si="111">SUM(H379:H382)</f>
        <v>0</v>
      </c>
      <c r="I383" s="1">
        <f t="shared" si="111"/>
        <v>0</v>
      </c>
      <c r="J383" s="1">
        <f t="shared" si="111"/>
        <v>0</v>
      </c>
      <c r="K383" s="1">
        <f t="shared" si="111"/>
        <v>0</v>
      </c>
      <c r="L383" s="1">
        <f t="shared" si="111"/>
        <v>0</v>
      </c>
      <c r="M383" s="1">
        <f t="shared" si="111"/>
        <v>0</v>
      </c>
      <c r="N383" s="1">
        <f t="shared" si="111"/>
        <v>0</v>
      </c>
      <c r="O383" s="1">
        <f t="shared" si="111"/>
        <v>0</v>
      </c>
      <c r="P383" s="68"/>
      <c r="Q383" s="210" t="s">
        <v>30</v>
      </c>
      <c r="R383" s="273"/>
    </row>
    <row r="384" spans="1:19" ht="12.75" hidden="1" thickBot="1">
      <c r="A384" s="70"/>
      <c r="B384" s="204"/>
      <c r="C384" s="10"/>
      <c r="D384" s="10"/>
      <c r="E384" s="71">
        <f>SUM(H384:O384)</f>
        <v>0</v>
      </c>
      <c r="F384" s="72"/>
      <c r="G384" s="73"/>
      <c r="H384" s="74"/>
      <c r="I384" s="74"/>
      <c r="J384" s="74"/>
      <c r="K384" s="74"/>
      <c r="L384" s="74"/>
      <c r="M384" s="74"/>
      <c r="N384" s="74"/>
      <c r="O384" s="74"/>
      <c r="P384" s="75"/>
      <c r="Q384" s="210" t="s">
        <v>20</v>
      </c>
      <c r="R384" s="273"/>
    </row>
    <row r="385" spans="1:19" hidden="1">
      <c r="A385" s="36" t="s">
        <v>110</v>
      </c>
      <c r="B385" s="202"/>
      <c r="C385" s="4"/>
      <c r="D385" s="5"/>
      <c r="E385" s="61">
        <f>H389*$H$40+I389*$I$40+J389*$J$40+K389*$K$40+L389*$L$40+M389*$M$40+N389*$N$40+O389*$O$40</f>
        <v>0</v>
      </c>
      <c r="F385" s="62">
        <f>SUM(G385:G387)</f>
        <v>0</v>
      </c>
      <c r="G385" s="63">
        <f>H385*($H$40-$H$41)+I385*($I$40-$I$41)+J385*($J$40-$J$41)+K385*($K$40-$K$41)+L385*($L$40-$L$41)+M385*($M$40-$M$41)+N385*($N$40-$N$41)+O385*($O$40-$O$41)</f>
        <v>0</v>
      </c>
      <c r="H385" s="19"/>
      <c r="I385" s="19"/>
      <c r="J385" s="19"/>
      <c r="K385" s="267"/>
      <c r="L385" s="19"/>
      <c r="M385" s="267"/>
      <c r="N385" s="20"/>
      <c r="O385" s="20"/>
      <c r="P385" s="64"/>
      <c r="Q385" s="210" t="s">
        <v>14</v>
      </c>
      <c r="R385" s="211" t="s">
        <v>21</v>
      </c>
    </row>
    <row r="386" spans="1:19" s="270" customFormat="1" hidden="1">
      <c r="A386" s="36"/>
      <c r="B386" s="203"/>
      <c r="C386" s="8"/>
      <c r="D386" s="5"/>
      <c r="E386" s="65"/>
      <c r="F386" s="66"/>
      <c r="G386" s="63">
        <f>H386*($H$40-$H$41)+I386*($I$40-$I$41)+J386*($J$40-$J$41)+K386*($K$40-$K$41)+L386*($L$40-$L$41)+M386*($M$40-$M$41)+N386*($N$40-$N$41)+O386*($O$40-$O$41)</f>
        <v>0</v>
      </c>
      <c r="H386" s="19"/>
      <c r="I386" s="19"/>
      <c r="J386" s="19"/>
      <c r="K386" s="267"/>
      <c r="L386" s="19"/>
      <c r="M386" s="267"/>
      <c r="N386" s="21"/>
      <c r="O386" s="21"/>
      <c r="P386" s="67"/>
      <c r="Q386" s="210" t="s">
        <v>14</v>
      </c>
      <c r="R386" s="211"/>
      <c r="S386" s="212"/>
    </row>
    <row r="387" spans="1:19" hidden="1">
      <c r="A387" s="36"/>
      <c r="B387" s="203"/>
      <c r="C387" s="8"/>
      <c r="D387" s="5"/>
      <c r="E387" s="65"/>
      <c r="F387" s="66"/>
      <c r="G387" s="63">
        <f>H387*($H$40-$H$41)+I387*($I$40-$I$41)+J387*($J$40-$J$41)+K387*($K$40-$K$41)+L387*($L$40-$L$41)+M387*($M$40-$M$41)+N387*($N$40-$N$41)+O387*($O$40-$O$41)</f>
        <v>0</v>
      </c>
      <c r="H387" s="19"/>
      <c r="I387" s="19"/>
      <c r="J387" s="19"/>
      <c r="K387" s="267"/>
      <c r="L387" s="19"/>
      <c r="M387" s="267"/>
      <c r="N387" s="21"/>
      <c r="O387" s="21"/>
      <c r="P387" s="67"/>
      <c r="Q387" s="210" t="s">
        <v>14</v>
      </c>
      <c r="S387" s="269"/>
    </row>
    <row r="388" spans="1:19" hidden="1">
      <c r="A388" s="36"/>
      <c r="B388" s="203"/>
      <c r="C388" s="8"/>
      <c r="D388" s="5"/>
      <c r="E388" s="65"/>
      <c r="F388" s="66"/>
      <c r="G388" s="63">
        <f>H388*($H$40-$H$41)+I388*($I$40-$I$41)+J388*($J$40-$J$41)+K388*($K$40-$K$41)+L388*($L$40-$L$41)+M388*($M$40-$M$41)+N388*($N$40-$N$41)+O388*($O$40-$O$41)+H389*$H$41+I389*$I$41+J389*$J$41+K389*$K$41+L389*$L$41+M389*$M$41+N389*$N$41+O389*$O$41</f>
        <v>0</v>
      </c>
      <c r="H388" s="18">
        <f>36*H390/H$40-SUM(H385:H387)</f>
        <v>0</v>
      </c>
      <c r="I388" s="18">
        <f t="shared" ref="I388:O388" si="112">36*I390/I$40-SUM(I385:I387)</f>
        <v>0</v>
      </c>
      <c r="J388" s="18">
        <f t="shared" si="112"/>
        <v>0</v>
      </c>
      <c r="K388" s="18">
        <f t="shared" si="112"/>
        <v>0</v>
      </c>
      <c r="L388" s="18">
        <f t="shared" si="112"/>
        <v>0</v>
      </c>
      <c r="M388" s="18">
        <f t="shared" si="112"/>
        <v>0</v>
      </c>
      <c r="N388" s="18">
        <f t="shared" si="112"/>
        <v>0</v>
      </c>
      <c r="O388" s="18">
        <f t="shared" si="112"/>
        <v>0</v>
      </c>
      <c r="P388" s="68"/>
      <c r="Q388" s="210" t="s">
        <v>22</v>
      </c>
    </row>
    <row r="389" spans="1:19" hidden="1">
      <c r="A389" s="36"/>
      <c r="B389" s="203"/>
      <c r="C389" s="8"/>
      <c r="D389" s="5"/>
      <c r="E389" s="65"/>
      <c r="F389" s="66"/>
      <c r="G389" s="69"/>
      <c r="H389" s="1">
        <f t="shared" ref="H389:O389" si="113">SUM(H385:H388)</f>
        <v>0</v>
      </c>
      <c r="I389" s="1">
        <f t="shared" si="113"/>
        <v>0</v>
      </c>
      <c r="J389" s="1">
        <f t="shared" si="113"/>
        <v>0</v>
      </c>
      <c r="K389" s="1">
        <f t="shared" si="113"/>
        <v>0</v>
      </c>
      <c r="L389" s="1">
        <f t="shared" si="113"/>
        <v>0</v>
      </c>
      <c r="M389" s="1">
        <f t="shared" si="113"/>
        <v>0</v>
      </c>
      <c r="N389" s="1">
        <f t="shared" si="113"/>
        <v>0</v>
      </c>
      <c r="O389" s="1">
        <f t="shared" si="113"/>
        <v>0</v>
      </c>
      <c r="P389" s="68"/>
      <c r="Q389" s="210" t="s">
        <v>30</v>
      </c>
      <c r="R389" s="273"/>
    </row>
    <row r="390" spans="1:19" ht="12.75" hidden="1" thickBot="1">
      <c r="A390" s="70"/>
      <c r="B390" s="204"/>
      <c r="C390" s="10"/>
      <c r="D390" s="10"/>
      <c r="E390" s="71">
        <f>SUM(H390:O390)</f>
        <v>0</v>
      </c>
      <c r="F390" s="72"/>
      <c r="G390" s="73"/>
      <c r="H390" s="74"/>
      <c r="I390" s="74"/>
      <c r="J390" s="74"/>
      <c r="K390" s="74"/>
      <c r="L390" s="74"/>
      <c r="M390" s="74"/>
      <c r="N390" s="74"/>
      <c r="O390" s="74"/>
      <c r="P390" s="75"/>
      <c r="Q390" s="210" t="s">
        <v>20</v>
      </c>
      <c r="R390" s="273"/>
    </row>
    <row r="391" spans="1:19" hidden="1">
      <c r="A391" s="36" t="s">
        <v>111</v>
      </c>
      <c r="B391" s="202"/>
      <c r="C391" s="4"/>
      <c r="D391" s="5"/>
      <c r="E391" s="61">
        <f>H395*$H$40+I395*$I$40+J395*$J$40+K395*$K$40+L395*$L$40+M395*$M$40+N395*$N$40+O395*$O$40</f>
        <v>0</v>
      </c>
      <c r="F391" s="62">
        <f>SUM(G391:G393)</f>
        <v>0</v>
      </c>
      <c r="G391" s="63">
        <f>H391*($H$40-$H$41)+I391*($I$40-$I$41)+J391*($J$40-$J$41)+K391*($K$40-$K$41)+L391*($L$40-$L$41)+M391*($M$40-$M$41)+N391*($N$40-$N$41)+O391*($O$40-$O$41)</f>
        <v>0</v>
      </c>
      <c r="H391" s="19"/>
      <c r="I391" s="19"/>
      <c r="J391" s="19"/>
      <c r="K391" s="267"/>
      <c r="L391" s="19"/>
      <c r="M391" s="267"/>
      <c r="N391" s="20"/>
      <c r="O391" s="20"/>
      <c r="P391" s="64"/>
      <c r="Q391" s="210" t="s">
        <v>14</v>
      </c>
      <c r="R391" s="211" t="s">
        <v>21</v>
      </c>
    </row>
    <row r="392" spans="1:19" s="270" customFormat="1" hidden="1">
      <c r="A392" s="36"/>
      <c r="B392" s="203"/>
      <c r="C392" s="8"/>
      <c r="D392" s="5"/>
      <c r="E392" s="65"/>
      <c r="F392" s="66"/>
      <c r="G392" s="63">
        <f>H392*($H$40-$H$41)+I392*($I$40-$I$41)+J392*($J$40-$J$41)+K392*($K$40-$K$41)+L392*($L$40-$L$41)+M392*($M$40-$M$41)+N392*($N$40-$N$41)+O392*($O$40-$O$41)</f>
        <v>0</v>
      </c>
      <c r="H392" s="19"/>
      <c r="I392" s="19"/>
      <c r="J392" s="19"/>
      <c r="K392" s="267"/>
      <c r="L392" s="19"/>
      <c r="M392" s="267"/>
      <c r="N392" s="21"/>
      <c r="O392" s="21"/>
      <c r="P392" s="67"/>
      <c r="Q392" s="210" t="s">
        <v>14</v>
      </c>
      <c r="R392" s="211"/>
      <c r="S392" s="212"/>
    </row>
    <row r="393" spans="1:19" hidden="1">
      <c r="A393" s="36"/>
      <c r="B393" s="203"/>
      <c r="C393" s="8"/>
      <c r="D393" s="5"/>
      <c r="E393" s="65"/>
      <c r="F393" s="66"/>
      <c r="G393" s="63">
        <f>H393*($H$40-$H$41)+I393*($I$40-$I$41)+J393*($J$40-$J$41)+K393*($K$40-$K$41)+L393*($L$40-$L$41)+M393*($M$40-$M$41)+N393*($N$40-$N$41)+O393*($O$40-$O$41)</f>
        <v>0</v>
      </c>
      <c r="H393" s="19"/>
      <c r="I393" s="19"/>
      <c r="J393" s="19"/>
      <c r="K393" s="267"/>
      <c r="L393" s="19"/>
      <c r="M393" s="267"/>
      <c r="N393" s="21"/>
      <c r="O393" s="21"/>
      <c r="P393" s="67"/>
      <c r="Q393" s="210" t="s">
        <v>14</v>
      </c>
    </row>
    <row r="394" spans="1:19" hidden="1">
      <c r="A394" s="36"/>
      <c r="B394" s="203"/>
      <c r="C394" s="8"/>
      <c r="D394" s="5"/>
      <c r="E394" s="65"/>
      <c r="F394" s="66"/>
      <c r="G394" s="63">
        <f>H394*($H$40-$H$41)+I394*($I$40-$I$41)+J394*($J$40-$J$41)+K394*($K$40-$K$41)+L394*($L$40-$L$41)+M394*($M$40-$M$41)+N394*($N$40-$N$41)+O394*($O$40-$O$41)+H395*$H$41+I395*$I$41+J395*$J$41+K395*$K$41+L395*$L$41+M395*$M$41+N395*$N$41+O395*$O$41</f>
        <v>0</v>
      </c>
      <c r="H394" s="18">
        <f>36*H396/H$40-SUM(H391:H393)</f>
        <v>0</v>
      </c>
      <c r="I394" s="18">
        <f t="shared" ref="I394:O394" si="114">36*I396/I$40-SUM(I391:I393)</f>
        <v>0</v>
      </c>
      <c r="J394" s="18">
        <f t="shared" si="114"/>
        <v>0</v>
      </c>
      <c r="K394" s="18">
        <f t="shared" si="114"/>
        <v>0</v>
      </c>
      <c r="L394" s="18">
        <f t="shared" si="114"/>
        <v>0</v>
      </c>
      <c r="M394" s="18">
        <f t="shared" si="114"/>
        <v>0</v>
      </c>
      <c r="N394" s="18">
        <f t="shared" si="114"/>
        <v>0</v>
      </c>
      <c r="O394" s="18">
        <f t="shared" si="114"/>
        <v>0</v>
      </c>
      <c r="P394" s="68"/>
      <c r="Q394" s="210" t="s">
        <v>22</v>
      </c>
    </row>
    <row r="395" spans="1:19" hidden="1">
      <c r="A395" s="36"/>
      <c r="B395" s="203"/>
      <c r="C395" s="8"/>
      <c r="D395" s="5"/>
      <c r="E395" s="65"/>
      <c r="F395" s="66"/>
      <c r="G395" s="69"/>
      <c r="H395" s="1">
        <f t="shared" ref="H395:O395" si="115">SUM(H391:H394)</f>
        <v>0</v>
      </c>
      <c r="I395" s="1">
        <f t="shared" si="115"/>
        <v>0</v>
      </c>
      <c r="J395" s="1">
        <f t="shared" si="115"/>
        <v>0</v>
      </c>
      <c r="K395" s="1">
        <f t="shared" si="115"/>
        <v>0</v>
      </c>
      <c r="L395" s="1">
        <f t="shared" si="115"/>
        <v>0</v>
      </c>
      <c r="M395" s="1">
        <f t="shared" si="115"/>
        <v>0</v>
      </c>
      <c r="N395" s="1">
        <f t="shared" si="115"/>
        <v>0</v>
      </c>
      <c r="O395" s="1">
        <f t="shared" si="115"/>
        <v>0</v>
      </c>
      <c r="P395" s="68"/>
      <c r="Q395" s="210" t="s">
        <v>30</v>
      </c>
      <c r="R395" s="273"/>
    </row>
    <row r="396" spans="1:19" ht="12.75" hidden="1" thickBot="1">
      <c r="A396" s="70"/>
      <c r="B396" s="204"/>
      <c r="C396" s="10"/>
      <c r="D396" s="10"/>
      <c r="E396" s="71">
        <f>SUM(H396:O396)</f>
        <v>0</v>
      </c>
      <c r="F396" s="72"/>
      <c r="G396" s="73"/>
      <c r="H396" s="74"/>
      <c r="I396" s="74"/>
      <c r="J396" s="74"/>
      <c r="K396" s="74"/>
      <c r="L396" s="74"/>
      <c r="M396" s="74"/>
      <c r="N396" s="74"/>
      <c r="O396" s="74"/>
      <c r="P396" s="75"/>
      <c r="Q396" s="210" t="s">
        <v>20</v>
      </c>
      <c r="R396" s="273"/>
    </row>
    <row r="397" spans="1:19" hidden="1">
      <c r="A397" s="36" t="s">
        <v>112</v>
      </c>
      <c r="B397" s="202"/>
      <c r="C397" s="4"/>
      <c r="D397" s="5"/>
      <c r="E397" s="61">
        <f>H401*$H$40+I401*$I$40+J401*$J$40+K401*$K$40+L401*$L$40+M401*$M$40+N401*$N$40+O401*$O$40</f>
        <v>0</v>
      </c>
      <c r="F397" s="62">
        <f>SUM(G397:G399)</f>
        <v>0</v>
      </c>
      <c r="G397" s="63">
        <f>H397*($H$40-$H$41)+I397*($I$40-$I$41)+J397*($J$40-$J$41)+K397*($K$40-$K$41)+L397*($L$40-$L$41)+M397*($M$40-$M$41)+N397*($N$40-$N$41)+O397*($O$40-$O$41)</f>
        <v>0</v>
      </c>
      <c r="H397" s="19"/>
      <c r="I397" s="19"/>
      <c r="J397" s="19"/>
      <c r="K397" s="267"/>
      <c r="L397" s="19"/>
      <c r="M397" s="267"/>
      <c r="N397" s="20"/>
      <c r="O397" s="20"/>
      <c r="P397" s="64"/>
      <c r="Q397" s="210" t="s">
        <v>14</v>
      </c>
      <c r="R397" s="211" t="s">
        <v>21</v>
      </c>
    </row>
    <row r="398" spans="1:19" s="270" customFormat="1" hidden="1">
      <c r="A398" s="36"/>
      <c r="B398" s="203"/>
      <c r="C398" s="8"/>
      <c r="D398" s="5"/>
      <c r="E398" s="65"/>
      <c r="F398" s="66"/>
      <c r="G398" s="63">
        <f>H398*($H$40-$H$41)+I398*($I$40-$I$41)+J398*($J$40-$J$41)+K398*($K$40-$K$41)+L398*($L$40-$L$41)+M398*($M$40-$M$41)+N398*($N$40-$N$41)+O398*($O$40-$O$41)</f>
        <v>0</v>
      </c>
      <c r="H398" s="19"/>
      <c r="I398" s="19"/>
      <c r="J398" s="19"/>
      <c r="K398" s="267"/>
      <c r="L398" s="19"/>
      <c r="M398" s="267"/>
      <c r="N398" s="21"/>
      <c r="O398" s="21"/>
      <c r="P398" s="67"/>
      <c r="Q398" s="210" t="s">
        <v>14</v>
      </c>
      <c r="R398" s="211"/>
      <c r="S398" s="212"/>
    </row>
    <row r="399" spans="1:19" hidden="1">
      <c r="A399" s="36"/>
      <c r="B399" s="203"/>
      <c r="C399" s="8"/>
      <c r="D399" s="5"/>
      <c r="E399" s="65"/>
      <c r="F399" s="66"/>
      <c r="G399" s="63">
        <f>H399*($H$40-$H$41)+I399*($I$40-$I$41)+J399*($J$40-$J$41)+K399*($K$40-$K$41)+L399*($L$40-$L$41)+M399*($M$40-$M$41)+N399*($N$40-$N$41)+O399*($O$40-$O$41)</f>
        <v>0</v>
      </c>
      <c r="H399" s="19"/>
      <c r="I399" s="19"/>
      <c r="J399" s="19"/>
      <c r="K399" s="267"/>
      <c r="L399" s="19"/>
      <c r="M399" s="267"/>
      <c r="N399" s="21"/>
      <c r="O399" s="21"/>
      <c r="P399" s="67"/>
      <c r="Q399" s="210" t="s">
        <v>14</v>
      </c>
      <c r="S399" s="269"/>
    </row>
    <row r="400" spans="1:19" hidden="1">
      <c r="A400" s="36"/>
      <c r="B400" s="203"/>
      <c r="C400" s="8"/>
      <c r="D400" s="5"/>
      <c r="E400" s="65"/>
      <c r="F400" s="66"/>
      <c r="G400" s="63">
        <f>H400*($H$40-$H$41)+I400*($I$40-$I$41)+J400*($J$40-$J$41)+K400*($K$40-$K$41)+L400*($L$40-$L$41)+M400*($M$40-$M$41)+N400*($N$40-$N$41)+O400*($O$40-$O$41)+H401*$H$41+I401*$I$41+J401*$J$41+K401*$K$41+L401*$L$41+M401*$M$41+N401*$N$41+O401*$O$41</f>
        <v>0</v>
      </c>
      <c r="H400" s="18">
        <f>36*H402/H$40-SUM(H397:H399)</f>
        <v>0</v>
      </c>
      <c r="I400" s="18">
        <f t="shared" ref="I400:O400" si="116">36*I402/I$40-SUM(I397:I399)</f>
        <v>0</v>
      </c>
      <c r="J400" s="18">
        <f t="shared" si="116"/>
        <v>0</v>
      </c>
      <c r="K400" s="18">
        <f t="shared" si="116"/>
        <v>0</v>
      </c>
      <c r="L400" s="18">
        <f t="shared" si="116"/>
        <v>0</v>
      </c>
      <c r="M400" s="18">
        <f t="shared" si="116"/>
        <v>0</v>
      </c>
      <c r="N400" s="18">
        <f t="shared" si="116"/>
        <v>0</v>
      </c>
      <c r="O400" s="18">
        <f t="shared" si="116"/>
        <v>0</v>
      </c>
      <c r="P400" s="68"/>
      <c r="Q400" s="210" t="s">
        <v>22</v>
      </c>
    </row>
    <row r="401" spans="1:19" hidden="1">
      <c r="A401" s="36"/>
      <c r="B401" s="203"/>
      <c r="C401" s="8"/>
      <c r="D401" s="5"/>
      <c r="E401" s="65"/>
      <c r="F401" s="66"/>
      <c r="G401" s="69"/>
      <c r="H401" s="1">
        <f t="shared" ref="H401:O401" si="117">SUM(H397:H400)</f>
        <v>0</v>
      </c>
      <c r="I401" s="1">
        <f t="shared" si="117"/>
        <v>0</v>
      </c>
      <c r="J401" s="1">
        <f t="shared" si="117"/>
        <v>0</v>
      </c>
      <c r="K401" s="1">
        <f t="shared" si="117"/>
        <v>0</v>
      </c>
      <c r="L401" s="1">
        <f t="shared" si="117"/>
        <v>0</v>
      </c>
      <c r="M401" s="1">
        <f t="shared" si="117"/>
        <v>0</v>
      </c>
      <c r="N401" s="1">
        <f t="shared" si="117"/>
        <v>0</v>
      </c>
      <c r="O401" s="1">
        <f t="shared" si="117"/>
        <v>0</v>
      </c>
      <c r="P401" s="68"/>
      <c r="Q401" s="210" t="s">
        <v>30</v>
      </c>
      <c r="R401" s="273"/>
    </row>
    <row r="402" spans="1:19" ht="12.75" hidden="1" thickBot="1">
      <c r="A402" s="70"/>
      <c r="B402" s="204"/>
      <c r="C402" s="10"/>
      <c r="D402" s="10"/>
      <c r="E402" s="71">
        <f>SUM(H402:O402)</f>
        <v>0</v>
      </c>
      <c r="F402" s="72"/>
      <c r="G402" s="73"/>
      <c r="H402" s="74"/>
      <c r="I402" s="74"/>
      <c r="J402" s="74"/>
      <c r="K402" s="74"/>
      <c r="L402" s="74"/>
      <c r="M402" s="74"/>
      <c r="N402" s="74"/>
      <c r="O402" s="74"/>
      <c r="P402" s="75"/>
      <c r="Q402" s="210" t="s">
        <v>20</v>
      </c>
      <c r="R402" s="273"/>
    </row>
    <row r="403" spans="1:19" hidden="1">
      <c r="A403" s="36" t="s">
        <v>113</v>
      </c>
      <c r="B403" s="202"/>
      <c r="C403" s="4"/>
      <c r="D403" s="5"/>
      <c r="E403" s="61">
        <f>H407*$H$40+I407*$I$40+J407*$J$40+K407*$K$40+L407*$L$40+M407*$M$40+N407*$N$40+O407*$O$40</f>
        <v>0</v>
      </c>
      <c r="F403" s="62">
        <f>SUM(G403:G405)</f>
        <v>0</v>
      </c>
      <c r="G403" s="63">
        <f>H403*($H$40-$H$41)+I403*($I$40-$I$41)+J403*($J$40-$J$41)+K403*($K$40-$K$41)+L403*($L$40-$L$41)+M403*($M$40-$M$41)+N403*($N$40-$N$41)+O403*($O$40-$O$41)</f>
        <v>0</v>
      </c>
      <c r="H403" s="19"/>
      <c r="I403" s="19"/>
      <c r="J403" s="19"/>
      <c r="K403" s="267"/>
      <c r="L403" s="19"/>
      <c r="M403" s="267"/>
      <c r="N403" s="20"/>
      <c r="O403" s="20"/>
      <c r="P403" s="64"/>
      <c r="Q403" s="210" t="s">
        <v>14</v>
      </c>
      <c r="R403" s="211" t="s">
        <v>21</v>
      </c>
    </row>
    <row r="404" spans="1:19" s="270" customFormat="1" hidden="1">
      <c r="A404" s="36"/>
      <c r="B404" s="203"/>
      <c r="C404" s="8"/>
      <c r="D404" s="5"/>
      <c r="E404" s="65"/>
      <c r="F404" s="66"/>
      <c r="G404" s="63">
        <f>H404*($H$40-$H$41)+I404*($I$40-$I$41)+J404*($J$40-$J$41)+K404*($K$40-$K$41)+L404*($L$40-$L$41)+M404*($M$40-$M$41)+N404*($N$40-$N$41)+O404*($O$40-$O$41)</f>
        <v>0</v>
      </c>
      <c r="H404" s="19"/>
      <c r="I404" s="19"/>
      <c r="J404" s="19"/>
      <c r="K404" s="267"/>
      <c r="L404" s="19"/>
      <c r="M404" s="267"/>
      <c r="N404" s="21"/>
      <c r="O404" s="21"/>
      <c r="P404" s="67"/>
      <c r="Q404" s="210" t="s">
        <v>14</v>
      </c>
      <c r="R404" s="211"/>
      <c r="S404" s="212"/>
    </row>
    <row r="405" spans="1:19" hidden="1">
      <c r="A405" s="36"/>
      <c r="B405" s="203"/>
      <c r="C405" s="8"/>
      <c r="D405" s="5"/>
      <c r="E405" s="65"/>
      <c r="F405" s="66"/>
      <c r="G405" s="63">
        <f>H405*($H$40-$H$41)+I405*($I$40-$I$41)+J405*($J$40-$J$41)+K405*($K$40-$K$41)+L405*($L$40-$L$41)+M405*($M$40-$M$41)+N405*($N$40-$N$41)+O405*($O$40-$O$41)</f>
        <v>0</v>
      </c>
      <c r="H405" s="19"/>
      <c r="I405" s="19"/>
      <c r="J405" s="19"/>
      <c r="K405" s="267"/>
      <c r="L405" s="19"/>
      <c r="M405" s="267"/>
      <c r="N405" s="21"/>
      <c r="O405" s="21"/>
      <c r="P405" s="67"/>
      <c r="Q405" s="210" t="s">
        <v>14</v>
      </c>
      <c r="S405" s="269"/>
    </row>
    <row r="406" spans="1:19" hidden="1">
      <c r="A406" s="36"/>
      <c r="B406" s="203"/>
      <c r="C406" s="8"/>
      <c r="D406" s="5"/>
      <c r="E406" s="65"/>
      <c r="F406" s="66"/>
      <c r="G406" s="63">
        <f>H406*($H$40-$H$41)+I406*($I$40-$I$41)+J406*($J$40-$J$41)+K406*($K$40-$K$41)+L406*($L$40-$L$41)+M406*($M$40-$M$41)+N406*($N$40-$N$41)+O406*($O$40-$O$41)+H407*$H$41+I407*$I$41+J407*$J$41+K407*$K$41+L407*$L$41+M407*$M$41+N407*$N$41+O407*$O$41</f>
        <v>0</v>
      </c>
      <c r="H406" s="18">
        <f>36*H408/H$40-SUM(H403:H405)</f>
        <v>0</v>
      </c>
      <c r="I406" s="18">
        <f t="shared" ref="I406:O406" si="118">36*I408/I$40-SUM(I403:I405)</f>
        <v>0</v>
      </c>
      <c r="J406" s="18">
        <f t="shared" si="118"/>
        <v>0</v>
      </c>
      <c r="K406" s="18">
        <f t="shared" si="118"/>
        <v>0</v>
      </c>
      <c r="L406" s="18">
        <f t="shared" si="118"/>
        <v>0</v>
      </c>
      <c r="M406" s="18">
        <f t="shared" si="118"/>
        <v>0</v>
      </c>
      <c r="N406" s="18">
        <f t="shared" si="118"/>
        <v>0</v>
      </c>
      <c r="O406" s="18">
        <f t="shared" si="118"/>
        <v>0</v>
      </c>
      <c r="P406" s="68"/>
      <c r="Q406" s="210" t="s">
        <v>22</v>
      </c>
    </row>
    <row r="407" spans="1:19" hidden="1">
      <c r="A407" s="36"/>
      <c r="B407" s="203"/>
      <c r="C407" s="8"/>
      <c r="D407" s="5"/>
      <c r="E407" s="65"/>
      <c r="F407" s="66"/>
      <c r="G407" s="69"/>
      <c r="H407" s="1">
        <f t="shared" ref="H407:O407" si="119">SUM(H403:H406)</f>
        <v>0</v>
      </c>
      <c r="I407" s="1">
        <f t="shared" si="119"/>
        <v>0</v>
      </c>
      <c r="J407" s="1">
        <f t="shared" si="119"/>
        <v>0</v>
      </c>
      <c r="K407" s="1">
        <f t="shared" si="119"/>
        <v>0</v>
      </c>
      <c r="L407" s="1">
        <f t="shared" si="119"/>
        <v>0</v>
      </c>
      <c r="M407" s="1">
        <f t="shared" si="119"/>
        <v>0</v>
      </c>
      <c r="N407" s="1">
        <f t="shared" si="119"/>
        <v>0</v>
      </c>
      <c r="O407" s="1">
        <f t="shared" si="119"/>
        <v>0</v>
      </c>
      <c r="P407" s="68"/>
      <c r="Q407" s="210" t="s">
        <v>30</v>
      </c>
      <c r="R407" s="273"/>
    </row>
    <row r="408" spans="1:19" ht="12.75" hidden="1" thickBot="1">
      <c r="A408" s="70"/>
      <c r="B408" s="204"/>
      <c r="C408" s="10"/>
      <c r="D408" s="10"/>
      <c r="E408" s="71">
        <f>SUM(H408:O408)</f>
        <v>0</v>
      </c>
      <c r="F408" s="72"/>
      <c r="G408" s="73"/>
      <c r="H408" s="74"/>
      <c r="I408" s="74"/>
      <c r="J408" s="74"/>
      <c r="K408" s="74"/>
      <c r="L408" s="74"/>
      <c r="M408" s="74"/>
      <c r="N408" s="74"/>
      <c r="O408" s="74"/>
      <c r="P408" s="75"/>
      <c r="Q408" s="210" t="s">
        <v>20</v>
      </c>
      <c r="R408" s="273"/>
    </row>
    <row r="409" spans="1:19" hidden="1">
      <c r="A409" s="36" t="s">
        <v>114</v>
      </c>
      <c r="B409" s="202"/>
      <c r="C409" s="4"/>
      <c r="D409" s="5"/>
      <c r="E409" s="61">
        <f>H413*$H$40+I413*$I$40+J413*$J$40+K413*$K$40+L413*$L$40+M413*$M$40+N413*$N$40+O413*$O$40</f>
        <v>0</v>
      </c>
      <c r="F409" s="62">
        <f>SUM(G409:G411)</f>
        <v>0</v>
      </c>
      <c r="G409" s="63">
        <f>H409*($H$40-$H$41)+I409*($I$40-$I$41)+J409*($J$40-$J$41)+K409*($K$40-$K$41)+L409*($L$40-$L$41)+M409*($M$40-$M$41)+N409*($N$40-$N$41)+O409*($O$40-$O$41)</f>
        <v>0</v>
      </c>
      <c r="H409" s="19"/>
      <c r="I409" s="19"/>
      <c r="J409" s="19"/>
      <c r="K409" s="267"/>
      <c r="L409" s="19"/>
      <c r="M409" s="267"/>
      <c r="N409" s="20"/>
      <c r="O409" s="20"/>
      <c r="P409" s="64"/>
      <c r="Q409" s="210" t="s">
        <v>14</v>
      </c>
      <c r="R409" s="211" t="s">
        <v>21</v>
      </c>
    </row>
    <row r="410" spans="1:19" s="270" customFormat="1" hidden="1">
      <c r="A410" s="36"/>
      <c r="B410" s="203"/>
      <c r="C410" s="8"/>
      <c r="D410" s="5"/>
      <c r="E410" s="65"/>
      <c r="F410" s="66"/>
      <c r="G410" s="63">
        <f>H410*($H$40-$H$41)+I410*($I$40-$I$41)+J410*($J$40-$J$41)+K410*($K$40-$K$41)+L410*($L$40-$L$41)+M410*($M$40-$M$41)+N410*($N$40-$N$41)+O410*($O$40-$O$41)</f>
        <v>0</v>
      </c>
      <c r="H410" s="19"/>
      <c r="I410" s="19"/>
      <c r="J410" s="19"/>
      <c r="K410" s="267"/>
      <c r="L410" s="19"/>
      <c r="M410" s="267"/>
      <c r="N410" s="21"/>
      <c r="O410" s="21"/>
      <c r="P410" s="67"/>
      <c r="Q410" s="210" t="s">
        <v>14</v>
      </c>
      <c r="R410" s="211"/>
      <c r="S410" s="212"/>
    </row>
    <row r="411" spans="1:19" hidden="1">
      <c r="A411" s="36"/>
      <c r="B411" s="203"/>
      <c r="C411" s="8"/>
      <c r="D411" s="5"/>
      <c r="E411" s="65"/>
      <c r="F411" s="66"/>
      <c r="G411" s="63">
        <f>H411*($H$40-$H$41)+I411*($I$40-$I$41)+J411*($J$40-$J$41)+K411*($K$40-$K$41)+L411*($L$40-$L$41)+M411*($M$40-$M$41)+N411*($N$40-$N$41)+O411*($O$40-$O$41)</f>
        <v>0</v>
      </c>
      <c r="H411" s="19"/>
      <c r="I411" s="19"/>
      <c r="J411" s="19"/>
      <c r="K411" s="267"/>
      <c r="L411" s="19"/>
      <c r="M411" s="267"/>
      <c r="N411" s="21"/>
      <c r="O411" s="21"/>
      <c r="P411" s="67"/>
      <c r="Q411" s="210" t="s">
        <v>14</v>
      </c>
    </row>
    <row r="412" spans="1:19" hidden="1">
      <c r="A412" s="36"/>
      <c r="B412" s="203"/>
      <c r="C412" s="8"/>
      <c r="D412" s="5"/>
      <c r="E412" s="65"/>
      <c r="F412" s="66"/>
      <c r="G412" s="63">
        <f>H412*($H$40-$H$41)+I412*($I$40-$I$41)+J412*($J$40-$J$41)+K412*($K$40-$K$41)+L412*($L$40-$L$41)+M412*($M$40-$M$41)+N412*($N$40-$N$41)+O412*($O$40-$O$41)+H413*$H$41+I413*$I$41+J413*$J$41+K413*$K$41+L413*$L$41+M413*$M$41+N413*$N$41+O413*$O$41</f>
        <v>0</v>
      </c>
      <c r="H412" s="18">
        <f>36*H414/H$40-SUM(H409:H411)</f>
        <v>0</v>
      </c>
      <c r="I412" s="18">
        <f t="shared" ref="I412:O412" si="120">36*I414/I$40-SUM(I409:I411)</f>
        <v>0</v>
      </c>
      <c r="J412" s="18">
        <f t="shared" si="120"/>
        <v>0</v>
      </c>
      <c r="K412" s="18">
        <f t="shared" si="120"/>
        <v>0</v>
      </c>
      <c r="L412" s="18">
        <f t="shared" si="120"/>
        <v>0</v>
      </c>
      <c r="M412" s="18">
        <f t="shared" si="120"/>
        <v>0</v>
      </c>
      <c r="N412" s="18">
        <f t="shared" si="120"/>
        <v>0</v>
      </c>
      <c r="O412" s="18">
        <f t="shared" si="120"/>
        <v>0</v>
      </c>
      <c r="P412" s="68"/>
      <c r="Q412" s="210" t="s">
        <v>22</v>
      </c>
    </row>
    <row r="413" spans="1:19" hidden="1">
      <c r="A413" s="36"/>
      <c r="B413" s="203"/>
      <c r="C413" s="8"/>
      <c r="D413" s="5"/>
      <c r="E413" s="65"/>
      <c r="F413" s="66"/>
      <c r="G413" s="69"/>
      <c r="H413" s="1">
        <f t="shared" ref="H413:O413" si="121">SUM(H409:H412)</f>
        <v>0</v>
      </c>
      <c r="I413" s="1">
        <f t="shared" si="121"/>
        <v>0</v>
      </c>
      <c r="J413" s="1">
        <f t="shared" si="121"/>
        <v>0</v>
      </c>
      <c r="K413" s="1">
        <f t="shared" si="121"/>
        <v>0</v>
      </c>
      <c r="L413" s="1">
        <f t="shared" si="121"/>
        <v>0</v>
      </c>
      <c r="M413" s="1">
        <f t="shared" si="121"/>
        <v>0</v>
      </c>
      <c r="N413" s="1">
        <f t="shared" si="121"/>
        <v>0</v>
      </c>
      <c r="O413" s="1">
        <f t="shared" si="121"/>
        <v>0</v>
      </c>
      <c r="P413" s="68"/>
      <c r="Q413" s="210" t="s">
        <v>30</v>
      </c>
      <c r="R413" s="273"/>
    </row>
    <row r="414" spans="1:19" ht="12.75" hidden="1" thickBot="1">
      <c r="A414" s="70"/>
      <c r="B414" s="204"/>
      <c r="C414" s="10"/>
      <c r="D414" s="10"/>
      <c r="E414" s="71">
        <f>SUM(H414:O414)</f>
        <v>0</v>
      </c>
      <c r="F414" s="72"/>
      <c r="G414" s="73"/>
      <c r="H414" s="74"/>
      <c r="I414" s="74"/>
      <c r="J414" s="74"/>
      <c r="K414" s="74"/>
      <c r="L414" s="74"/>
      <c r="M414" s="74"/>
      <c r="N414" s="74"/>
      <c r="O414" s="74"/>
      <c r="P414" s="75"/>
      <c r="Q414" s="210" t="s">
        <v>20</v>
      </c>
      <c r="R414" s="273"/>
    </row>
    <row r="415" spans="1:19" hidden="1">
      <c r="A415" s="36" t="s">
        <v>115</v>
      </c>
      <c r="B415" s="202"/>
      <c r="C415" s="4"/>
      <c r="D415" s="5"/>
      <c r="E415" s="61">
        <f>H419*$H$40+I419*$I$40+J419*$J$40+K419*$K$40+L419*$L$40+M419*$M$40+N419*$N$40+O419*$O$40</f>
        <v>0</v>
      </c>
      <c r="F415" s="62">
        <f>SUM(G415:G417)</f>
        <v>0</v>
      </c>
      <c r="G415" s="63">
        <f>H415*($H$40-$H$41)+I415*($I$40-$I$41)+J415*($J$40-$J$41)+K415*($K$40-$K$41)+L415*($L$40-$L$41)+M415*($M$40-$M$41)+N415*($N$40-$N$41)+O415*($O$40-$O$41)</f>
        <v>0</v>
      </c>
      <c r="H415" s="19"/>
      <c r="I415" s="19"/>
      <c r="J415" s="19"/>
      <c r="K415" s="267"/>
      <c r="L415" s="19"/>
      <c r="M415" s="267"/>
      <c r="N415" s="20"/>
      <c r="O415" s="20"/>
      <c r="P415" s="64"/>
      <c r="Q415" s="210" t="s">
        <v>14</v>
      </c>
      <c r="R415" s="211" t="s">
        <v>21</v>
      </c>
    </row>
    <row r="416" spans="1:19" s="270" customFormat="1" hidden="1">
      <c r="A416" s="36"/>
      <c r="B416" s="203"/>
      <c r="C416" s="8"/>
      <c r="D416" s="5"/>
      <c r="E416" s="65"/>
      <c r="F416" s="66"/>
      <c r="G416" s="63">
        <f>H416*($H$40-$H$41)+I416*($I$40-$I$41)+J416*($J$40-$J$41)+K416*($K$40-$K$41)+L416*($L$40-$L$41)+M416*($M$40-$M$41)+N416*($N$40-$N$41)+O416*($O$40-$O$41)</f>
        <v>0</v>
      </c>
      <c r="H416" s="19"/>
      <c r="I416" s="19"/>
      <c r="J416" s="19"/>
      <c r="K416" s="267"/>
      <c r="L416" s="19"/>
      <c r="M416" s="267"/>
      <c r="N416" s="21"/>
      <c r="O416" s="21"/>
      <c r="P416" s="67"/>
      <c r="Q416" s="210" t="s">
        <v>14</v>
      </c>
      <c r="R416" s="211"/>
      <c r="S416" s="212"/>
    </row>
    <row r="417" spans="1:18" hidden="1">
      <c r="A417" s="36"/>
      <c r="B417" s="203"/>
      <c r="C417" s="8"/>
      <c r="D417" s="5"/>
      <c r="E417" s="65"/>
      <c r="F417" s="66"/>
      <c r="G417" s="63">
        <f>H417*($H$40-$H$41)+I417*($I$40-$I$41)+J417*($J$40-$J$41)+K417*($K$40-$K$41)+L417*($L$40-$L$41)+M417*($M$40-$M$41)+N417*($N$40-$N$41)+O417*($O$40-$O$41)</f>
        <v>0</v>
      </c>
      <c r="H417" s="19"/>
      <c r="I417" s="19"/>
      <c r="J417" s="19"/>
      <c r="K417" s="267"/>
      <c r="L417" s="19"/>
      <c r="M417" s="267"/>
      <c r="N417" s="21"/>
      <c r="O417" s="21"/>
      <c r="P417" s="67"/>
      <c r="Q417" s="210" t="s">
        <v>14</v>
      </c>
    </row>
    <row r="418" spans="1:18" hidden="1">
      <c r="A418" s="36"/>
      <c r="B418" s="203"/>
      <c r="C418" s="8"/>
      <c r="D418" s="5"/>
      <c r="E418" s="65"/>
      <c r="F418" s="66"/>
      <c r="G418" s="63">
        <f>H418*($H$40-$H$41)+I418*($I$40-$I$41)+J418*($J$40-$J$41)+K418*($K$40-$K$41)+L418*($L$40-$L$41)+M418*($M$40-$M$41)+N418*($N$40-$N$41)+O418*($O$40-$O$41)+H419*$H$41+I419*$I$41+J419*$J$41+K419*$K$41+L419*$L$41+M419*$M$41+N419*$N$41+O419*$O$41</f>
        <v>0</v>
      </c>
      <c r="H418" s="18">
        <f>36*H420/H$40-SUM(H415:H417)</f>
        <v>0</v>
      </c>
      <c r="I418" s="18">
        <f t="shared" ref="I418:O418" si="122">36*I420/I$40-SUM(I415:I417)</f>
        <v>0</v>
      </c>
      <c r="J418" s="18">
        <f t="shared" si="122"/>
        <v>0</v>
      </c>
      <c r="K418" s="18">
        <f t="shared" si="122"/>
        <v>0</v>
      </c>
      <c r="L418" s="18">
        <f t="shared" si="122"/>
        <v>0</v>
      </c>
      <c r="M418" s="18">
        <f t="shared" si="122"/>
        <v>0</v>
      </c>
      <c r="N418" s="18">
        <f t="shared" si="122"/>
        <v>0</v>
      </c>
      <c r="O418" s="18">
        <f t="shared" si="122"/>
        <v>0</v>
      </c>
      <c r="P418" s="68"/>
      <c r="Q418" s="210" t="s">
        <v>22</v>
      </c>
    </row>
    <row r="419" spans="1:18" hidden="1">
      <c r="A419" s="36"/>
      <c r="B419" s="203"/>
      <c r="C419" s="8"/>
      <c r="D419" s="5"/>
      <c r="E419" s="65"/>
      <c r="F419" s="66"/>
      <c r="G419" s="69"/>
      <c r="H419" s="1">
        <f t="shared" ref="H419:O419" si="123">SUM(H415:H418)</f>
        <v>0</v>
      </c>
      <c r="I419" s="1">
        <f t="shared" si="123"/>
        <v>0</v>
      </c>
      <c r="J419" s="1">
        <f t="shared" si="123"/>
        <v>0</v>
      </c>
      <c r="K419" s="1">
        <f t="shared" si="123"/>
        <v>0</v>
      </c>
      <c r="L419" s="1">
        <f t="shared" si="123"/>
        <v>0</v>
      </c>
      <c r="M419" s="1">
        <f t="shared" si="123"/>
        <v>0</v>
      </c>
      <c r="N419" s="1">
        <f t="shared" si="123"/>
        <v>0</v>
      </c>
      <c r="O419" s="1">
        <f t="shared" si="123"/>
        <v>0</v>
      </c>
      <c r="P419" s="68"/>
      <c r="Q419" s="210" t="s">
        <v>30</v>
      </c>
    </row>
    <row r="420" spans="1:18" ht="12.75" hidden="1" thickBot="1">
      <c r="A420" s="70"/>
      <c r="B420" s="204"/>
      <c r="C420" s="10"/>
      <c r="D420" s="10"/>
      <c r="E420" s="71">
        <f>SUM(H420:O420)</f>
        <v>0</v>
      </c>
      <c r="F420" s="72"/>
      <c r="G420" s="73"/>
      <c r="H420" s="74"/>
      <c r="I420" s="74"/>
      <c r="J420" s="74"/>
      <c r="K420" s="74"/>
      <c r="L420" s="74"/>
      <c r="M420" s="74"/>
      <c r="N420" s="74"/>
      <c r="O420" s="74"/>
      <c r="P420" s="75"/>
      <c r="Q420" s="210" t="s">
        <v>20</v>
      </c>
    </row>
    <row r="421" spans="1:18" hidden="1">
      <c r="A421" s="36" t="s">
        <v>116</v>
      </c>
      <c r="B421" s="202"/>
      <c r="C421" s="4"/>
      <c r="D421" s="5"/>
      <c r="E421" s="61">
        <f>H425*$H$40+I425*$I$40+J425*$J$40+K425*$K$40+L425*$L$40+M425*$M$40+N425*$N$40+O425*$O$40</f>
        <v>0</v>
      </c>
      <c r="F421" s="62">
        <f>SUM(G421:G423)</f>
        <v>0</v>
      </c>
      <c r="G421" s="63">
        <f>H421*($H$40-$H$41)+I421*($I$40-$I$41)+J421*($J$40-$J$41)+K421*($K$40-$K$41)+L421*($L$40-$L$41)+M421*($M$40-$M$41)+N421*($N$40-$N$41)+O421*($O$40-$O$41)</f>
        <v>0</v>
      </c>
      <c r="H421" s="19"/>
      <c r="I421" s="19"/>
      <c r="J421" s="19"/>
      <c r="K421" s="267"/>
      <c r="L421" s="19"/>
      <c r="M421" s="267"/>
      <c r="N421" s="20"/>
      <c r="O421" s="20"/>
      <c r="P421" s="64"/>
      <c r="Q421" s="210" t="s">
        <v>14</v>
      </c>
      <c r="R421" s="211" t="s">
        <v>21</v>
      </c>
    </row>
    <row r="422" spans="1:18" hidden="1">
      <c r="A422" s="36"/>
      <c r="B422" s="203"/>
      <c r="C422" s="8"/>
      <c r="D422" s="5"/>
      <c r="E422" s="65"/>
      <c r="F422" s="66"/>
      <c r="G422" s="63">
        <f>H422*($H$40-$H$41)+I422*($I$40-$I$41)+J422*($J$40-$J$41)+K422*($K$40-$K$41)+L422*($L$40-$L$41)+M422*($M$40-$M$41)+N422*($N$40-$N$41)+O422*($O$40-$O$41)</f>
        <v>0</v>
      </c>
      <c r="H422" s="19"/>
      <c r="I422" s="19"/>
      <c r="J422" s="19"/>
      <c r="K422" s="267"/>
      <c r="L422" s="19"/>
      <c r="M422" s="267"/>
      <c r="N422" s="21"/>
      <c r="O422" s="21"/>
      <c r="P422" s="67"/>
      <c r="Q422" s="210" t="s">
        <v>14</v>
      </c>
    </row>
    <row r="423" spans="1:18" hidden="1">
      <c r="A423" s="36"/>
      <c r="B423" s="203"/>
      <c r="C423" s="8"/>
      <c r="D423" s="5"/>
      <c r="E423" s="65"/>
      <c r="F423" s="66"/>
      <c r="G423" s="63">
        <f>H423*($H$40-$H$41)+I423*($I$40-$I$41)+J423*($J$40-$J$41)+K423*($K$40-$K$41)+L423*($L$40-$L$41)+M423*($M$40-$M$41)+N423*($N$40-$N$41)+O423*($O$40-$O$41)</f>
        <v>0</v>
      </c>
      <c r="H423" s="19"/>
      <c r="I423" s="19"/>
      <c r="J423" s="19"/>
      <c r="K423" s="267"/>
      <c r="L423" s="19"/>
      <c r="M423" s="267"/>
      <c r="N423" s="21"/>
      <c r="O423" s="21"/>
      <c r="P423" s="67"/>
      <c r="Q423" s="210" t="s">
        <v>14</v>
      </c>
    </row>
    <row r="424" spans="1:18" hidden="1">
      <c r="A424" s="36"/>
      <c r="B424" s="203"/>
      <c r="C424" s="8"/>
      <c r="D424" s="5"/>
      <c r="E424" s="65"/>
      <c r="F424" s="66"/>
      <c r="G424" s="63">
        <f>H424*($H$40-$H$41)+I424*($I$40-$I$41)+J424*($J$40-$J$41)+K424*($K$40-$K$41)+L424*($L$40-$L$41)+M424*($M$40-$M$41)+N424*($N$40-$N$41)+O424*($O$40-$O$41)+H425*$H$41+I425*$I$41+J425*$J$41+K425*$K$41+L425*$L$41+M425*$M$41+N425*$N$41+O425*$O$41</f>
        <v>0</v>
      </c>
      <c r="H424" s="18">
        <f>36*H426/H$40-SUM(H421:H423)</f>
        <v>0</v>
      </c>
      <c r="I424" s="18">
        <f t="shared" ref="I424:O424" si="124">36*I426/I$40-SUM(I421:I423)</f>
        <v>0</v>
      </c>
      <c r="J424" s="18">
        <f t="shared" si="124"/>
        <v>0</v>
      </c>
      <c r="K424" s="18">
        <f t="shared" si="124"/>
        <v>0</v>
      </c>
      <c r="L424" s="18">
        <f t="shared" si="124"/>
        <v>0</v>
      </c>
      <c r="M424" s="18">
        <f t="shared" si="124"/>
        <v>0</v>
      </c>
      <c r="N424" s="18">
        <f t="shared" si="124"/>
        <v>0</v>
      </c>
      <c r="O424" s="18">
        <f t="shared" si="124"/>
        <v>0</v>
      </c>
      <c r="P424" s="68"/>
      <c r="Q424" s="210" t="s">
        <v>22</v>
      </c>
    </row>
    <row r="425" spans="1:18" hidden="1">
      <c r="A425" s="36"/>
      <c r="B425" s="203"/>
      <c r="C425" s="8"/>
      <c r="D425" s="5"/>
      <c r="E425" s="65"/>
      <c r="F425" s="66"/>
      <c r="G425" s="69"/>
      <c r="H425" s="1">
        <f t="shared" ref="H425:O425" si="125">SUM(H421:H424)</f>
        <v>0</v>
      </c>
      <c r="I425" s="1">
        <f t="shared" si="125"/>
        <v>0</v>
      </c>
      <c r="J425" s="1">
        <f t="shared" si="125"/>
        <v>0</v>
      </c>
      <c r="K425" s="1">
        <f t="shared" si="125"/>
        <v>0</v>
      </c>
      <c r="L425" s="1">
        <f t="shared" si="125"/>
        <v>0</v>
      </c>
      <c r="M425" s="1">
        <f t="shared" si="125"/>
        <v>0</v>
      </c>
      <c r="N425" s="1">
        <f t="shared" si="125"/>
        <v>0</v>
      </c>
      <c r="O425" s="1">
        <f t="shared" si="125"/>
        <v>0</v>
      </c>
      <c r="P425" s="68"/>
      <c r="Q425" s="210" t="s">
        <v>30</v>
      </c>
    </row>
    <row r="426" spans="1:18" ht="12.75" hidden="1" thickBot="1">
      <c r="A426" s="70"/>
      <c r="B426" s="204"/>
      <c r="C426" s="10"/>
      <c r="D426" s="10"/>
      <c r="E426" s="71">
        <f>SUM(H426:O426)</f>
        <v>0</v>
      </c>
      <c r="F426" s="72"/>
      <c r="G426" s="73"/>
      <c r="H426" s="74"/>
      <c r="I426" s="74"/>
      <c r="J426" s="74"/>
      <c r="K426" s="74"/>
      <c r="L426" s="74"/>
      <c r="M426" s="74"/>
      <c r="N426" s="74"/>
      <c r="O426" s="74"/>
      <c r="P426" s="75"/>
      <c r="Q426" s="210" t="s">
        <v>20</v>
      </c>
    </row>
    <row r="427" spans="1:18" hidden="1">
      <c r="A427" s="36" t="s">
        <v>117</v>
      </c>
      <c r="B427" s="202"/>
      <c r="C427" s="4"/>
      <c r="D427" s="5"/>
      <c r="E427" s="61">
        <f>H431*$H$40+I431*$I$40+J431*$J$40+K431*$K$40+L431*$L$40+M431*$M$40+N431*$N$40+O431*$O$40</f>
        <v>0</v>
      </c>
      <c r="F427" s="62">
        <f>SUM(G427:G429)</f>
        <v>0</v>
      </c>
      <c r="G427" s="63">
        <f>H427*($H$40-$H$41)+I427*($I$40-$I$41)+J427*($J$40-$J$41)+K427*($K$40-$K$41)+L427*($L$40-$L$41)+M427*($M$40-$M$41)+N427*($N$40-$N$41)+O427*($O$40-$O$41)</f>
        <v>0</v>
      </c>
      <c r="H427" s="19"/>
      <c r="I427" s="19"/>
      <c r="J427" s="19"/>
      <c r="K427" s="267"/>
      <c r="L427" s="19"/>
      <c r="M427" s="267"/>
      <c r="N427" s="20"/>
      <c r="O427" s="20"/>
      <c r="P427" s="64"/>
      <c r="Q427" s="210" t="s">
        <v>14</v>
      </c>
      <c r="R427" s="211" t="s">
        <v>21</v>
      </c>
    </row>
    <row r="428" spans="1:18" hidden="1">
      <c r="A428" s="36"/>
      <c r="B428" s="203"/>
      <c r="C428" s="8"/>
      <c r="D428" s="5"/>
      <c r="E428" s="65"/>
      <c r="F428" s="66"/>
      <c r="G428" s="63">
        <f>H428*($H$40-$H$41)+I428*($I$40-$I$41)+J428*($J$40-$J$41)+K428*($K$40-$K$41)+L428*($L$40-$L$41)+M428*($M$40-$M$41)+N428*($N$40-$N$41)+O428*($O$40-$O$41)</f>
        <v>0</v>
      </c>
      <c r="H428" s="19"/>
      <c r="I428" s="19"/>
      <c r="J428" s="19"/>
      <c r="K428" s="267"/>
      <c r="L428" s="19"/>
      <c r="M428" s="267"/>
      <c r="N428" s="21"/>
      <c r="O428" s="21"/>
      <c r="P428" s="67"/>
      <c r="Q428" s="210" t="s">
        <v>14</v>
      </c>
    </row>
    <row r="429" spans="1:18" hidden="1">
      <c r="A429" s="36"/>
      <c r="B429" s="203"/>
      <c r="C429" s="8"/>
      <c r="D429" s="5"/>
      <c r="E429" s="65"/>
      <c r="F429" s="66"/>
      <c r="G429" s="63">
        <f>H429*($H$40-$H$41)+I429*($I$40-$I$41)+J429*($J$40-$J$41)+K429*($K$40-$K$41)+L429*($L$40-$L$41)+M429*($M$40-$M$41)+N429*($N$40-$N$41)+O429*($O$40-$O$41)</f>
        <v>0</v>
      </c>
      <c r="H429" s="19"/>
      <c r="I429" s="19"/>
      <c r="J429" s="19"/>
      <c r="K429" s="267"/>
      <c r="L429" s="19"/>
      <c r="M429" s="267"/>
      <c r="N429" s="21"/>
      <c r="O429" s="21"/>
      <c r="P429" s="67"/>
      <c r="Q429" s="210" t="s">
        <v>14</v>
      </c>
    </row>
    <row r="430" spans="1:18" hidden="1">
      <c r="A430" s="36"/>
      <c r="B430" s="203"/>
      <c r="C430" s="8"/>
      <c r="D430" s="5"/>
      <c r="E430" s="65"/>
      <c r="F430" s="66"/>
      <c r="G430" s="63">
        <f>H430*($H$40-$H$41)+I430*($I$40-$I$41)+J430*($J$40-$J$41)+K430*($K$40-$K$41)+L430*($L$40-$L$41)+M430*($M$40-$M$41)+N430*($N$40-$N$41)+O430*($O$40-$O$41)+H431*$H$41+I431*$I$41+J431*$J$41+K431*$K$41+L431*$L$41+M431*$M$41+N431*$N$41+O431*$O$41</f>
        <v>0</v>
      </c>
      <c r="H430" s="18">
        <f>36*H432/H$40-SUM(H427:H429)</f>
        <v>0</v>
      </c>
      <c r="I430" s="18">
        <f t="shared" ref="I430:O430" si="126">36*I432/I$40-SUM(I427:I429)</f>
        <v>0</v>
      </c>
      <c r="J430" s="18">
        <f t="shared" si="126"/>
        <v>0</v>
      </c>
      <c r="K430" s="18">
        <f t="shared" si="126"/>
        <v>0</v>
      </c>
      <c r="L430" s="18">
        <f t="shared" si="126"/>
        <v>0</v>
      </c>
      <c r="M430" s="18">
        <f t="shared" si="126"/>
        <v>0</v>
      </c>
      <c r="N430" s="18">
        <f t="shared" si="126"/>
        <v>0</v>
      </c>
      <c r="O430" s="18">
        <f t="shared" si="126"/>
        <v>0</v>
      </c>
      <c r="P430" s="68"/>
      <c r="Q430" s="210" t="s">
        <v>22</v>
      </c>
    </row>
    <row r="431" spans="1:18" hidden="1">
      <c r="A431" s="36"/>
      <c r="B431" s="203"/>
      <c r="C431" s="8"/>
      <c r="D431" s="5"/>
      <c r="E431" s="65"/>
      <c r="F431" s="66"/>
      <c r="G431" s="69"/>
      <c r="H431" s="1">
        <f t="shared" ref="H431:O431" si="127">SUM(H427:H430)</f>
        <v>0</v>
      </c>
      <c r="I431" s="1">
        <f t="shared" si="127"/>
        <v>0</v>
      </c>
      <c r="J431" s="1">
        <f t="shared" si="127"/>
        <v>0</v>
      </c>
      <c r="K431" s="1">
        <f t="shared" si="127"/>
        <v>0</v>
      </c>
      <c r="L431" s="1">
        <f t="shared" si="127"/>
        <v>0</v>
      </c>
      <c r="M431" s="1">
        <f t="shared" si="127"/>
        <v>0</v>
      </c>
      <c r="N431" s="1">
        <f t="shared" si="127"/>
        <v>0</v>
      </c>
      <c r="O431" s="1">
        <f t="shared" si="127"/>
        <v>0</v>
      </c>
      <c r="P431" s="68"/>
      <c r="Q431" s="210" t="s">
        <v>30</v>
      </c>
    </row>
    <row r="432" spans="1:18" ht="12.75" hidden="1" thickBot="1">
      <c r="A432" s="70"/>
      <c r="B432" s="204"/>
      <c r="C432" s="10"/>
      <c r="D432" s="10"/>
      <c r="E432" s="71">
        <f>SUM(H432:O432)</f>
        <v>0</v>
      </c>
      <c r="F432" s="72"/>
      <c r="G432" s="73"/>
      <c r="H432" s="74"/>
      <c r="I432" s="74"/>
      <c r="J432" s="74"/>
      <c r="K432" s="74"/>
      <c r="L432" s="74"/>
      <c r="M432" s="74"/>
      <c r="N432" s="74"/>
      <c r="O432" s="74"/>
      <c r="P432" s="75"/>
      <c r="Q432" s="210" t="s">
        <v>20</v>
      </c>
    </row>
    <row r="433" spans="1:19" s="270" customFormat="1" ht="15" customHeight="1">
      <c r="A433" s="380"/>
      <c r="B433" s="276" t="s">
        <v>209</v>
      </c>
      <c r="C433" s="192"/>
      <c r="D433" s="277"/>
      <c r="E433" s="76">
        <f>SUMIF(R49:R432,"t",E49:E432)</f>
        <v>3850.9250000000002</v>
      </c>
      <c r="F433" s="160">
        <f>SUMIF(R49:R432,"t",F49:F432)</f>
        <v>1527.925</v>
      </c>
      <c r="G433" s="77"/>
      <c r="H433" s="278"/>
      <c r="I433" s="278"/>
      <c r="J433" s="278"/>
      <c r="K433" s="278"/>
      <c r="L433" s="278"/>
      <c r="M433" s="278"/>
      <c r="N433" s="278"/>
      <c r="O433" s="278"/>
      <c r="P433" s="179"/>
    </row>
    <row r="434" spans="1:19" ht="15" customHeight="1" thickBot="1">
      <c r="A434" s="381"/>
      <c r="B434" s="279" t="s">
        <v>210</v>
      </c>
      <c r="C434" s="280"/>
      <c r="D434" s="281"/>
      <c r="E434" s="78">
        <f>SUMIF(Q49:Q432,"a",E49:E432)</f>
        <v>106.9701388888889</v>
      </c>
      <c r="F434" s="159"/>
      <c r="G434" s="79"/>
      <c r="H434" s="282"/>
      <c r="I434" s="282"/>
      <c r="J434" s="282"/>
      <c r="K434" s="282"/>
      <c r="L434" s="282"/>
      <c r="M434" s="282"/>
      <c r="N434" s="282"/>
      <c r="O434" s="282"/>
      <c r="P434" s="85"/>
    </row>
    <row r="435" spans="1:19">
      <c r="A435" s="283"/>
      <c r="B435" s="284"/>
      <c r="C435" s="285"/>
      <c r="D435" s="285"/>
      <c r="E435" s="286"/>
      <c r="F435" s="286"/>
      <c r="G435" s="286"/>
      <c r="H435" s="121"/>
      <c r="I435" s="121"/>
      <c r="J435" s="121"/>
      <c r="K435" s="121"/>
      <c r="L435" s="121"/>
      <c r="M435" s="121"/>
      <c r="N435" s="121"/>
      <c r="O435" s="121"/>
      <c r="P435" s="75"/>
    </row>
    <row r="436" spans="1:19" ht="12.75" customHeight="1">
      <c r="A436" s="369" t="s">
        <v>224</v>
      </c>
      <c r="B436" s="369"/>
      <c r="C436" s="369"/>
      <c r="D436" s="369"/>
      <c r="E436" s="369"/>
      <c r="F436" s="369"/>
      <c r="G436" s="369"/>
      <c r="H436" s="369"/>
      <c r="I436" s="369"/>
      <c r="J436" s="369"/>
      <c r="K436" s="369"/>
      <c r="L436" s="369"/>
      <c r="M436" s="369"/>
      <c r="N436" s="369"/>
      <c r="O436" s="369"/>
      <c r="P436" s="369"/>
    </row>
    <row r="437" spans="1:19" ht="12.75" thickBot="1">
      <c r="A437" s="287"/>
      <c r="B437" s="288"/>
      <c r="C437" s="288"/>
      <c r="D437" s="288"/>
      <c r="E437" s="288"/>
      <c r="F437" s="288"/>
      <c r="G437" s="288"/>
      <c r="H437" s="288"/>
      <c r="I437" s="288"/>
      <c r="J437" s="288"/>
      <c r="K437" s="288"/>
      <c r="L437" s="288"/>
      <c r="M437" s="288"/>
      <c r="N437" s="288"/>
      <c r="O437" s="288"/>
      <c r="P437" s="289"/>
    </row>
    <row r="438" spans="1:19" s="270" customFormat="1">
      <c r="A438" s="36" t="s">
        <v>27</v>
      </c>
      <c r="B438" s="202" t="s">
        <v>269</v>
      </c>
      <c r="C438" s="4"/>
      <c r="D438" s="5">
        <v>4</v>
      </c>
      <c r="E438" s="61">
        <f>H442*$H$40+I442*$I$40+J442*$J$40+K442*$K$40+L442*$L$40+M442*$M$40+N442*$N$40+O442*$O$40</f>
        <v>108</v>
      </c>
      <c r="F438" s="62">
        <f>SUM(G438:G440)</f>
        <v>45</v>
      </c>
      <c r="G438" s="63">
        <f>H438*($H$40-$H$41)+I438*($I$40-$I$41)+J438*($J$40-$J$41)+K438*($K$40-$K$41)+L438*($L$40-$L$41)+M438*($M$40-$M$41)+N438*($N$40-$N$41)+O438*($O$40-$O$41)</f>
        <v>15</v>
      </c>
      <c r="H438" s="19"/>
      <c r="I438" s="19"/>
      <c r="J438" s="19"/>
      <c r="K438" s="267">
        <v>1</v>
      </c>
      <c r="L438" s="19"/>
      <c r="M438" s="267"/>
      <c r="N438" s="20"/>
      <c r="O438" s="20"/>
      <c r="P438" s="335"/>
      <c r="Q438" s="210" t="s">
        <v>14</v>
      </c>
      <c r="R438" s="211" t="s">
        <v>21</v>
      </c>
      <c r="S438" s="212" t="s">
        <v>34</v>
      </c>
    </row>
    <row r="439" spans="1:19" s="270" customFormat="1" ht="12" customHeight="1">
      <c r="A439" s="36"/>
      <c r="B439" s="45" t="s">
        <v>270</v>
      </c>
      <c r="C439" s="8"/>
      <c r="D439" s="5"/>
      <c r="E439" s="65"/>
      <c r="F439" s="66"/>
      <c r="G439" s="63">
        <f>H439*($H$40-$H$41)+I439*($I$40-$I$41)+J439*($J$40-$J$41)+K439*($K$40-$K$41)+L439*($L$40-$L$41)+M439*($M$40-$M$41)+N439*($N$40-$N$41)+O439*($O$40-$O$41)</f>
        <v>0</v>
      </c>
      <c r="H439" s="19"/>
      <c r="I439" s="19"/>
      <c r="J439" s="19"/>
      <c r="K439" s="267">
        <v>0</v>
      </c>
      <c r="L439" s="19"/>
      <c r="M439" s="267"/>
      <c r="N439" s="21"/>
      <c r="O439" s="21"/>
      <c r="P439" s="336" t="s">
        <v>240</v>
      </c>
      <c r="Q439" s="210" t="s">
        <v>14</v>
      </c>
      <c r="R439" s="211"/>
    </row>
    <row r="440" spans="1:19" ht="12" customHeight="1">
      <c r="A440" s="36"/>
      <c r="B440" s="290"/>
      <c r="C440" s="8"/>
      <c r="D440" s="5"/>
      <c r="E440" s="65"/>
      <c r="F440" s="66"/>
      <c r="G440" s="63">
        <f>H440*($H$40-$H$41)+I440*($I$40-$I$41)+J440*($J$40-$J$41)+K440*($K$40-$K$41)+L440*($L$40-$L$41)+M440*($M$40-$M$41)+N440*($N$40-$N$41)+O440*($O$40-$O$41)</f>
        <v>30</v>
      </c>
      <c r="H440" s="19"/>
      <c r="I440" s="19"/>
      <c r="J440" s="19"/>
      <c r="K440" s="267">
        <v>2</v>
      </c>
      <c r="L440" s="19"/>
      <c r="M440" s="267"/>
      <c r="N440" s="21"/>
      <c r="O440" s="21"/>
      <c r="P440" s="67"/>
      <c r="Q440" s="210" t="s">
        <v>14</v>
      </c>
    </row>
    <row r="441" spans="1:19" ht="12" customHeight="1">
      <c r="A441" s="36"/>
      <c r="B441" s="290"/>
      <c r="C441" s="8"/>
      <c r="D441" s="5"/>
      <c r="E441" s="65"/>
      <c r="F441" s="66"/>
      <c r="G441" s="63">
        <f>H441*($H$40-$H$41)+I441*($I$40-$I$41)+J441*($J$40-$J$41)+K441*($K$40-$K$41)+L441*($L$40-$L$41)+M441*($M$40-$M$41)+N441*($N$40-$N$41)+O441*($O$40-$O$41)+H442*$H$41+I442*$I$41+J442*$J$41+K442*$K$41+L442*$L$41+M442*$M$41+N442*$N$41+O442*$O$41</f>
        <v>63</v>
      </c>
      <c r="H441" s="18">
        <f>36*H443/H$40-SUM(H438:H440)</f>
        <v>0</v>
      </c>
      <c r="I441" s="18">
        <f t="shared" ref="I441:O441" si="128">36*I443/I$40-SUM(I438:I440)</f>
        <v>0</v>
      </c>
      <c r="J441" s="18">
        <f t="shared" si="128"/>
        <v>0</v>
      </c>
      <c r="K441" s="18">
        <f t="shared" si="128"/>
        <v>3</v>
      </c>
      <c r="L441" s="18">
        <f t="shared" si="128"/>
        <v>0</v>
      </c>
      <c r="M441" s="18">
        <f t="shared" si="128"/>
        <v>0</v>
      </c>
      <c r="N441" s="18">
        <f t="shared" si="128"/>
        <v>0</v>
      </c>
      <c r="O441" s="18">
        <f t="shared" si="128"/>
        <v>0</v>
      </c>
      <c r="P441" s="68"/>
      <c r="Q441" s="210" t="s">
        <v>22</v>
      </c>
    </row>
    <row r="442" spans="1:19" ht="12" customHeight="1">
      <c r="A442" s="36"/>
      <c r="B442" s="290"/>
      <c r="C442" s="8"/>
      <c r="D442" s="5"/>
      <c r="E442" s="65"/>
      <c r="F442" s="66"/>
      <c r="G442" s="69"/>
      <c r="H442" s="1">
        <f t="shared" ref="H442:O442" si="129">SUM(H438:H441)</f>
        <v>0</v>
      </c>
      <c r="I442" s="1">
        <f t="shared" si="129"/>
        <v>0</v>
      </c>
      <c r="J442" s="1">
        <f t="shared" si="129"/>
        <v>0</v>
      </c>
      <c r="K442" s="1">
        <f t="shared" si="129"/>
        <v>6</v>
      </c>
      <c r="L442" s="1">
        <f t="shared" si="129"/>
        <v>0</v>
      </c>
      <c r="M442" s="1">
        <f t="shared" si="129"/>
        <v>0</v>
      </c>
      <c r="N442" s="1">
        <f t="shared" si="129"/>
        <v>0</v>
      </c>
      <c r="O442" s="1">
        <f t="shared" si="129"/>
        <v>0</v>
      </c>
      <c r="P442" s="68"/>
      <c r="Q442" s="210" t="s">
        <v>30</v>
      </c>
      <c r="R442" s="273"/>
    </row>
    <row r="443" spans="1:19" ht="12.75" customHeight="1" thickBot="1">
      <c r="A443" s="70"/>
      <c r="B443" s="291"/>
      <c r="C443" s="10"/>
      <c r="D443" s="10"/>
      <c r="E443" s="71">
        <f>SUM(H443:O443)</f>
        <v>3</v>
      </c>
      <c r="F443" s="72"/>
      <c r="G443" s="73"/>
      <c r="H443" s="74"/>
      <c r="I443" s="74"/>
      <c r="J443" s="74"/>
      <c r="K443" s="74">
        <v>3</v>
      </c>
      <c r="L443" s="74"/>
      <c r="M443" s="74"/>
      <c r="N443" s="74"/>
      <c r="O443" s="74"/>
      <c r="P443" s="75"/>
      <c r="Q443" s="210" t="s">
        <v>20</v>
      </c>
      <c r="R443" s="273"/>
    </row>
    <row r="444" spans="1:19" ht="15" customHeight="1">
      <c r="A444" s="36" t="s">
        <v>28</v>
      </c>
      <c r="B444" s="202" t="s">
        <v>271</v>
      </c>
      <c r="C444" s="4"/>
      <c r="D444" s="5" t="s">
        <v>6</v>
      </c>
      <c r="E444" s="61">
        <f>H448*$H$40+I448*$I$40+J448*$J$40+K448*$K$40+L448*$L$40+M448*$M$40+N448*$N$40+O448*$O$40</f>
        <v>108</v>
      </c>
      <c r="F444" s="62">
        <f>SUM(G444:G446)</f>
        <v>34</v>
      </c>
      <c r="G444" s="63">
        <f>H444*($H$40-$H$41)+I444*($I$40-$I$41)+J444*($J$40-$J$41)+K444*($K$40-$K$41)+L444*($L$40-$L$41)+M444*($M$40-$M$41)+N444*($N$40-$N$41)+O444*($O$40-$O$41)</f>
        <v>17</v>
      </c>
      <c r="H444" s="19">
        <v>1</v>
      </c>
      <c r="I444" s="19"/>
      <c r="J444" s="19"/>
      <c r="K444" s="267"/>
      <c r="L444" s="19"/>
      <c r="M444" s="267"/>
      <c r="N444" s="20"/>
      <c r="O444" s="20"/>
      <c r="P444" s="335"/>
      <c r="Q444" s="210" t="s">
        <v>14</v>
      </c>
      <c r="R444" s="211" t="s">
        <v>21</v>
      </c>
      <c r="S444" s="212" t="s">
        <v>34</v>
      </c>
    </row>
    <row r="445" spans="1:19" ht="12" customHeight="1">
      <c r="A445" s="36"/>
      <c r="B445" s="290"/>
      <c r="C445" s="8"/>
      <c r="D445" s="5"/>
      <c r="E445" s="65"/>
      <c r="F445" s="66"/>
      <c r="G445" s="63">
        <f>H445*($H$40-$H$41)+I445*($I$40-$I$41)+J445*($J$40-$J$41)+K445*($K$40-$K$41)+L445*($L$40-$L$41)+M445*($M$40-$M$41)+N445*($N$40-$N$41)+O445*($O$40-$O$41)</f>
        <v>0</v>
      </c>
      <c r="H445" s="19">
        <v>0</v>
      </c>
      <c r="I445" s="19"/>
      <c r="J445" s="19"/>
      <c r="K445" s="267"/>
      <c r="L445" s="19"/>
      <c r="M445" s="267"/>
      <c r="N445" s="21"/>
      <c r="O445" s="21"/>
      <c r="P445" s="336" t="s">
        <v>240</v>
      </c>
      <c r="Q445" s="210" t="s">
        <v>14</v>
      </c>
    </row>
    <row r="446" spans="1:19" s="270" customFormat="1" ht="13.5" customHeight="1">
      <c r="A446" s="36"/>
      <c r="B446" s="290"/>
      <c r="C446" s="8"/>
      <c r="D446" s="5"/>
      <c r="E446" s="65"/>
      <c r="F446" s="66"/>
      <c r="G446" s="63">
        <f>H446*($H$40-$H$41)+I446*($I$40-$I$41)+J446*($J$40-$J$41)+K446*($K$40-$K$41)+L446*($L$40-$L$41)+M446*($M$40-$M$41)+N446*($N$40-$N$41)+O446*($O$40-$O$41)</f>
        <v>17</v>
      </c>
      <c r="H446" s="19">
        <v>1</v>
      </c>
      <c r="I446" s="19"/>
      <c r="J446" s="19"/>
      <c r="K446" s="267"/>
      <c r="L446" s="19"/>
      <c r="M446" s="267"/>
      <c r="N446" s="21"/>
      <c r="O446" s="21"/>
      <c r="P446" s="67"/>
      <c r="Q446" s="210" t="s">
        <v>14</v>
      </c>
      <c r="R446" s="211"/>
      <c r="S446" s="269"/>
    </row>
    <row r="447" spans="1:19" ht="13.5" customHeight="1">
      <c r="A447" s="36"/>
      <c r="B447" s="290"/>
      <c r="C447" s="8"/>
      <c r="D447" s="5"/>
      <c r="E447" s="65"/>
      <c r="F447" s="66"/>
      <c r="G447" s="63">
        <f>H447*($H$40-$H$41)+I447*($I$40-$I$41)+J447*($J$40-$J$41)+K447*($K$40-$K$41)+L447*($L$40-$L$41)+M447*($M$40-$M$41)+N447*($N$40-$N$41)+O447*($O$40-$O$41)+H448*$H$41+I448*$I$41+J448*$J$41+K448*$K$41+L448*$L$41+M448*$M$41+N448*$N$41+O448*$O$41</f>
        <v>74</v>
      </c>
      <c r="H447" s="18">
        <f>36*H449/H$40-SUM(H444:H446)</f>
        <v>3.4000000000000004</v>
      </c>
      <c r="I447" s="18">
        <f t="shared" ref="I447:O447" si="130">36*I449/I$40-SUM(I444:I446)</f>
        <v>0</v>
      </c>
      <c r="J447" s="18">
        <f t="shared" si="130"/>
        <v>0</v>
      </c>
      <c r="K447" s="18">
        <f t="shared" si="130"/>
        <v>0</v>
      </c>
      <c r="L447" s="18">
        <f t="shared" si="130"/>
        <v>0</v>
      </c>
      <c r="M447" s="18">
        <f t="shared" si="130"/>
        <v>0</v>
      </c>
      <c r="N447" s="18">
        <f t="shared" si="130"/>
        <v>0</v>
      </c>
      <c r="O447" s="18">
        <f t="shared" si="130"/>
        <v>0</v>
      </c>
      <c r="P447" s="68"/>
      <c r="Q447" s="210" t="s">
        <v>22</v>
      </c>
    </row>
    <row r="448" spans="1:19" ht="13.5" customHeight="1">
      <c r="A448" s="36"/>
      <c r="B448" s="290"/>
      <c r="C448" s="8"/>
      <c r="D448" s="5"/>
      <c r="E448" s="65"/>
      <c r="F448" s="66"/>
      <c r="G448" s="69"/>
      <c r="H448" s="1">
        <f t="shared" ref="H448:O448" si="131">SUM(H444:H447)</f>
        <v>5.4</v>
      </c>
      <c r="I448" s="1">
        <f t="shared" si="131"/>
        <v>0</v>
      </c>
      <c r="J448" s="1">
        <f t="shared" si="131"/>
        <v>0</v>
      </c>
      <c r="K448" s="1">
        <f t="shared" si="131"/>
        <v>0</v>
      </c>
      <c r="L448" s="1">
        <f t="shared" si="131"/>
        <v>0</v>
      </c>
      <c r="M448" s="1">
        <f t="shared" si="131"/>
        <v>0</v>
      </c>
      <c r="N448" s="1">
        <f t="shared" si="131"/>
        <v>0</v>
      </c>
      <c r="O448" s="1">
        <f t="shared" si="131"/>
        <v>0</v>
      </c>
      <c r="P448" s="68"/>
      <c r="Q448" s="210" t="s">
        <v>30</v>
      </c>
      <c r="R448" s="273"/>
    </row>
    <row r="449" spans="1:20" ht="12.75" customHeight="1" thickBot="1">
      <c r="A449" s="70"/>
      <c r="B449" s="291"/>
      <c r="C449" s="10"/>
      <c r="D449" s="10"/>
      <c r="E449" s="71">
        <f>SUM(H449:O449)</f>
        <v>3</v>
      </c>
      <c r="F449" s="72"/>
      <c r="G449" s="73"/>
      <c r="H449" s="74">
        <v>3</v>
      </c>
      <c r="I449" s="74"/>
      <c r="J449" s="74"/>
      <c r="K449" s="74"/>
      <c r="L449" s="74"/>
      <c r="M449" s="74"/>
      <c r="N449" s="74"/>
      <c r="O449" s="74"/>
      <c r="P449" s="75"/>
      <c r="Q449" s="210" t="s">
        <v>20</v>
      </c>
      <c r="R449" s="273"/>
    </row>
    <row r="450" spans="1:20">
      <c r="A450" s="36" t="s">
        <v>53</v>
      </c>
      <c r="B450" s="202" t="s">
        <v>272</v>
      </c>
      <c r="C450" s="4"/>
      <c r="D450" s="5" t="s">
        <v>10</v>
      </c>
      <c r="E450" s="61">
        <f>H454*$H$40+I454*$I$40+J454*$J$40+K454*$K$40+L454*$L$40+M454*$M$40+N454*$N$40+O454*$O$40</f>
        <v>108</v>
      </c>
      <c r="F450" s="62">
        <f>SUM(G450:G452)</f>
        <v>34</v>
      </c>
      <c r="G450" s="63">
        <f>H450*($H$40-$H$41)+I450*($I$40-$I$41)+J450*($J$40-$J$41)+K450*($K$40-$K$41)+L450*($L$40-$L$41)+M450*($M$40-$M$41)+N450*($N$40-$N$41)+O450*($O$40-$O$41)</f>
        <v>17</v>
      </c>
      <c r="H450" s="19"/>
      <c r="I450" s="19"/>
      <c r="J450" s="19"/>
      <c r="K450" s="267"/>
      <c r="L450" s="19">
        <v>1</v>
      </c>
      <c r="M450" s="267"/>
      <c r="N450" s="20"/>
      <c r="O450" s="20"/>
      <c r="P450" s="64" t="s">
        <v>252</v>
      </c>
      <c r="Q450" s="210" t="s">
        <v>14</v>
      </c>
      <c r="R450" s="211" t="s">
        <v>21</v>
      </c>
      <c r="S450" s="212" t="s">
        <v>34</v>
      </c>
    </row>
    <row r="451" spans="1:20" ht="12" customHeight="1">
      <c r="A451" s="36"/>
      <c r="B451" s="290"/>
      <c r="C451" s="8"/>
      <c r="D451" s="5"/>
      <c r="E451" s="65"/>
      <c r="F451" s="66"/>
      <c r="G451" s="63">
        <f>H451*($H$40-$H$41)+I451*($I$40-$I$41)+J451*($J$40-$J$41)+K451*($K$40-$K$41)+L451*($L$40-$L$41)+M451*($M$40-$M$41)+N451*($N$40-$N$41)+O451*($O$40-$O$41)</f>
        <v>0</v>
      </c>
      <c r="H451" s="19"/>
      <c r="I451" s="19"/>
      <c r="J451" s="19"/>
      <c r="K451" s="267"/>
      <c r="L451" s="19">
        <v>0</v>
      </c>
      <c r="M451" s="267"/>
      <c r="N451" s="21"/>
      <c r="O451" s="21"/>
      <c r="P451" s="67"/>
      <c r="Q451" s="210" t="s">
        <v>14</v>
      </c>
      <c r="S451" s="269"/>
      <c r="T451" s="270"/>
    </row>
    <row r="452" spans="1:20" ht="12" customHeight="1">
      <c r="A452" s="36"/>
      <c r="B452" s="290"/>
      <c r="C452" s="8"/>
      <c r="D452" s="5"/>
      <c r="E452" s="65"/>
      <c r="F452" s="66"/>
      <c r="G452" s="63">
        <f>H452*($H$40-$H$41)+I452*($I$40-$I$41)+J452*($J$40-$J$41)+K452*($K$40-$K$41)+L452*($L$40-$L$41)+M452*($M$40-$M$41)+N452*($N$40-$N$41)+O452*($O$40-$O$41)</f>
        <v>17</v>
      </c>
      <c r="H452" s="19"/>
      <c r="I452" s="19"/>
      <c r="J452" s="19"/>
      <c r="K452" s="267"/>
      <c r="L452" s="19">
        <v>1</v>
      </c>
      <c r="M452" s="267"/>
      <c r="N452" s="21"/>
      <c r="O452" s="21"/>
      <c r="P452" s="67"/>
      <c r="Q452" s="210" t="s">
        <v>14</v>
      </c>
    </row>
    <row r="453" spans="1:20" ht="12" customHeight="1">
      <c r="A453" s="36"/>
      <c r="B453" s="290"/>
      <c r="C453" s="8"/>
      <c r="D453" s="5"/>
      <c r="E453" s="65"/>
      <c r="F453" s="66"/>
      <c r="G453" s="63">
        <f>H453*($H$40-$H$41)+I453*($I$40-$I$41)+J453*($J$40-$J$41)+K453*($K$40-$K$41)+L453*($L$40-$L$41)+M453*($M$40-$M$41)+N453*($N$40-$N$41)+O453*($O$40-$O$41)+H454*$H$41+I454*$I$41+J454*$J$41+K454*$K$41+L454*$L$41+M454*$M$41+N454*$N$41+O454*$O$41</f>
        <v>74</v>
      </c>
      <c r="H453" s="18">
        <f>36*H455/H$40-SUM(H450:H452)</f>
        <v>0</v>
      </c>
      <c r="I453" s="18">
        <f t="shared" ref="I453:O453" si="132">36*I455/I$40-SUM(I450:I452)</f>
        <v>0</v>
      </c>
      <c r="J453" s="18">
        <f t="shared" si="132"/>
        <v>0</v>
      </c>
      <c r="K453" s="18">
        <f t="shared" si="132"/>
        <v>0</v>
      </c>
      <c r="L453" s="18">
        <f t="shared" si="132"/>
        <v>3.4000000000000004</v>
      </c>
      <c r="M453" s="18">
        <f t="shared" si="132"/>
        <v>0</v>
      </c>
      <c r="N453" s="18">
        <f t="shared" si="132"/>
        <v>0</v>
      </c>
      <c r="O453" s="18">
        <f t="shared" si="132"/>
        <v>0</v>
      </c>
      <c r="P453" s="68"/>
      <c r="Q453" s="210" t="s">
        <v>22</v>
      </c>
    </row>
    <row r="454" spans="1:20" ht="12" customHeight="1">
      <c r="A454" s="36"/>
      <c r="B454" s="290"/>
      <c r="C454" s="8"/>
      <c r="D454" s="5"/>
      <c r="E454" s="65"/>
      <c r="F454" s="66"/>
      <c r="G454" s="69"/>
      <c r="H454" s="1">
        <f t="shared" ref="H454:O454" si="133">SUM(H450:H453)</f>
        <v>0</v>
      </c>
      <c r="I454" s="1">
        <f t="shared" si="133"/>
        <v>0</v>
      </c>
      <c r="J454" s="1">
        <f t="shared" si="133"/>
        <v>0</v>
      </c>
      <c r="K454" s="1">
        <f t="shared" si="133"/>
        <v>0</v>
      </c>
      <c r="L454" s="1">
        <f t="shared" si="133"/>
        <v>5.4</v>
      </c>
      <c r="M454" s="1">
        <f t="shared" si="133"/>
        <v>0</v>
      </c>
      <c r="N454" s="1">
        <f t="shared" si="133"/>
        <v>0</v>
      </c>
      <c r="O454" s="1">
        <f t="shared" si="133"/>
        <v>0</v>
      </c>
      <c r="P454" s="68"/>
      <c r="Q454" s="210" t="s">
        <v>30</v>
      </c>
      <c r="R454" s="273"/>
    </row>
    <row r="455" spans="1:20" ht="12.75" customHeight="1" thickBot="1">
      <c r="A455" s="70"/>
      <c r="B455" s="291"/>
      <c r="C455" s="10"/>
      <c r="D455" s="10"/>
      <c r="E455" s="71">
        <f>SUM(H455:O455)</f>
        <v>3</v>
      </c>
      <c r="F455" s="72"/>
      <c r="G455" s="73"/>
      <c r="H455" s="74"/>
      <c r="I455" s="74"/>
      <c r="J455" s="74"/>
      <c r="K455" s="74"/>
      <c r="L455" s="74">
        <v>3</v>
      </c>
      <c r="M455" s="74"/>
      <c r="N455" s="74"/>
      <c r="O455" s="74"/>
      <c r="P455" s="75"/>
      <c r="Q455" s="210" t="s">
        <v>20</v>
      </c>
      <c r="R455" s="273"/>
    </row>
    <row r="456" spans="1:20">
      <c r="A456" s="36" t="s">
        <v>63</v>
      </c>
      <c r="B456" s="341" t="s">
        <v>273</v>
      </c>
      <c r="C456" s="4"/>
      <c r="D456" s="5" t="s">
        <v>11</v>
      </c>
      <c r="E456" s="61">
        <f>H460*$H$40+I460*$I$40+J460*$J$40+K460*$K$40+L460*$L$40+M460*$M$40+N460*$N$40+O460*$O$40</f>
        <v>108</v>
      </c>
      <c r="F456" s="62">
        <f>SUM(G456:G458)</f>
        <v>28</v>
      </c>
      <c r="G456" s="63">
        <f>H456*($H$40-$H$41)+I456*($I$40-$I$41)+J456*($J$40-$J$41)+K456*($K$40-$K$41)+L456*($L$40-$L$41)+M456*($M$40-$M$41)+N456*($N$40-$N$41)+O456*($O$40-$O$41)</f>
        <v>14</v>
      </c>
      <c r="H456" s="19"/>
      <c r="I456" s="19"/>
      <c r="J456" s="19"/>
      <c r="K456" s="267"/>
      <c r="L456" s="19"/>
      <c r="M456" s="267">
        <v>1</v>
      </c>
      <c r="N456" s="20"/>
      <c r="O456" s="20"/>
      <c r="P456" s="64" t="s">
        <v>252</v>
      </c>
      <c r="Q456" s="210" t="s">
        <v>14</v>
      </c>
      <c r="R456" s="211" t="s">
        <v>21</v>
      </c>
      <c r="S456" s="212" t="s">
        <v>34</v>
      </c>
    </row>
    <row r="457" spans="1:20" ht="12" customHeight="1">
      <c r="A457" s="36"/>
      <c r="B457" s="343" t="s">
        <v>274</v>
      </c>
      <c r="C457" s="8"/>
      <c r="D457" s="5"/>
      <c r="E457" s="65"/>
      <c r="F457" s="66"/>
      <c r="G457" s="63">
        <f>H457*($H$40-$H$41)+I457*($I$40-$I$41)+J457*($J$40-$J$41)+K457*($K$40-$K$41)+L457*($L$40-$L$41)+M457*($M$40-$M$41)+N457*($N$40-$N$41)+O457*($O$40-$O$41)</f>
        <v>14</v>
      </c>
      <c r="H457" s="19"/>
      <c r="I457" s="19"/>
      <c r="J457" s="19"/>
      <c r="K457" s="267"/>
      <c r="L457" s="19"/>
      <c r="M457" s="267">
        <v>1</v>
      </c>
      <c r="N457" s="21"/>
      <c r="O457" s="21"/>
      <c r="P457" s="67"/>
      <c r="Q457" s="210" t="s">
        <v>14</v>
      </c>
    </row>
    <row r="458" spans="1:20" ht="12" customHeight="1">
      <c r="A458" s="36"/>
      <c r="B458" s="344"/>
      <c r="C458" s="8"/>
      <c r="D458" s="5"/>
      <c r="E458" s="65"/>
      <c r="F458" s="66"/>
      <c r="G458" s="63">
        <f>H458*($H$40-$H$41)+I458*($I$40-$I$41)+J458*($J$40-$J$41)+K458*($K$40-$K$41)+L458*($L$40-$L$41)+M458*($M$40-$M$41)+N458*($N$40-$N$41)+O458*($O$40-$O$41)</f>
        <v>0</v>
      </c>
      <c r="H458" s="19"/>
      <c r="I458" s="19"/>
      <c r="J458" s="19"/>
      <c r="K458" s="267"/>
      <c r="L458" s="19"/>
      <c r="M458" s="267">
        <v>0</v>
      </c>
      <c r="N458" s="21"/>
      <c r="O458" s="21"/>
      <c r="P458" s="67"/>
      <c r="Q458" s="210" t="s">
        <v>14</v>
      </c>
    </row>
    <row r="459" spans="1:20" ht="12" customHeight="1">
      <c r="A459" s="36"/>
      <c r="B459" s="344"/>
      <c r="C459" s="8"/>
      <c r="D459" s="5"/>
      <c r="E459" s="65"/>
      <c r="F459" s="66"/>
      <c r="G459" s="63">
        <f>H459*($H$40-$H$41)+I459*($I$40-$I$41)+J459*($J$40-$J$41)+K459*($K$40-$K$41)+L459*($L$40-$L$41)+M459*($M$40-$M$41)+N459*($N$40-$N$41)+O459*($O$40-$O$41)+H460*$H$41+I460*$I$41+J460*$J$41+K460*$K$41+L460*$L$41+M460*$M$41+N460*$N$41+O460*$O$41</f>
        <v>80</v>
      </c>
      <c r="H459" s="18">
        <f>36*H461/H$40-SUM(H456:H458)</f>
        <v>0</v>
      </c>
      <c r="I459" s="18">
        <f t="shared" ref="I459:O459" si="134">36*I461/I$40-SUM(I456:I458)</f>
        <v>0</v>
      </c>
      <c r="J459" s="18">
        <f t="shared" si="134"/>
        <v>0</v>
      </c>
      <c r="K459" s="18">
        <f t="shared" si="134"/>
        <v>0</v>
      </c>
      <c r="L459" s="18">
        <f t="shared" si="134"/>
        <v>0</v>
      </c>
      <c r="M459" s="18">
        <f t="shared" si="134"/>
        <v>4.3529411764705879</v>
      </c>
      <c r="N459" s="18">
        <f t="shared" si="134"/>
        <v>0</v>
      </c>
      <c r="O459" s="18">
        <f t="shared" si="134"/>
        <v>0</v>
      </c>
      <c r="P459" s="68"/>
      <c r="Q459" s="210" t="s">
        <v>22</v>
      </c>
    </row>
    <row r="460" spans="1:20" ht="12" customHeight="1">
      <c r="A460" s="36"/>
      <c r="B460" s="344"/>
      <c r="C460" s="8"/>
      <c r="D460" s="5"/>
      <c r="E460" s="65"/>
      <c r="F460" s="66"/>
      <c r="G460" s="69"/>
      <c r="H460" s="1">
        <f t="shared" ref="H460:O460" si="135">SUM(H456:H459)</f>
        <v>0</v>
      </c>
      <c r="I460" s="1">
        <f t="shared" si="135"/>
        <v>0</v>
      </c>
      <c r="J460" s="1">
        <f t="shared" si="135"/>
        <v>0</v>
      </c>
      <c r="K460" s="1">
        <f t="shared" si="135"/>
        <v>0</v>
      </c>
      <c r="L460" s="1">
        <f t="shared" si="135"/>
        <v>0</v>
      </c>
      <c r="M460" s="1">
        <f t="shared" si="135"/>
        <v>6.3529411764705879</v>
      </c>
      <c r="N460" s="1">
        <f t="shared" si="135"/>
        <v>0</v>
      </c>
      <c r="O460" s="1">
        <f t="shared" si="135"/>
        <v>0</v>
      </c>
      <c r="P460" s="68"/>
      <c r="Q460" s="210" t="s">
        <v>30</v>
      </c>
      <c r="R460" s="273"/>
    </row>
    <row r="461" spans="1:20" ht="12.75" customHeight="1" thickBot="1">
      <c r="A461" s="70"/>
      <c r="B461" s="345"/>
      <c r="C461" s="10"/>
      <c r="D461" s="10"/>
      <c r="E461" s="71">
        <f>SUM(H461:O461)</f>
        <v>3</v>
      </c>
      <c r="F461" s="72"/>
      <c r="G461" s="73"/>
      <c r="H461" s="74"/>
      <c r="I461" s="74"/>
      <c r="J461" s="74"/>
      <c r="K461" s="74"/>
      <c r="L461" s="74"/>
      <c r="M461" s="74">
        <v>3</v>
      </c>
      <c r="N461" s="74"/>
      <c r="O461" s="74"/>
      <c r="P461" s="75"/>
      <c r="Q461" s="210" t="s">
        <v>20</v>
      </c>
      <c r="R461" s="273"/>
    </row>
    <row r="462" spans="1:20">
      <c r="A462" s="36" t="s">
        <v>64</v>
      </c>
      <c r="B462" s="341" t="s">
        <v>275</v>
      </c>
      <c r="C462" s="4"/>
      <c r="D462" s="5" t="s">
        <v>9</v>
      </c>
      <c r="E462" s="61">
        <f>H466*$H$40+I466*$I$40+J466*$J$40+K466*$K$40+L466*$L$40+M466*$M$40+N466*$N$40+O466*$O$40</f>
        <v>108</v>
      </c>
      <c r="F462" s="62">
        <f>SUM(G462:G464)</f>
        <v>30</v>
      </c>
      <c r="G462" s="63">
        <f>H462*($H$40-$H$41)+I462*($I$40-$I$41)+J462*($J$40-$J$41)+K462*($K$40-$K$41)+L462*($L$40-$L$41)+M462*($M$40-$M$41)+N462*($N$40-$N$41)+O462*($O$40-$O$41)</f>
        <v>15</v>
      </c>
      <c r="H462" s="292"/>
      <c r="I462" s="19"/>
      <c r="J462" s="19"/>
      <c r="K462" s="267">
        <v>1</v>
      </c>
      <c r="L462" s="19"/>
      <c r="M462" s="267"/>
      <c r="N462" s="20"/>
      <c r="O462" s="20"/>
      <c r="P462" s="64" t="s">
        <v>344</v>
      </c>
      <c r="Q462" s="210" t="s">
        <v>14</v>
      </c>
      <c r="R462" s="211" t="s">
        <v>21</v>
      </c>
      <c r="S462" s="212" t="s">
        <v>34</v>
      </c>
      <c r="T462" s="270"/>
    </row>
    <row r="463" spans="1:20" s="270" customFormat="1" ht="12" customHeight="1">
      <c r="A463" s="36"/>
      <c r="B463" s="343" t="s">
        <v>276</v>
      </c>
      <c r="C463" s="8"/>
      <c r="D463" s="5"/>
      <c r="E463" s="65"/>
      <c r="F463" s="66"/>
      <c r="G463" s="63">
        <f>H463*($H$40-$H$41)+I463*($I$40-$I$41)+J463*($J$40-$J$41)+K463*($K$40-$K$41)+L463*($L$40-$L$41)+M463*($M$40-$M$41)+N463*($N$40-$N$41)+O463*($O$40-$O$41)</f>
        <v>15</v>
      </c>
      <c r="H463" s="19"/>
      <c r="I463" s="19"/>
      <c r="J463" s="19"/>
      <c r="K463" s="267">
        <v>1</v>
      </c>
      <c r="L463" s="19"/>
      <c r="M463" s="267"/>
      <c r="N463" s="21"/>
      <c r="O463" s="21"/>
      <c r="P463" s="67"/>
      <c r="Q463" s="210" t="s">
        <v>14</v>
      </c>
      <c r="R463" s="211"/>
      <c r="S463" s="269"/>
    </row>
    <row r="464" spans="1:20" ht="12" customHeight="1">
      <c r="A464" s="36"/>
      <c r="B464" s="344"/>
      <c r="C464" s="8"/>
      <c r="D464" s="5"/>
      <c r="E464" s="65"/>
      <c r="F464" s="66"/>
      <c r="G464" s="63">
        <f>H464*($H$40-$H$41)+I464*($I$40-$I$41)+J464*($J$40-$J$41)+K464*($K$40-$K$41)+L464*($L$40-$L$41)+M464*($M$40-$M$41)+N464*($N$40-$N$41)+O464*($O$40-$O$41)</f>
        <v>0</v>
      </c>
      <c r="H464" s="19"/>
      <c r="I464" s="19"/>
      <c r="J464" s="19"/>
      <c r="K464" s="267">
        <v>0</v>
      </c>
      <c r="L464" s="19"/>
      <c r="M464" s="267"/>
      <c r="N464" s="21"/>
      <c r="O464" s="21"/>
      <c r="P464" s="67"/>
      <c r="Q464" s="210" t="s">
        <v>14</v>
      </c>
    </row>
    <row r="465" spans="1:20" ht="12" customHeight="1">
      <c r="A465" s="36"/>
      <c r="B465" s="344"/>
      <c r="C465" s="8"/>
      <c r="D465" s="5"/>
      <c r="E465" s="65"/>
      <c r="F465" s="66"/>
      <c r="G465" s="63">
        <f>H465*($H$40-$H$41)+I465*($I$40-$I$41)+J465*($J$40-$J$41)+K465*($K$40-$K$41)+L465*($L$40-$L$41)+M465*($M$40-$M$41)+N465*($N$40-$N$41)+O465*($O$40-$O$41)+H466*$H$41+I466*$I$41+J466*$J$41+K466*$K$41+L466*$L$41+M466*$M$41+N466*$N$41+O466*$O$41</f>
        <v>78</v>
      </c>
      <c r="H465" s="18">
        <f>36*H467/H$40-SUM(H462:H464)</f>
        <v>0</v>
      </c>
      <c r="I465" s="18">
        <f t="shared" ref="I465:O465" si="136">36*I467/I$40-SUM(I462:I464)</f>
        <v>0</v>
      </c>
      <c r="J465" s="18">
        <f t="shared" si="136"/>
        <v>0</v>
      </c>
      <c r="K465" s="18">
        <f t="shared" si="136"/>
        <v>4</v>
      </c>
      <c r="L465" s="18">
        <f t="shared" si="136"/>
        <v>0</v>
      </c>
      <c r="M465" s="18">
        <f t="shared" si="136"/>
        <v>0</v>
      </c>
      <c r="N465" s="18">
        <f t="shared" si="136"/>
        <v>0</v>
      </c>
      <c r="O465" s="18">
        <f t="shared" si="136"/>
        <v>0</v>
      </c>
      <c r="P465" s="68"/>
      <c r="Q465" s="210" t="s">
        <v>22</v>
      </c>
    </row>
    <row r="466" spans="1:20" ht="12" customHeight="1">
      <c r="A466" s="36"/>
      <c r="B466" s="344"/>
      <c r="C466" s="8"/>
      <c r="D466" s="5"/>
      <c r="E466" s="65"/>
      <c r="F466" s="66"/>
      <c r="G466" s="69"/>
      <c r="H466" s="1">
        <f t="shared" ref="H466:O466" si="137">SUM(H462:H465)</f>
        <v>0</v>
      </c>
      <c r="I466" s="1">
        <f t="shared" si="137"/>
        <v>0</v>
      </c>
      <c r="J466" s="1">
        <f t="shared" si="137"/>
        <v>0</v>
      </c>
      <c r="K466" s="1">
        <f t="shared" si="137"/>
        <v>6</v>
      </c>
      <c r="L466" s="1">
        <f t="shared" si="137"/>
        <v>0</v>
      </c>
      <c r="M466" s="1">
        <f t="shared" si="137"/>
        <v>0</v>
      </c>
      <c r="N466" s="1">
        <f t="shared" si="137"/>
        <v>0</v>
      </c>
      <c r="O466" s="1">
        <f t="shared" si="137"/>
        <v>0</v>
      </c>
      <c r="P466" s="68"/>
      <c r="Q466" s="210" t="s">
        <v>30</v>
      </c>
      <c r="R466" s="273"/>
    </row>
    <row r="467" spans="1:20" ht="12.75" customHeight="1" thickBot="1">
      <c r="A467" s="70"/>
      <c r="B467" s="345"/>
      <c r="C467" s="10"/>
      <c r="D467" s="10"/>
      <c r="E467" s="71">
        <f>SUM(H467:O467)</f>
        <v>3</v>
      </c>
      <c r="F467" s="72"/>
      <c r="G467" s="73"/>
      <c r="H467" s="74"/>
      <c r="I467" s="74"/>
      <c r="J467" s="74"/>
      <c r="K467" s="74">
        <v>3</v>
      </c>
      <c r="L467" s="74"/>
      <c r="M467" s="74"/>
      <c r="N467" s="74"/>
      <c r="O467" s="74"/>
      <c r="P467" s="75"/>
      <c r="Q467" s="210" t="s">
        <v>20</v>
      </c>
      <c r="R467" s="273"/>
      <c r="T467" s="270"/>
    </row>
    <row r="468" spans="1:20">
      <c r="A468" s="36" t="s">
        <v>118</v>
      </c>
      <c r="B468" s="341" t="s">
        <v>277</v>
      </c>
      <c r="C468" s="4" t="s">
        <v>10</v>
      </c>
      <c r="D468" s="5"/>
      <c r="E468" s="61">
        <f>H472*$H$40+I472*$I$40+J472*$J$40+K472*$K$40+L472*$L$40+M472*$M$40+N472*$N$40+O472*$O$40</f>
        <v>288</v>
      </c>
      <c r="F468" s="62">
        <f>SUM(G468:G470)</f>
        <v>110</v>
      </c>
      <c r="G468" s="63">
        <f>H468*($H$40-$H$41)+I468*($I$40-$I$41)+J468*($J$40-$J$41)+K468*($K$40-$K$41)+L468*($L$40-$L$41)+M468*($M$40-$M$41)+N468*($N$40-$N$41)+O468*($O$40-$O$41)</f>
        <v>48</v>
      </c>
      <c r="H468" s="19"/>
      <c r="I468" s="19"/>
      <c r="J468" s="19"/>
      <c r="K468" s="267"/>
      <c r="L468" s="19">
        <v>2</v>
      </c>
      <c r="M468" s="267">
        <v>1</v>
      </c>
      <c r="N468" s="20"/>
      <c r="O468" s="20"/>
      <c r="P468" s="64" t="s">
        <v>252</v>
      </c>
      <c r="Q468" s="210" t="s">
        <v>14</v>
      </c>
      <c r="R468" s="211" t="s">
        <v>21</v>
      </c>
      <c r="S468" s="212" t="s">
        <v>34</v>
      </c>
    </row>
    <row r="469" spans="1:20" s="270" customFormat="1" ht="12" customHeight="1">
      <c r="A469" s="36"/>
      <c r="B469" s="343" t="s">
        <v>347</v>
      </c>
      <c r="C469" s="8" t="s">
        <v>11</v>
      </c>
      <c r="D469" s="5"/>
      <c r="E469" s="65"/>
      <c r="F469" s="66"/>
      <c r="G469" s="63">
        <f>H469*($H$40-$H$41)+I469*($I$40-$I$41)+J469*($J$40-$J$41)+K469*($K$40-$K$41)+L469*($L$40-$L$41)+M469*($M$40-$M$41)+N469*($N$40-$N$41)+O469*($O$40-$O$41)</f>
        <v>62</v>
      </c>
      <c r="H469" s="19"/>
      <c r="I469" s="19"/>
      <c r="J469" s="19"/>
      <c r="K469" s="267"/>
      <c r="L469" s="19">
        <v>2</v>
      </c>
      <c r="M469" s="267">
        <v>2</v>
      </c>
      <c r="N469" s="21"/>
      <c r="O469" s="21"/>
      <c r="P469" s="67"/>
      <c r="Q469" s="210" t="s">
        <v>14</v>
      </c>
      <c r="R469" s="211"/>
      <c r="S469" s="269"/>
    </row>
    <row r="470" spans="1:20" ht="12" customHeight="1">
      <c r="A470" s="36"/>
      <c r="B470" s="344"/>
      <c r="C470" s="8"/>
      <c r="D470" s="5"/>
      <c r="E470" s="65"/>
      <c r="F470" s="66"/>
      <c r="G470" s="63">
        <f>H470*($H$40-$H$41)+I470*($I$40-$I$41)+J470*($J$40-$J$41)+K470*($K$40-$K$41)+L470*($L$40-$L$41)+M470*($M$40-$M$41)+N470*($N$40-$N$41)+O470*($O$40-$O$41)</f>
        <v>0</v>
      </c>
      <c r="H470" s="19"/>
      <c r="I470" s="19"/>
      <c r="J470" s="19"/>
      <c r="K470" s="267"/>
      <c r="L470" s="19">
        <v>0</v>
      </c>
      <c r="M470" s="267">
        <v>0</v>
      </c>
      <c r="N470" s="21"/>
      <c r="O470" s="21"/>
      <c r="P470" s="67"/>
      <c r="Q470" s="210" t="s">
        <v>14</v>
      </c>
    </row>
    <row r="471" spans="1:20" ht="12" customHeight="1">
      <c r="A471" s="36"/>
      <c r="B471" s="290"/>
      <c r="C471" s="8"/>
      <c r="D471" s="5"/>
      <c r="E471" s="65"/>
      <c r="F471" s="66"/>
      <c r="G471" s="63">
        <f>H471*($H$40-$H$41)+I471*($I$40-$I$41)+J471*($J$40-$J$41)+K471*($K$40-$K$41)+L471*($L$40-$L$41)+M471*($M$40-$M$41)+N471*($N$40-$N$41)+O471*($O$40-$O$41)+H472*$H$41+I472*$I$41+J472*$J$41+K472*$K$41+L472*$L$41+M472*$M$41+N472*$N$41+O472*$O$41</f>
        <v>178</v>
      </c>
      <c r="H471" s="18">
        <f>36*H473/H$40-SUM(H468:H470)</f>
        <v>0</v>
      </c>
      <c r="I471" s="18">
        <f t="shared" ref="I471:O471" si="138">36*I473/I$40-SUM(I468:I470)</f>
        <v>0</v>
      </c>
      <c r="J471" s="18">
        <f t="shared" si="138"/>
        <v>0</v>
      </c>
      <c r="K471" s="18">
        <f t="shared" si="138"/>
        <v>0</v>
      </c>
      <c r="L471" s="18">
        <f t="shared" si="138"/>
        <v>5</v>
      </c>
      <c r="M471" s="18">
        <f t="shared" si="138"/>
        <v>3.3529411764705879</v>
      </c>
      <c r="N471" s="18">
        <f t="shared" si="138"/>
        <v>0</v>
      </c>
      <c r="O471" s="18">
        <f t="shared" si="138"/>
        <v>0</v>
      </c>
      <c r="P471" s="68"/>
      <c r="Q471" s="210" t="s">
        <v>22</v>
      </c>
    </row>
    <row r="472" spans="1:20" ht="12" customHeight="1">
      <c r="A472" s="36"/>
      <c r="B472" s="290"/>
      <c r="C472" s="8"/>
      <c r="D472" s="5"/>
      <c r="E472" s="65"/>
      <c r="F472" s="66"/>
      <c r="G472" s="69"/>
      <c r="H472" s="1">
        <f t="shared" ref="H472:O472" si="139">SUM(H468:H471)</f>
        <v>0</v>
      </c>
      <c r="I472" s="1">
        <f t="shared" si="139"/>
        <v>0</v>
      </c>
      <c r="J472" s="1">
        <f t="shared" si="139"/>
        <v>0</v>
      </c>
      <c r="K472" s="1">
        <f t="shared" si="139"/>
        <v>0</v>
      </c>
      <c r="L472" s="1">
        <f t="shared" si="139"/>
        <v>9</v>
      </c>
      <c r="M472" s="1">
        <f t="shared" si="139"/>
        <v>6.3529411764705879</v>
      </c>
      <c r="N472" s="1">
        <f t="shared" si="139"/>
        <v>0</v>
      </c>
      <c r="O472" s="1">
        <f t="shared" si="139"/>
        <v>0</v>
      </c>
      <c r="P472" s="68"/>
      <c r="Q472" s="210" t="s">
        <v>30</v>
      </c>
      <c r="R472" s="273"/>
    </row>
    <row r="473" spans="1:20" ht="12.75" customHeight="1" thickBot="1">
      <c r="A473" s="70"/>
      <c r="B473" s="291"/>
      <c r="C473" s="10"/>
      <c r="D473" s="10"/>
      <c r="E473" s="71">
        <f>SUM(H473:O473)</f>
        <v>8</v>
      </c>
      <c r="F473" s="72"/>
      <c r="G473" s="73"/>
      <c r="H473" s="74"/>
      <c r="I473" s="74"/>
      <c r="J473" s="74"/>
      <c r="K473" s="74"/>
      <c r="L473" s="74">
        <v>5</v>
      </c>
      <c r="M473" s="74">
        <v>3</v>
      </c>
      <c r="N473" s="74"/>
      <c r="O473" s="74"/>
      <c r="P473" s="75"/>
      <c r="Q473" s="210" t="s">
        <v>20</v>
      </c>
      <c r="R473" s="273"/>
    </row>
    <row r="474" spans="1:20">
      <c r="A474" s="36" t="s">
        <v>119</v>
      </c>
      <c r="B474" s="202" t="s">
        <v>278</v>
      </c>
      <c r="C474" s="4">
        <v>1</v>
      </c>
      <c r="D474" s="5"/>
      <c r="E474" s="61">
        <f>H478*$H$40+I478*$I$40+J478*$J$40+K478*$K$40+L478*$L$40+M478*$M$40+N478*$N$40+O478*$O$40</f>
        <v>360</v>
      </c>
      <c r="F474" s="62">
        <f>SUM(G474:G476)</f>
        <v>187</v>
      </c>
      <c r="G474" s="63">
        <f>H474*($H$40-$H$41)+I474*($I$40-$I$41)+J474*($J$40-$J$41)+K474*($K$40-$K$41)+L474*($L$40-$L$41)+M474*($M$40-$M$41)+N474*($N$40-$N$41)+O474*($O$40-$O$41)</f>
        <v>85</v>
      </c>
      <c r="H474" s="19">
        <v>2</v>
      </c>
      <c r="I474" s="19">
        <v>2</v>
      </c>
      <c r="J474" s="19">
        <v>1</v>
      </c>
      <c r="K474" s="267"/>
      <c r="L474" s="19"/>
      <c r="M474" s="267"/>
      <c r="N474" s="20"/>
      <c r="O474" s="20"/>
      <c r="P474" s="64" t="s">
        <v>278</v>
      </c>
      <c r="Q474" s="210" t="s">
        <v>14</v>
      </c>
      <c r="R474" s="211" t="s">
        <v>21</v>
      </c>
      <c r="S474" s="212" t="s">
        <v>34</v>
      </c>
    </row>
    <row r="475" spans="1:20" s="270" customFormat="1" ht="12" customHeight="1">
      <c r="A475" s="36"/>
      <c r="B475" s="290"/>
      <c r="C475" s="8">
        <v>2</v>
      </c>
      <c r="D475" s="5"/>
      <c r="E475" s="65"/>
      <c r="F475" s="66"/>
      <c r="G475" s="63">
        <f>H475*($H$40-$H$41)+I475*($I$40-$I$41)+J475*($J$40-$J$41)+K475*($K$40-$K$41)+L475*($L$40-$L$41)+M475*($M$40-$M$41)+N475*($N$40-$N$41)+O475*($O$40-$O$41)</f>
        <v>51</v>
      </c>
      <c r="H475" s="19">
        <v>1</v>
      </c>
      <c r="I475" s="19">
        <v>1</v>
      </c>
      <c r="J475" s="19">
        <v>1</v>
      </c>
      <c r="K475" s="267"/>
      <c r="L475" s="19"/>
      <c r="M475" s="267"/>
      <c r="N475" s="21"/>
      <c r="O475" s="21"/>
      <c r="P475" s="67"/>
      <c r="Q475" s="210" t="s">
        <v>14</v>
      </c>
      <c r="R475" s="211"/>
      <c r="S475" s="269"/>
    </row>
    <row r="476" spans="1:20" ht="12" customHeight="1">
      <c r="A476" s="36"/>
      <c r="B476" s="290"/>
      <c r="C476" s="8">
        <v>3</v>
      </c>
      <c r="D476" s="5"/>
      <c r="E476" s="65"/>
      <c r="F476" s="66"/>
      <c r="G476" s="63">
        <f>H476*($H$40-$H$41)+I476*($I$40-$I$41)+J476*($J$40-$J$41)+K476*($K$40-$K$41)+L476*($L$40-$L$41)+M476*($M$40-$M$41)+N476*($N$40-$N$41)+O476*($O$40-$O$41)</f>
        <v>51</v>
      </c>
      <c r="H476" s="19">
        <v>1</v>
      </c>
      <c r="I476" s="19">
        <v>1</v>
      </c>
      <c r="J476" s="19">
        <v>1</v>
      </c>
      <c r="K476" s="267"/>
      <c r="L476" s="19"/>
      <c r="M476" s="267"/>
      <c r="N476" s="21"/>
      <c r="O476" s="21"/>
      <c r="P476" s="67"/>
      <c r="Q476" s="210" t="s">
        <v>14</v>
      </c>
    </row>
    <row r="477" spans="1:20" ht="12" customHeight="1">
      <c r="A477" s="36"/>
      <c r="B477" s="290"/>
      <c r="C477" s="8"/>
      <c r="D477" s="5"/>
      <c r="E477" s="65"/>
      <c r="F477" s="66"/>
      <c r="G477" s="63">
        <f>H477*($H$40-$H$41)+I477*($I$40-$I$41)+J477*($J$40-$J$41)+K477*($K$40-$K$41)+L477*($L$40-$L$41)+M477*($M$40-$M$41)+N477*($N$40-$N$41)+O477*($O$40-$O$41)+H478*$H$41+I478*$I$41+J478*$J$41+K478*$K$41+L478*$L$41+M478*$M$41+N478*$N$41+O478*$O$41</f>
        <v>173</v>
      </c>
      <c r="H477" s="18">
        <f>36*H479/H$40-SUM(H474:H476)</f>
        <v>3.2</v>
      </c>
      <c r="I477" s="18">
        <f t="shared" ref="I477:O477" si="140">36*I479/I$40-SUM(I474:I476)</f>
        <v>1.4000000000000004</v>
      </c>
      <c r="J477" s="18">
        <f t="shared" si="140"/>
        <v>2.4000000000000004</v>
      </c>
      <c r="K477" s="18">
        <f t="shared" si="140"/>
        <v>0</v>
      </c>
      <c r="L477" s="18">
        <f t="shared" si="140"/>
        <v>0</v>
      </c>
      <c r="M477" s="18">
        <f t="shared" si="140"/>
        <v>0</v>
      </c>
      <c r="N477" s="18">
        <f t="shared" si="140"/>
        <v>0</v>
      </c>
      <c r="O477" s="18">
        <f t="shared" si="140"/>
        <v>0</v>
      </c>
      <c r="P477" s="68"/>
      <c r="Q477" s="210" t="s">
        <v>22</v>
      </c>
    </row>
    <row r="478" spans="1:20" ht="12" customHeight="1">
      <c r="A478" s="36"/>
      <c r="B478" s="290"/>
      <c r="C478" s="8"/>
      <c r="D478" s="5"/>
      <c r="E478" s="65"/>
      <c r="F478" s="66"/>
      <c r="G478" s="69"/>
      <c r="H478" s="1">
        <f t="shared" ref="H478:O478" si="141">SUM(H474:H477)</f>
        <v>7.2</v>
      </c>
      <c r="I478" s="1">
        <f t="shared" si="141"/>
        <v>5.4</v>
      </c>
      <c r="J478" s="1">
        <f t="shared" si="141"/>
        <v>5.4</v>
      </c>
      <c r="K478" s="1">
        <f t="shared" si="141"/>
        <v>0</v>
      </c>
      <c r="L478" s="1">
        <f t="shared" si="141"/>
        <v>0</v>
      </c>
      <c r="M478" s="1">
        <f t="shared" si="141"/>
        <v>0</v>
      </c>
      <c r="N478" s="1">
        <f t="shared" si="141"/>
        <v>0</v>
      </c>
      <c r="O478" s="1">
        <f t="shared" si="141"/>
        <v>0</v>
      </c>
      <c r="P478" s="68"/>
      <c r="Q478" s="210" t="s">
        <v>30</v>
      </c>
      <c r="R478" s="273"/>
    </row>
    <row r="479" spans="1:20" ht="12.75" customHeight="1" thickBot="1">
      <c r="A479" s="70"/>
      <c r="B479" s="291"/>
      <c r="C479" s="10"/>
      <c r="D479" s="10"/>
      <c r="E479" s="71">
        <f>SUM(H479:O479)</f>
        <v>10</v>
      </c>
      <c r="F479" s="72"/>
      <c r="G479" s="73"/>
      <c r="H479" s="74">
        <v>4</v>
      </c>
      <c r="I479" s="74">
        <v>3</v>
      </c>
      <c r="J479" s="74">
        <v>3</v>
      </c>
      <c r="K479" s="74"/>
      <c r="L479" s="74"/>
      <c r="M479" s="74"/>
      <c r="N479" s="74"/>
      <c r="O479" s="74"/>
      <c r="P479" s="75"/>
      <c r="Q479" s="210" t="s">
        <v>20</v>
      </c>
      <c r="R479" s="273"/>
    </row>
    <row r="480" spans="1:20">
      <c r="A480" s="36" t="s">
        <v>120</v>
      </c>
      <c r="B480" s="202" t="s">
        <v>279</v>
      </c>
      <c r="C480" s="4" t="s">
        <v>12</v>
      </c>
      <c r="D480" s="5"/>
      <c r="E480" s="61">
        <f>H484*$H$40+I484*$I$40+J484*$J$40+K484*$K$40+L484*$L$40+M484*$M$40+N484*$N$40+O484*$O$40</f>
        <v>144</v>
      </c>
      <c r="F480" s="62">
        <f>SUM(G480:G482)</f>
        <v>34</v>
      </c>
      <c r="G480" s="63">
        <f>H480*($H$40-$H$41)+I480*($I$40-$I$41)+J480*($J$40-$J$41)+K480*($K$40-$K$41)+L480*($L$40-$L$41)+M480*($M$40-$M$41)+N480*($N$40-$N$41)+O480*($O$40-$O$41)</f>
        <v>17</v>
      </c>
      <c r="H480" s="19"/>
      <c r="I480" s="19"/>
      <c r="J480" s="19"/>
      <c r="K480" s="267"/>
      <c r="L480" s="19"/>
      <c r="M480" s="267"/>
      <c r="N480" s="20">
        <v>1</v>
      </c>
      <c r="O480" s="20"/>
      <c r="P480" s="64" t="s">
        <v>344</v>
      </c>
      <c r="Q480" s="210" t="s">
        <v>14</v>
      </c>
      <c r="R480" s="211" t="s">
        <v>21</v>
      </c>
      <c r="S480" s="212" t="s">
        <v>34</v>
      </c>
    </row>
    <row r="481" spans="1:241" ht="12" customHeight="1">
      <c r="A481" s="36"/>
      <c r="B481" s="290"/>
      <c r="C481" s="8"/>
      <c r="D481" s="5"/>
      <c r="E481" s="65"/>
      <c r="F481" s="66"/>
      <c r="G481" s="63">
        <f>H481*($H$40-$H$41)+I481*($I$40-$I$41)+J481*($J$40-$J$41)+K481*($K$40-$K$41)+L481*($L$40-$L$41)+M481*($M$40-$M$41)+N481*($N$40-$N$41)+O481*($O$40-$O$41)</f>
        <v>17</v>
      </c>
      <c r="H481" s="19"/>
      <c r="I481" s="19"/>
      <c r="J481" s="19"/>
      <c r="K481" s="267"/>
      <c r="L481" s="19"/>
      <c r="M481" s="267"/>
      <c r="N481" s="21">
        <v>1</v>
      </c>
      <c r="O481" s="21"/>
      <c r="P481" s="67"/>
      <c r="Q481" s="210" t="s">
        <v>14</v>
      </c>
      <c r="S481" s="269"/>
      <c r="T481" s="270"/>
    </row>
    <row r="482" spans="1:241" ht="12" customHeight="1">
      <c r="A482" s="36"/>
      <c r="B482" s="290"/>
      <c r="C482" s="8"/>
      <c r="D482" s="5"/>
      <c r="E482" s="65"/>
      <c r="F482" s="66"/>
      <c r="G482" s="63">
        <f>H482*($H$40-$H$41)+I482*($I$40-$I$41)+J482*($J$40-$J$41)+K482*($K$40-$K$41)+L482*($L$40-$L$41)+M482*($M$40-$M$41)+N482*($N$40-$N$41)+O482*($O$40-$O$41)</f>
        <v>0</v>
      </c>
      <c r="H482" s="19"/>
      <c r="I482" s="19"/>
      <c r="J482" s="19"/>
      <c r="K482" s="267"/>
      <c r="L482" s="19"/>
      <c r="M482" s="267"/>
      <c r="N482" s="21">
        <v>0</v>
      </c>
      <c r="O482" s="21"/>
      <c r="P482" s="67"/>
      <c r="Q482" s="210" t="s">
        <v>14</v>
      </c>
    </row>
    <row r="483" spans="1:241" ht="12" customHeight="1">
      <c r="A483" s="36"/>
      <c r="B483" s="290"/>
      <c r="C483" s="8"/>
      <c r="D483" s="5"/>
      <c r="E483" s="65"/>
      <c r="F483" s="66"/>
      <c r="G483" s="63">
        <f>H483*($H$40-$H$41)+I483*($I$40-$I$41)+J483*($J$40-$J$41)+K483*($K$40-$K$41)+L483*($L$40-$L$41)+M483*($M$40-$M$41)+N483*($N$40-$N$41)+O483*($O$40-$O$41)+H484*$H$41+I484*$I$41+J484*$J$41+K484*$K$41+L484*$L$41+M484*$M$41+N484*$N$41+O484*$O$41</f>
        <v>110</v>
      </c>
      <c r="H483" s="18">
        <f>36*H485/H$40-SUM(H480:H482)</f>
        <v>0</v>
      </c>
      <c r="I483" s="18">
        <f t="shared" ref="I483:O483" si="142">36*I485/I$40-SUM(I480:I482)</f>
        <v>0</v>
      </c>
      <c r="J483" s="18">
        <f t="shared" si="142"/>
        <v>0</v>
      </c>
      <c r="K483" s="18">
        <f t="shared" si="142"/>
        <v>0</v>
      </c>
      <c r="L483" s="18">
        <f t="shared" si="142"/>
        <v>0</v>
      </c>
      <c r="M483" s="18">
        <f t="shared" si="142"/>
        <v>0</v>
      </c>
      <c r="N483" s="18">
        <f t="shared" si="142"/>
        <v>5.2</v>
      </c>
      <c r="O483" s="18">
        <f t="shared" si="142"/>
        <v>0</v>
      </c>
      <c r="P483" s="68"/>
      <c r="Q483" s="210" t="s">
        <v>22</v>
      </c>
    </row>
    <row r="484" spans="1:241" ht="12" customHeight="1">
      <c r="A484" s="36"/>
      <c r="B484" s="290"/>
      <c r="C484" s="8"/>
      <c r="D484" s="5"/>
      <c r="E484" s="65"/>
      <c r="F484" s="66"/>
      <c r="G484" s="69"/>
      <c r="H484" s="1">
        <f t="shared" ref="H484:O484" si="143">SUM(H480:H483)</f>
        <v>0</v>
      </c>
      <c r="I484" s="1">
        <f t="shared" si="143"/>
        <v>0</v>
      </c>
      <c r="J484" s="1">
        <f t="shared" si="143"/>
        <v>0</v>
      </c>
      <c r="K484" s="1">
        <f t="shared" si="143"/>
        <v>0</v>
      </c>
      <c r="L484" s="1">
        <f t="shared" si="143"/>
        <v>0</v>
      </c>
      <c r="M484" s="1">
        <f t="shared" si="143"/>
        <v>0</v>
      </c>
      <c r="N484" s="1">
        <f t="shared" si="143"/>
        <v>7.2</v>
      </c>
      <c r="O484" s="1">
        <f t="shared" si="143"/>
        <v>0</v>
      </c>
      <c r="P484" s="68"/>
      <c r="Q484" s="210" t="s">
        <v>30</v>
      </c>
      <c r="R484" s="273"/>
    </row>
    <row r="485" spans="1:241" ht="12.75" customHeight="1" thickBot="1">
      <c r="A485" s="70"/>
      <c r="B485" s="291"/>
      <c r="C485" s="10"/>
      <c r="D485" s="10"/>
      <c r="E485" s="71">
        <f>SUM(H485:O485)</f>
        <v>4</v>
      </c>
      <c r="F485" s="72"/>
      <c r="G485" s="73"/>
      <c r="H485" s="74"/>
      <c r="I485" s="74"/>
      <c r="J485" s="74"/>
      <c r="K485" s="74"/>
      <c r="L485" s="74"/>
      <c r="M485" s="74"/>
      <c r="N485" s="74">
        <v>4</v>
      </c>
      <c r="O485" s="74"/>
      <c r="P485" s="75"/>
      <c r="Q485" s="210" t="s">
        <v>20</v>
      </c>
      <c r="R485" s="273"/>
    </row>
    <row r="486" spans="1:241">
      <c r="A486" s="36" t="s">
        <v>121</v>
      </c>
      <c r="B486" s="202" t="s">
        <v>280</v>
      </c>
      <c r="C486" s="4" t="s">
        <v>10</v>
      </c>
      <c r="D486" s="5"/>
      <c r="E486" s="61">
        <f>H490*$H$40+I490*$I$40+J490*$J$40+K490*$K$40+L490*$L$40+M490*$M$40+N490*$N$40+O490*$O$40</f>
        <v>216</v>
      </c>
      <c r="F486" s="62">
        <f>SUM(G486:G488)</f>
        <v>68</v>
      </c>
      <c r="G486" s="63">
        <f>H486*($H$40-$H$41)+I486*($I$40-$I$41)+J486*($J$40-$J$41)+K486*($K$40-$K$41)+L486*($L$40-$L$41)+M486*($M$40-$M$41)+N486*($N$40-$N$41)+O486*($O$40-$O$41)</f>
        <v>34</v>
      </c>
      <c r="H486" s="19"/>
      <c r="I486" s="19"/>
      <c r="J486" s="19"/>
      <c r="K486" s="267"/>
      <c r="L486" s="19">
        <v>2</v>
      </c>
      <c r="M486" s="267"/>
      <c r="N486" s="20"/>
      <c r="O486" s="20"/>
      <c r="P486" s="64" t="s">
        <v>252</v>
      </c>
      <c r="Q486" s="210" t="s">
        <v>14</v>
      </c>
      <c r="R486" s="211" t="s">
        <v>21</v>
      </c>
      <c r="S486" s="212" t="s">
        <v>34</v>
      </c>
    </row>
    <row r="487" spans="1:241" s="270" customFormat="1" ht="12" customHeight="1">
      <c r="A487" s="36"/>
      <c r="B487" s="45" t="s">
        <v>348</v>
      </c>
      <c r="C487" s="8"/>
      <c r="D487" s="5"/>
      <c r="E487" s="65"/>
      <c r="F487" s="66"/>
      <c r="G487" s="63">
        <f>H487*($H$40-$H$41)+I487*($I$40-$I$41)+J487*($J$40-$J$41)+K487*($K$40-$K$41)+L487*($L$40-$L$41)+M487*($M$40-$M$41)+N487*($N$40-$N$41)+O487*($O$40-$O$41)</f>
        <v>34</v>
      </c>
      <c r="H487" s="19"/>
      <c r="I487" s="19"/>
      <c r="J487" s="19"/>
      <c r="K487" s="267"/>
      <c r="L487" s="19">
        <v>2</v>
      </c>
      <c r="M487" s="267"/>
      <c r="N487" s="21"/>
      <c r="O487" s="21"/>
      <c r="P487" s="67"/>
      <c r="Q487" s="210" t="s">
        <v>14</v>
      </c>
      <c r="R487" s="211"/>
      <c r="S487" s="269"/>
    </row>
    <row r="488" spans="1:241" ht="12" customHeight="1">
      <c r="A488" s="36"/>
      <c r="B488" s="290"/>
      <c r="C488" s="8"/>
      <c r="D488" s="5"/>
      <c r="E488" s="65"/>
      <c r="F488" s="66"/>
      <c r="G488" s="63">
        <f>H488*($H$40-$H$41)+I488*($I$40-$I$41)+J488*($J$40-$J$41)+K488*($K$40-$K$41)+L488*($L$40-$L$41)+M488*($M$40-$M$41)+N488*($N$40-$N$41)+O488*($O$40-$O$41)</f>
        <v>0</v>
      </c>
      <c r="H488" s="19"/>
      <c r="I488" s="19"/>
      <c r="J488" s="19"/>
      <c r="K488" s="267"/>
      <c r="L488" s="19">
        <v>0</v>
      </c>
      <c r="M488" s="267"/>
      <c r="N488" s="21"/>
      <c r="O488" s="21"/>
      <c r="P488" s="67"/>
      <c r="Q488" s="210" t="s">
        <v>14</v>
      </c>
    </row>
    <row r="489" spans="1:241" ht="12" customHeight="1">
      <c r="A489" s="36"/>
      <c r="B489" s="290"/>
      <c r="C489" s="8"/>
      <c r="D489" s="5"/>
      <c r="E489" s="65"/>
      <c r="F489" s="66"/>
      <c r="G489" s="63">
        <f>H489*($H$40-$H$41)+I489*($I$40-$I$41)+J489*($J$40-$J$41)+K489*($K$40-$K$41)+L489*($L$40-$L$41)+M489*($M$40-$M$41)+N489*($N$40-$N$41)+O489*($O$40-$O$41)+H490*$H$41+I490*$I$41+J490*$J$41+K490*$K$41+L490*$L$41+M490*$M$41+N490*$N$41+O490*$O$41</f>
        <v>148</v>
      </c>
      <c r="H489" s="18">
        <f>36*H491/H$40-SUM(H486:H488)</f>
        <v>0</v>
      </c>
      <c r="I489" s="18">
        <f t="shared" ref="I489:O489" si="144">36*I491/I$40-SUM(I486:I488)</f>
        <v>0</v>
      </c>
      <c r="J489" s="18">
        <f t="shared" si="144"/>
        <v>0</v>
      </c>
      <c r="K489" s="18">
        <f t="shared" si="144"/>
        <v>0</v>
      </c>
      <c r="L489" s="18">
        <f t="shared" si="144"/>
        <v>6.8000000000000007</v>
      </c>
      <c r="M489" s="18">
        <f t="shared" si="144"/>
        <v>0</v>
      </c>
      <c r="N489" s="18">
        <f t="shared" si="144"/>
        <v>0</v>
      </c>
      <c r="O489" s="18">
        <f t="shared" si="144"/>
        <v>0</v>
      </c>
      <c r="P489" s="68"/>
      <c r="Q489" s="210" t="s">
        <v>22</v>
      </c>
    </row>
    <row r="490" spans="1:241" ht="12" customHeight="1">
      <c r="A490" s="36"/>
      <c r="B490" s="290"/>
      <c r="C490" s="8"/>
      <c r="D490" s="5"/>
      <c r="E490" s="65"/>
      <c r="F490" s="66"/>
      <c r="G490" s="69"/>
      <c r="H490" s="1">
        <f t="shared" ref="H490:O490" si="145">SUM(H486:H489)</f>
        <v>0</v>
      </c>
      <c r="I490" s="1">
        <f t="shared" si="145"/>
        <v>0</v>
      </c>
      <c r="J490" s="1">
        <f t="shared" si="145"/>
        <v>0</v>
      </c>
      <c r="K490" s="1">
        <f t="shared" si="145"/>
        <v>0</v>
      </c>
      <c r="L490" s="1">
        <f t="shared" si="145"/>
        <v>10.8</v>
      </c>
      <c r="M490" s="1">
        <f t="shared" si="145"/>
        <v>0</v>
      </c>
      <c r="N490" s="1">
        <f t="shared" si="145"/>
        <v>0</v>
      </c>
      <c r="O490" s="1">
        <f t="shared" si="145"/>
        <v>0</v>
      </c>
      <c r="P490" s="68"/>
      <c r="Q490" s="210" t="s">
        <v>30</v>
      </c>
      <c r="R490" s="273"/>
    </row>
    <row r="491" spans="1:241" ht="12.75" customHeight="1" thickBot="1">
      <c r="A491" s="70"/>
      <c r="B491" s="291"/>
      <c r="C491" s="10"/>
      <c r="D491" s="10"/>
      <c r="E491" s="71">
        <f>SUM(H491:O491)</f>
        <v>6</v>
      </c>
      <c r="F491" s="72"/>
      <c r="G491" s="73"/>
      <c r="H491" s="74"/>
      <c r="I491" s="74"/>
      <c r="J491" s="74"/>
      <c r="K491" s="74"/>
      <c r="L491" s="74">
        <v>6</v>
      </c>
      <c r="M491" s="74"/>
      <c r="N491" s="74"/>
      <c r="O491" s="74"/>
      <c r="P491" s="75"/>
      <c r="Q491" s="210" t="s">
        <v>20</v>
      </c>
      <c r="R491" s="273"/>
      <c r="T491" s="266"/>
      <c r="U491" s="266"/>
      <c r="V491" s="266"/>
      <c r="W491" s="266"/>
      <c r="X491" s="266"/>
      <c r="Y491" s="266"/>
      <c r="Z491" s="266"/>
      <c r="AA491" s="266"/>
      <c r="AB491" s="266"/>
      <c r="AC491" s="266"/>
      <c r="AD491" s="266"/>
      <c r="AE491" s="266"/>
      <c r="AF491" s="266"/>
      <c r="AG491" s="266"/>
      <c r="AH491" s="266"/>
      <c r="AI491" s="266"/>
      <c r="AJ491" s="266"/>
      <c r="AK491" s="266"/>
      <c r="AL491" s="266"/>
      <c r="AM491" s="266"/>
      <c r="AN491" s="266"/>
      <c r="AO491" s="266"/>
      <c r="AP491" s="266"/>
      <c r="AQ491" s="266"/>
      <c r="AR491" s="266"/>
      <c r="AS491" s="266"/>
      <c r="AT491" s="266"/>
      <c r="AU491" s="266"/>
      <c r="AV491" s="266"/>
      <c r="AW491" s="266"/>
      <c r="AX491" s="266"/>
      <c r="AY491" s="266"/>
      <c r="AZ491" s="266"/>
      <c r="BA491" s="266"/>
      <c r="BB491" s="266"/>
      <c r="BC491" s="266"/>
      <c r="BD491" s="266"/>
      <c r="BE491" s="266"/>
      <c r="BF491" s="266"/>
      <c r="BG491" s="266"/>
      <c r="BH491" s="266"/>
      <c r="BI491" s="266"/>
      <c r="BJ491" s="266"/>
      <c r="BK491" s="266"/>
      <c r="BL491" s="266"/>
      <c r="BM491" s="266"/>
      <c r="BN491" s="266"/>
      <c r="BO491" s="266"/>
      <c r="BP491" s="266"/>
      <c r="BQ491" s="266"/>
      <c r="BR491" s="266"/>
      <c r="BS491" s="266"/>
      <c r="BT491" s="266"/>
      <c r="BU491" s="266"/>
      <c r="BV491" s="266"/>
      <c r="BW491" s="266"/>
      <c r="BX491" s="266"/>
      <c r="BY491" s="266"/>
      <c r="BZ491" s="266"/>
      <c r="CA491" s="266"/>
      <c r="CB491" s="266"/>
      <c r="CC491" s="266"/>
      <c r="CD491" s="266"/>
      <c r="CE491" s="266"/>
      <c r="CF491" s="266"/>
      <c r="CG491" s="266"/>
      <c r="CH491" s="266"/>
      <c r="CI491" s="266"/>
      <c r="CJ491" s="266"/>
      <c r="CK491" s="266"/>
      <c r="CL491" s="266"/>
      <c r="CM491" s="266"/>
      <c r="CN491" s="266"/>
      <c r="CO491" s="266"/>
      <c r="CP491" s="266"/>
      <c r="CQ491" s="266"/>
      <c r="CR491" s="266"/>
      <c r="CS491" s="266"/>
      <c r="CT491" s="266"/>
      <c r="CU491" s="266"/>
      <c r="CV491" s="266"/>
      <c r="CW491" s="266"/>
      <c r="CX491" s="266"/>
      <c r="CY491" s="266"/>
      <c r="CZ491" s="266"/>
      <c r="DA491" s="266"/>
      <c r="DB491" s="266"/>
      <c r="DC491" s="266"/>
      <c r="DD491" s="266"/>
      <c r="DE491" s="266"/>
      <c r="DF491" s="266"/>
      <c r="DG491" s="266"/>
      <c r="DH491" s="266"/>
      <c r="DI491" s="266"/>
      <c r="DJ491" s="266"/>
      <c r="DK491" s="266"/>
      <c r="DL491" s="266"/>
      <c r="DM491" s="266"/>
      <c r="DN491" s="266"/>
      <c r="DO491" s="266"/>
      <c r="DP491" s="266"/>
      <c r="DQ491" s="266"/>
      <c r="DR491" s="266"/>
      <c r="DS491" s="266"/>
      <c r="DT491" s="266"/>
      <c r="DU491" s="266"/>
      <c r="DV491" s="266"/>
      <c r="DW491" s="266"/>
      <c r="DX491" s="266"/>
      <c r="DY491" s="266"/>
      <c r="DZ491" s="266"/>
      <c r="EA491" s="266"/>
      <c r="EB491" s="266"/>
      <c r="EC491" s="266"/>
      <c r="ED491" s="266"/>
      <c r="EE491" s="266"/>
      <c r="EF491" s="266"/>
      <c r="EG491" s="266"/>
      <c r="EH491" s="266"/>
      <c r="EI491" s="266"/>
      <c r="EJ491" s="266"/>
      <c r="EK491" s="266"/>
      <c r="EL491" s="266"/>
      <c r="EM491" s="266"/>
      <c r="EN491" s="266"/>
      <c r="EO491" s="266"/>
      <c r="EP491" s="266"/>
      <c r="EQ491" s="266"/>
      <c r="ER491" s="266"/>
      <c r="ES491" s="266"/>
      <c r="ET491" s="266"/>
      <c r="EU491" s="266"/>
      <c r="EV491" s="266"/>
      <c r="EW491" s="266"/>
      <c r="EX491" s="266"/>
      <c r="EY491" s="266"/>
      <c r="EZ491" s="266"/>
      <c r="FA491" s="266"/>
      <c r="FB491" s="266"/>
      <c r="FC491" s="266"/>
      <c r="FD491" s="266"/>
      <c r="FE491" s="266"/>
      <c r="FF491" s="266"/>
      <c r="FG491" s="266"/>
      <c r="FH491" s="266"/>
      <c r="FI491" s="266"/>
      <c r="FJ491" s="266"/>
      <c r="FK491" s="266"/>
      <c r="FL491" s="266"/>
      <c r="FM491" s="266"/>
      <c r="FN491" s="266"/>
      <c r="FO491" s="266"/>
      <c r="FP491" s="266"/>
      <c r="FQ491" s="266"/>
      <c r="FR491" s="266"/>
      <c r="FS491" s="266"/>
      <c r="FT491" s="266"/>
      <c r="FU491" s="266"/>
      <c r="FV491" s="266"/>
      <c r="FW491" s="266"/>
      <c r="FX491" s="266"/>
      <c r="FY491" s="266"/>
      <c r="FZ491" s="266"/>
      <c r="GA491" s="266"/>
      <c r="GB491" s="266"/>
      <c r="GC491" s="266"/>
      <c r="GD491" s="266"/>
      <c r="GE491" s="266"/>
      <c r="GF491" s="266"/>
      <c r="GG491" s="266"/>
      <c r="GH491" s="266"/>
      <c r="GI491" s="266"/>
      <c r="GJ491" s="266"/>
      <c r="GK491" s="266"/>
      <c r="GL491" s="266"/>
      <c r="GM491" s="266"/>
      <c r="GN491" s="266"/>
      <c r="GO491" s="266"/>
      <c r="GP491" s="266"/>
      <c r="GQ491" s="266"/>
      <c r="GR491" s="266"/>
      <c r="GS491" s="266"/>
      <c r="GT491" s="266"/>
      <c r="GU491" s="266"/>
      <c r="GV491" s="266"/>
      <c r="GW491" s="266"/>
      <c r="GX491" s="266"/>
      <c r="GY491" s="266"/>
      <c r="GZ491" s="266"/>
      <c r="HA491" s="266"/>
      <c r="HB491" s="266"/>
      <c r="HC491" s="266"/>
      <c r="HD491" s="266"/>
      <c r="HE491" s="266"/>
      <c r="HF491" s="266"/>
      <c r="HG491" s="266"/>
      <c r="HH491" s="266"/>
      <c r="HI491" s="266"/>
      <c r="HJ491" s="266"/>
      <c r="HK491" s="266"/>
      <c r="HL491" s="266"/>
      <c r="HM491" s="266"/>
      <c r="HN491" s="266"/>
      <c r="HO491" s="266"/>
      <c r="HP491" s="266"/>
      <c r="HQ491" s="266"/>
      <c r="HR491" s="266"/>
      <c r="HS491" s="266"/>
      <c r="HT491" s="266"/>
      <c r="HU491" s="266"/>
      <c r="HV491" s="266"/>
      <c r="HW491" s="266"/>
      <c r="HX491" s="266"/>
      <c r="HY491" s="266"/>
      <c r="HZ491" s="266"/>
      <c r="IA491" s="266"/>
      <c r="IB491" s="266"/>
      <c r="IC491" s="266"/>
      <c r="ID491" s="266"/>
      <c r="IE491" s="266"/>
      <c r="IF491" s="266"/>
      <c r="IG491" s="266"/>
    </row>
    <row r="492" spans="1:241" ht="12" customHeight="1">
      <c r="A492" s="36" t="s">
        <v>122</v>
      </c>
      <c r="B492" s="202" t="s">
        <v>292</v>
      </c>
      <c r="C492" s="4" t="s">
        <v>12</v>
      </c>
      <c r="D492" s="5"/>
      <c r="E492" s="61">
        <f>H496*$H$40+I496*$I$40+J496*$J$40+K496*$K$40+L496*$L$40+M496*$M$40+N496*$N$40+O496*$O$40</f>
        <v>144</v>
      </c>
      <c r="F492" s="62">
        <f>SUM(G492:G494)</f>
        <v>34</v>
      </c>
      <c r="G492" s="63">
        <f>H492*($H$40-$H$41)+I492*($I$40-$I$41)+J492*($J$40-$J$41)+K492*($K$40-$K$41)+L492*($L$40-$L$41)+M492*($M$40-$M$41)+N492*($N$40-$N$41)+O492*($O$40-$O$41)</f>
        <v>17</v>
      </c>
      <c r="H492" s="19"/>
      <c r="I492" s="19"/>
      <c r="J492" s="19"/>
      <c r="K492" s="267"/>
      <c r="L492" s="19"/>
      <c r="M492" s="267"/>
      <c r="N492" s="20">
        <v>1</v>
      </c>
      <c r="O492" s="20"/>
      <c r="P492" s="64" t="s">
        <v>252</v>
      </c>
      <c r="Q492" s="210" t="s">
        <v>14</v>
      </c>
      <c r="R492" s="211" t="s">
        <v>21</v>
      </c>
      <c r="S492" s="212" t="s">
        <v>34</v>
      </c>
      <c r="T492" s="266"/>
      <c r="U492" s="266"/>
      <c r="V492" s="266"/>
      <c r="W492" s="266"/>
      <c r="X492" s="266"/>
      <c r="Y492" s="266"/>
      <c r="Z492" s="266"/>
      <c r="AA492" s="266"/>
      <c r="AB492" s="266"/>
      <c r="AC492" s="266"/>
      <c r="AD492" s="266"/>
      <c r="AE492" s="266"/>
      <c r="AF492" s="266"/>
      <c r="AG492" s="266"/>
      <c r="AH492" s="266"/>
      <c r="AI492" s="266"/>
      <c r="AJ492" s="266"/>
      <c r="AK492" s="266"/>
      <c r="AL492" s="266"/>
      <c r="AM492" s="266"/>
      <c r="AN492" s="266"/>
      <c r="AO492" s="266"/>
      <c r="AP492" s="266"/>
      <c r="AQ492" s="266"/>
      <c r="AR492" s="266"/>
      <c r="AS492" s="266"/>
      <c r="AT492" s="266"/>
      <c r="AU492" s="266"/>
      <c r="AV492" s="266"/>
      <c r="AW492" s="266"/>
      <c r="AX492" s="266"/>
      <c r="AY492" s="266"/>
      <c r="AZ492" s="266"/>
      <c r="BA492" s="266"/>
      <c r="BB492" s="266"/>
      <c r="BC492" s="266"/>
      <c r="BD492" s="266"/>
      <c r="BE492" s="266"/>
      <c r="BF492" s="266"/>
      <c r="BG492" s="266"/>
      <c r="BH492" s="266"/>
      <c r="BI492" s="266"/>
      <c r="BJ492" s="266"/>
      <c r="BK492" s="266"/>
      <c r="BL492" s="266"/>
      <c r="BM492" s="266"/>
      <c r="BN492" s="266"/>
      <c r="BO492" s="266"/>
      <c r="BP492" s="266"/>
      <c r="BQ492" s="266"/>
      <c r="BR492" s="266"/>
      <c r="BS492" s="266"/>
      <c r="BT492" s="266"/>
      <c r="BU492" s="266"/>
      <c r="BV492" s="266"/>
      <c r="BW492" s="266"/>
      <c r="BX492" s="266"/>
      <c r="BY492" s="266"/>
      <c r="BZ492" s="266"/>
      <c r="CA492" s="266"/>
      <c r="CB492" s="266"/>
      <c r="CC492" s="266"/>
      <c r="CD492" s="266"/>
      <c r="CE492" s="266"/>
      <c r="CF492" s="266"/>
      <c r="CG492" s="266"/>
      <c r="CH492" s="266"/>
      <c r="CI492" s="266"/>
      <c r="CJ492" s="266"/>
      <c r="CK492" s="266"/>
      <c r="CL492" s="266"/>
      <c r="CM492" s="266"/>
      <c r="CN492" s="266"/>
      <c r="CO492" s="266"/>
      <c r="CP492" s="266"/>
      <c r="CQ492" s="266"/>
      <c r="CR492" s="266"/>
      <c r="CS492" s="266"/>
      <c r="CT492" s="266"/>
      <c r="CU492" s="266"/>
      <c r="CV492" s="266"/>
      <c r="CW492" s="266"/>
      <c r="CX492" s="266"/>
      <c r="CY492" s="266"/>
      <c r="CZ492" s="266"/>
      <c r="DA492" s="266"/>
      <c r="DB492" s="266"/>
      <c r="DC492" s="266"/>
      <c r="DD492" s="266"/>
      <c r="DE492" s="266"/>
      <c r="DF492" s="266"/>
      <c r="DG492" s="266"/>
      <c r="DH492" s="266"/>
      <c r="DI492" s="266"/>
      <c r="DJ492" s="266"/>
      <c r="DK492" s="266"/>
      <c r="DL492" s="266"/>
      <c r="DM492" s="266"/>
      <c r="DN492" s="266"/>
      <c r="DO492" s="266"/>
      <c r="DP492" s="266"/>
      <c r="DQ492" s="266"/>
      <c r="DR492" s="266"/>
      <c r="DS492" s="266"/>
      <c r="DT492" s="266"/>
      <c r="DU492" s="266"/>
      <c r="DV492" s="266"/>
      <c r="DW492" s="266"/>
      <c r="DX492" s="266"/>
      <c r="DY492" s="266"/>
      <c r="DZ492" s="266"/>
      <c r="EA492" s="266"/>
      <c r="EB492" s="266"/>
      <c r="EC492" s="266"/>
      <c r="ED492" s="266"/>
      <c r="EE492" s="266"/>
      <c r="EF492" s="266"/>
      <c r="EG492" s="266"/>
      <c r="EH492" s="266"/>
      <c r="EI492" s="266"/>
      <c r="EJ492" s="266"/>
      <c r="EK492" s="266"/>
      <c r="EL492" s="266"/>
      <c r="EM492" s="266"/>
      <c r="EN492" s="266"/>
      <c r="EO492" s="266"/>
      <c r="EP492" s="266"/>
      <c r="EQ492" s="266"/>
      <c r="ER492" s="266"/>
      <c r="ES492" s="266"/>
      <c r="ET492" s="266"/>
      <c r="EU492" s="266"/>
      <c r="EV492" s="266"/>
      <c r="EW492" s="266"/>
      <c r="EX492" s="266"/>
      <c r="EY492" s="266"/>
      <c r="EZ492" s="266"/>
      <c r="FA492" s="266"/>
      <c r="FB492" s="266"/>
      <c r="FC492" s="266"/>
      <c r="FD492" s="266"/>
      <c r="FE492" s="266"/>
      <c r="FF492" s="266"/>
      <c r="FG492" s="266"/>
      <c r="FH492" s="266"/>
      <c r="FI492" s="266"/>
      <c r="FJ492" s="266"/>
      <c r="FK492" s="266"/>
      <c r="FL492" s="266"/>
      <c r="FM492" s="266"/>
      <c r="FN492" s="266"/>
      <c r="FO492" s="266"/>
      <c r="FP492" s="266"/>
      <c r="FQ492" s="266"/>
      <c r="FR492" s="266"/>
      <c r="FS492" s="266"/>
      <c r="FT492" s="266"/>
      <c r="FU492" s="266"/>
      <c r="FV492" s="266"/>
      <c r="FW492" s="266"/>
      <c r="FX492" s="266"/>
      <c r="FY492" s="266"/>
      <c r="FZ492" s="266"/>
      <c r="GA492" s="266"/>
      <c r="GB492" s="266"/>
      <c r="GC492" s="266"/>
      <c r="GD492" s="266"/>
      <c r="GE492" s="266"/>
      <c r="GF492" s="266"/>
      <c r="GG492" s="266"/>
      <c r="GH492" s="266"/>
      <c r="GI492" s="266"/>
      <c r="GJ492" s="266"/>
      <c r="GK492" s="266"/>
      <c r="GL492" s="266"/>
      <c r="GM492" s="266"/>
      <c r="GN492" s="266"/>
      <c r="GO492" s="266"/>
      <c r="GP492" s="266"/>
      <c r="GQ492" s="266"/>
      <c r="GR492" s="266"/>
      <c r="GS492" s="266"/>
      <c r="GT492" s="266"/>
      <c r="GU492" s="266"/>
      <c r="GV492" s="266"/>
      <c r="GW492" s="266"/>
      <c r="GX492" s="266"/>
      <c r="GY492" s="266"/>
      <c r="GZ492" s="266"/>
      <c r="HA492" s="266"/>
      <c r="HB492" s="266"/>
      <c r="HC492" s="266"/>
      <c r="HD492" s="266"/>
      <c r="HE492" s="266"/>
      <c r="HF492" s="266"/>
      <c r="HG492" s="266"/>
      <c r="HH492" s="266"/>
      <c r="HI492" s="266"/>
      <c r="HJ492" s="266"/>
      <c r="HK492" s="266"/>
      <c r="HL492" s="266"/>
      <c r="HM492" s="266"/>
      <c r="HN492" s="266"/>
      <c r="HO492" s="266"/>
      <c r="HP492" s="266"/>
      <c r="HQ492" s="266"/>
      <c r="HR492" s="266"/>
      <c r="HS492" s="266"/>
      <c r="HT492" s="266"/>
      <c r="HU492" s="266"/>
      <c r="HV492" s="266"/>
      <c r="HW492" s="266"/>
      <c r="HX492" s="266"/>
      <c r="HY492" s="266"/>
      <c r="HZ492" s="266"/>
      <c r="IA492" s="266"/>
      <c r="IB492" s="266"/>
      <c r="IC492" s="266"/>
      <c r="ID492" s="266"/>
      <c r="IE492" s="266"/>
      <c r="IF492" s="266"/>
      <c r="IG492" s="266"/>
    </row>
    <row r="493" spans="1:241" s="270" customFormat="1" ht="12" customHeight="1">
      <c r="A493" s="36"/>
      <c r="B493" s="45" t="s">
        <v>351</v>
      </c>
      <c r="C493" s="8"/>
      <c r="D493" s="5"/>
      <c r="E493" s="65"/>
      <c r="F493" s="66"/>
      <c r="G493" s="63">
        <f>H493*($H$40-$H$41)+I493*($I$40-$I$41)+J493*($J$40-$J$41)+K493*($K$40-$K$41)+L493*($L$40-$L$41)+M493*($M$40-$M$41)+N493*($N$40-$N$41)+O493*($O$40-$O$41)</f>
        <v>17</v>
      </c>
      <c r="H493" s="19"/>
      <c r="I493" s="19"/>
      <c r="J493" s="19"/>
      <c r="K493" s="267"/>
      <c r="L493" s="19"/>
      <c r="M493" s="267"/>
      <c r="N493" s="21">
        <v>1</v>
      </c>
      <c r="O493" s="21"/>
      <c r="P493" s="67"/>
      <c r="Q493" s="210" t="s">
        <v>14</v>
      </c>
      <c r="R493" s="211"/>
      <c r="S493" s="269"/>
      <c r="T493" s="293"/>
      <c r="U493" s="293"/>
      <c r="V493" s="293"/>
      <c r="W493" s="293"/>
      <c r="X493" s="293"/>
      <c r="Y493" s="293"/>
      <c r="Z493" s="293"/>
      <c r="AA493" s="293"/>
      <c r="AB493" s="293"/>
      <c r="AC493" s="293"/>
      <c r="AD493" s="293"/>
      <c r="AE493" s="293"/>
      <c r="AF493" s="293"/>
      <c r="AG493" s="293"/>
      <c r="AH493" s="293"/>
      <c r="AI493" s="293"/>
      <c r="AJ493" s="293"/>
      <c r="AK493" s="293"/>
      <c r="AL493" s="293"/>
      <c r="AM493" s="293"/>
      <c r="AN493" s="293"/>
      <c r="AO493" s="293"/>
      <c r="AP493" s="293"/>
      <c r="AQ493" s="293"/>
      <c r="AR493" s="293"/>
      <c r="AS493" s="293"/>
      <c r="AT493" s="293"/>
      <c r="AU493" s="293"/>
      <c r="AV493" s="293"/>
      <c r="AW493" s="293"/>
      <c r="AX493" s="293"/>
      <c r="AY493" s="293"/>
      <c r="AZ493" s="293"/>
      <c r="BA493" s="293"/>
      <c r="BB493" s="293"/>
      <c r="BC493" s="293"/>
      <c r="BD493" s="293"/>
      <c r="BE493" s="293"/>
      <c r="BF493" s="293"/>
      <c r="BG493" s="293"/>
      <c r="BH493" s="293"/>
      <c r="BI493" s="293"/>
      <c r="BJ493" s="293"/>
      <c r="BK493" s="293"/>
      <c r="BL493" s="293"/>
      <c r="BM493" s="293"/>
      <c r="BN493" s="293"/>
      <c r="BO493" s="293"/>
      <c r="BP493" s="293"/>
      <c r="BQ493" s="293"/>
      <c r="BR493" s="293"/>
      <c r="BS493" s="293"/>
      <c r="BT493" s="293"/>
      <c r="BU493" s="293"/>
      <c r="BV493" s="293"/>
      <c r="BW493" s="293"/>
      <c r="BX493" s="293"/>
      <c r="BY493" s="293"/>
      <c r="BZ493" s="293"/>
      <c r="CA493" s="293"/>
      <c r="CB493" s="293"/>
      <c r="CC493" s="293"/>
      <c r="CD493" s="293"/>
      <c r="CE493" s="293"/>
      <c r="CF493" s="293"/>
      <c r="CG493" s="293"/>
      <c r="CH493" s="293"/>
      <c r="CI493" s="293"/>
      <c r="CJ493" s="293"/>
      <c r="CK493" s="293"/>
      <c r="CL493" s="293"/>
      <c r="CM493" s="293"/>
      <c r="CN493" s="293"/>
      <c r="CO493" s="293"/>
      <c r="CP493" s="293"/>
      <c r="CQ493" s="293"/>
      <c r="CR493" s="293"/>
      <c r="CS493" s="293"/>
      <c r="CT493" s="293"/>
      <c r="CU493" s="293"/>
      <c r="CV493" s="293"/>
      <c r="CW493" s="293"/>
      <c r="CX493" s="293"/>
      <c r="CY493" s="293"/>
      <c r="CZ493" s="293"/>
      <c r="DA493" s="293"/>
      <c r="DB493" s="293"/>
      <c r="DC493" s="293"/>
      <c r="DD493" s="293"/>
      <c r="DE493" s="293"/>
      <c r="DF493" s="293"/>
      <c r="DG493" s="293"/>
      <c r="DH493" s="293"/>
      <c r="DI493" s="293"/>
      <c r="DJ493" s="293"/>
      <c r="DK493" s="293"/>
      <c r="DL493" s="293"/>
      <c r="DM493" s="293"/>
      <c r="DN493" s="293"/>
      <c r="DO493" s="293"/>
      <c r="DP493" s="293"/>
      <c r="DQ493" s="293"/>
      <c r="DR493" s="293"/>
      <c r="DS493" s="293"/>
      <c r="DT493" s="293"/>
      <c r="DU493" s="293"/>
      <c r="DV493" s="293"/>
      <c r="DW493" s="293"/>
      <c r="DX493" s="293"/>
      <c r="DY493" s="293"/>
      <c r="DZ493" s="293"/>
      <c r="EA493" s="293"/>
      <c r="EB493" s="293"/>
      <c r="EC493" s="293"/>
      <c r="ED493" s="293"/>
      <c r="EE493" s="293"/>
      <c r="EF493" s="293"/>
      <c r="EG493" s="293"/>
      <c r="EH493" s="293"/>
      <c r="EI493" s="293"/>
      <c r="EJ493" s="293"/>
      <c r="EK493" s="293"/>
      <c r="EL493" s="293"/>
      <c r="EM493" s="293"/>
      <c r="EN493" s="293"/>
      <c r="EO493" s="293"/>
      <c r="EP493" s="293"/>
      <c r="EQ493" s="293"/>
      <c r="ER493" s="293"/>
      <c r="ES493" s="293"/>
      <c r="ET493" s="293"/>
      <c r="EU493" s="293"/>
      <c r="EV493" s="293"/>
      <c r="EW493" s="293"/>
      <c r="EX493" s="293"/>
      <c r="EY493" s="293"/>
      <c r="EZ493" s="293"/>
      <c r="FA493" s="293"/>
      <c r="FB493" s="293"/>
      <c r="FC493" s="293"/>
      <c r="FD493" s="293"/>
      <c r="FE493" s="293"/>
      <c r="FF493" s="293"/>
      <c r="FG493" s="293"/>
      <c r="FH493" s="293"/>
      <c r="FI493" s="293"/>
      <c r="FJ493" s="293"/>
      <c r="FK493" s="293"/>
      <c r="FL493" s="293"/>
      <c r="FM493" s="293"/>
      <c r="FN493" s="293"/>
      <c r="FO493" s="293"/>
      <c r="FP493" s="293"/>
      <c r="FQ493" s="293"/>
      <c r="FR493" s="293"/>
      <c r="FS493" s="293"/>
      <c r="FT493" s="293"/>
      <c r="FU493" s="293"/>
      <c r="FV493" s="293"/>
      <c r="FW493" s="293"/>
      <c r="FX493" s="293"/>
      <c r="FY493" s="293"/>
      <c r="FZ493" s="293"/>
      <c r="GA493" s="293"/>
      <c r="GB493" s="293"/>
      <c r="GC493" s="293"/>
      <c r="GD493" s="293"/>
      <c r="GE493" s="293"/>
      <c r="GF493" s="293"/>
      <c r="GG493" s="293"/>
      <c r="GH493" s="293"/>
      <c r="GI493" s="293"/>
      <c r="GJ493" s="293"/>
      <c r="GK493" s="293"/>
      <c r="GL493" s="293"/>
      <c r="GM493" s="293"/>
      <c r="GN493" s="293"/>
      <c r="GO493" s="293"/>
      <c r="GP493" s="293"/>
      <c r="GQ493" s="293"/>
      <c r="GR493" s="293"/>
      <c r="GS493" s="293"/>
      <c r="GT493" s="293"/>
      <c r="GU493" s="293"/>
      <c r="GV493" s="293"/>
      <c r="GW493" s="293"/>
      <c r="GX493" s="293"/>
      <c r="GY493" s="293"/>
      <c r="GZ493" s="293"/>
      <c r="HA493" s="293"/>
      <c r="HB493" s="293"/>
      <c r="HC493" s="293"/>
      <c r="HD493" s="293"/>
      <c r="HE493" s="293"/>
      <c r="HF493" s="293"/>
      <c r="HG493" s="293"/>
      <c r="HH493" s="293"/>
      <c r="HI493" s="293"/>
      <c r="HJ493" s="293"/>
      <c r="HK493" s="293"/>
      <c r="HL493" s="293"/>
      <c r="HM493" s="293"/>
      <c r="HN493" s="293"/>
      <c r="HO493" s="293"/>
      <c r="HP493" s="293"/>
      <c r="HQ493" s="293"/>
      <c r="HR493" s="293"/>
      <c r="HS493" s="293"/>
      <c r="HT493" s="293"/>
      <c r="HU493" s="293"/>
      <c r="HV493" s="293"/>
      <c r="HW493" s="293"/>
      <c r="HX493" s="293"/>
      <c r="HY493" s="293"/>
      <c r="HZ493" s="293"/>
      <c r="IA493" s="293"/>
      <c r="IB493" s="293"/>
      <c r="IC493" s="293"/>
      <c r="ID493" s="293"/>
      <c r="IE493" s="293"/>
      <c r="IF493" s="293"/>
      <c r="IG493" s="293"/>
    </row>
    <row r="494" spans="1:241" ht="12" customHeight="1">
      <c r="A494" s="36"/>
      <c r="B494" s="290"/>
      <c r="C494" s="8"/>
      <c r="D494" s="5"/>
      <c r="E494" s="65"/>
      <c r="F494" s="66"/>
      <c r="G494" s="63">
        <f>H494*($H$40-$H$41)+I494*($I$40-$I$41)+J494*($J$40-$J$41)+K494*($K$40-$K$41)+L494*($L$40-$L$41)+M494*($M$40-$M$41)+N494*($N$40-$N$41)+O494*($O$40-$O$41)</f>
        <v>0</v>
      </c>
      <c r="H494" s="19"/>
      <c r="I494" s="19"/>
      <c r="J494" s="19"/>
      <c r="K494" s="267"/>
      <c r="L494" s="19"/>
      <c r="M494" s="267"/>
      <c r="N494" s="21">
        <v>0</v>
      </c>
      <c r="O494" s="21"/>
      <c r="P494" s="67"/>
      <c r="Q494" s="210" t="s">
        <v>14</v>
      </c>
      <c r="T494" s="266"/>
      <c r="U494" s="266"/>
      <c r="V494" s="266"/>
      <c r="W494" s="266"/>
      <c r="X494" s="266"/>
      <c r="Y494" s="266"/>
      <c r="Z494" s="266"/>
      <c r="AA494" s="266"/>
      <c r="AB494" s="266"/>
      <c r="AC494" s="266"/>
      <c r="AD494" s="266"/>
      <c r="AE494" s="266"/>
      <c r="AF494" s="266"/>
      <c r="AG494" s="266"/>
      <c r="AH494" s="266"/>
      <c r="AI494" s="266"/>
      <c r="AJ494" s="266"/>
      <c r="AK494" s="266"/>
      <c r="AL494" s="266"/>
      <c r="AM494" s="266"/>
      <c r="AN494" s="266"/>
      <c r="AO494" s="266"/>
      <c r="AP494" s="266"/>
      <c r="AQ494" s="266"/>
      <c r="AR494" s="266"/>
      <c r="AS494" s="266"/>
      <c r="AT494" s="266"/>
      <c r="AU494" s="266"/>
      <c r="AV494" s="266"/>
      <c r="AW494" s="266"/>
      <c r="AX494" s="266"/>
      <c r="AY494" s="266"/>
      <c r="AZ494" s="266"/>
      <c r="BA494" s="266"/>
      <c r="BB494" s="266"/>
      <c r="BC494" s="266"/>
      <c r="BD494" s="266"/>
      <c r="BE494" s="266"/>
      <c r="BF494" s="266"/>
      <c r="BG494" s="266"/>
      <c r="BH494" s="266"/>
      <c r="BI494" s="266"/>
      <c r="BJ494" s="266"/>
      <c r="BK494" s="266"/>
      <c r="BL494" s="266"/>
      <c r="BM494" s="266"/>
      <c r="BN494" s="266"/>
      <c r="BO494" s="266"/>
      <c r="BP494" s="266"/>
      <c r="BQ494" s="266"/>
      <c r="BR494" s="266"/>
      <c r="BS494" s="266"/>
      <c r="BT494" s="266"/>
      <c r="BU494" s="266"/>
      <c r="BV494" s="266"/>
      <c r="BW494" s="266"/>
      <c r="BX494" s="266"/>
      <c r="BY494" s="266"/>
      <c r="BZ494" s="266"/>
      <c r="CA494" s="266"/>
      <c r="CB494" s="266"/>
      <c r="CC494" s="266"/>
      <c r="CD494" s="266"/>
      <c r="CE494" s="266"/>
      <c r="CF494" s="266"/>
      <c r="CG494" s="266"/>
      <c r="CH494" s="266"/>
      <c r="CI494" s="266"/>
      <c r="CJ494" s="266"/>
      <c r="CK494" s="266"/>
      <c r="CL494" s="266"/>
      <c r="CM494" s="266"/>
      <c r="CN494" s="266"/>
      <c r="CO494" s="266"/>
      <c r="CP494" s="266"/>
      <c r="CQ494" s="266"/>
      <c r="CR494" s="266"/>
      <c r="CS494" s="266"/>
      <c r="CT494" s="266"/>
      <c r="CU494" s="266"/>
      <c r="CV494" s="266"/>
      <c r="CW494" s="266"/>
      <c r="CX494" s="266"/>
      <c r="CY494" s="266"/>
      <c r="CZ494" s="266"/>
      <c r="DA494" s="266"/>
      <c r="DB494" s="266"/>
      <c r="DC494" s="266"/>
      <c r="DD494" s="266"/>
      <c r="DE494" s="266"/>
      <c r="DF494" s="266"/>
      <c r="DG494" s="266"/>
      <c r="DH494" s="266"/>
      <c r="DI494" s="266"/>
      <c r="DJ494" s="266"/>
      <c r="DK494" s="266"/>
      <c r="DL494" s="266"/>
      <c r="DM494" s="266"/>
      <c r="DN494" s="266"/>
      <c r="DO494" s="266"/>
      <c r="DP494" s="266"/>
      <c r="DQ494" s="266"/>
      <c r="DR494" s="266"/>
      <c r="DS494" s="266"/>
      <c r="DT494" s="266"/>
      <c r="DU494" s="266"/>
      <c r="DV494" s="266"/>
      <c r="DW494" s="266"/>
      <c r="DX494" s="266"/>
      <c r="DY494" s="266"/>
      <c r="DZ494" s="266"/>
      <c r="EA494" s="266"/>
      <c r="EB494" s="266"/>
      <c r="EC494" s="266"/>
      <c r="ED494" s="266"/>
      <c r="EE494" s="266"/>
      <c r="EF494" s="266"/>
      <c r="EG494" s="266"/>
      <c r="EH494" s="266"/>
      <c r="EI494" s="266"/>
      <c r="EJ494" s="266"/>
      <c r="EK494" s="266"/>
      <c r="EL494" s="266"/>
      <c r="EM494" s="266"/>
      <c r="EN494" s="266"/>
      <c r="EO494" s="266"/>
      <c r="EP494" s="266"/>
      <c r="EQ494" s="266"/>
      <c r="ER494" s="266"/>
      <c r="ES494" s="266"/>
      <c r="ET494" s="266"/>
      <c r="EU494" s="266"/>
      <c r="EV494" s="266"/>
      <c r="EW494" s="266"/>
      <c r="EX494" s="266"/>
      <c r="EY494" s="266"/>
      <c r="EZ494" s="266"/>
      <c r="FA494" s="266"/>
      <c r="FB494" s="266"/>
      <c r="FC494" s="266"/>
      <c r="FD494" s="266"/>
      <c r="FE494" s="266"/>
      <c r="FF494" s="266"/>
      <c r="FG494" s="266"/>
      <c r="FH494" s="266"/>
      <c r="FI494" s="266"/>
      <c r="FJ494" s="266"/>
      <c r="FK494" s="266"/>
      <c r="FL494" s="266"/>
      <c r="FM494" s="266"/>
      <c r="FN494" s="266"/>
      <c r="FO494" s="266"/>
      <c r="FP494" s="266"/>
      <c r="FQ494" s="266"/>
      <c r="FR494" s="266"/>
      <c r="FS494" s="266"/>
      <c r="FT494" s="266"/>
      <c r="FU494" s="266"/>
      <c r="FV494" s="266"/>
      <c r="FW494" s="266"/>
      <c r="FX494" s="266"/>
      <c r="FY494" s="266"/>
      <c r="FZ494" s="266"/>
      <c r="GA494" s="266"/>
      <c r="GB494" s="266"/>
      <c r="GC494" s="266"/>
      <c r="GD494" s="266"/>
      <c r="GE494" s="266"/>
      <c r="GF494" s="266"/>
      <c r="GG494" s="266"/>
      <c r="GH494" s="266"/>
      <c r="GI494" s="266"/>
      <c r="GJ494" s="266"/>
      <c r="GK494" s="266"/>
      <c r="GL494" s="266"/>
      <c r="GM494" s="266"/>
      <c r="GN494" s="266"/>
      <c r="GO494" s="266"/>
      <c r="GP494" s="266"/>
      <c r="GQ494" s="266"/>
      <c r="GR494" s="266"/>
      <c r="GS494" s="266"/>
      <c r="GT494" s="266"/>
      <c r="GU494" s="266"/>
      <c r="GV494" s="266"/>
      <c r="GW494" s="266"/>
      <c r="GX494" s="266"/>
      <c r="GY494" s="266"/>
      <c r="GZ494" s="266"/>
      <c r="HA494" s="266"/>
      <c r="HB494" s="266"/>
      <c r="HC494" s="266"/>
      <c r="HD494" s="266"/>
      <c r="HE494" s="266"/>
      <c r="HF494" s="266"/>
      <c r="HG494" s="266"/>
      <c r="HH494" s="266"/>
      <c r="HI494" s="266"/>
      <c r="HJ494" s="266"/>
      <c r="HK494" s="266"/>
      <c r="HL494" s="266"/>
      <c r="HM494" s="266"/>
      <c r="HN494" s="266"/>
      <c r="HO494" s="266"/>
      <c r="HP494" s="266"/>
      <c r="HQ494" s="266"/>
      <c r="HR494" s="266"/>
      <c r="HS494" s="266"/>
      <c r="HT494" s="266"/>
      <c r="HU494" s="266"/>
      <c r="HV494" s="266"/>
      <c r="HW494" s="266"/>
      <c r="HX494" s="266"/>
      <c r="HY494" s="266"/>
      <c r="HZ494" s="266"/>
      <c r="IA494" s="266"/>
      <c r="IB494" s="266"/>
      <c r="IC494" s="266"/>
      <c r="ID494" s="266"/>
      <c r="IE494" s="266"/>
      <c r="IF494" s="266"/>
      <c r="IG494" s="266"/>
    </row>
    <row r="495" spans="1:241" ht="12" customHeight="1">
      <c r="A495" s="36"/>
      <c r="B495" s="290"/>
      <c r="C495" s="8"/>
      <c r="D495" s="5"/>
      <c r="E495" s="65"/>
      <c r="F495" s="66"/>
      <c r="G495" s="63">
        <f>H495*($H$40-$H$41)+I495*($I$40-$I$41)+J495*($J$40-$J$41)+K495*($K$40-$K$41)+L495*($L$40-$L$41)+M495*($M$40-$M$41)+N495*($N$40-$N$41)+O495*($O$40-$O$41)+H496*$H$41+I496*$I$41+J496*$J$41+K496*$K$41+L496*$L$41+M496*$M$41+N496*$N$41+O496*$O$41</f>
        <v>110</v>
      </c>
      <c r="H495" s="18">
        <f>36*H497/H$40-SUM(H492:H494)</f>
        <v>0</v>
      </c>
      <c r="I495" s="18">
        <f t="shared" ref="I495:O495" si="146">36*I497/I$40-SUM(I492:I494)</f>
        <v>0</v>
      </c>
      <c r="J495" s="18">
        <f t="shared" si="146"/>
        <v>0</v>
      </c>
      <c r="K495" s="18">
        <f t="shared" si="146"/>
        <v>0</v>
      </c>
      <c r="L495" s="18">
        <f t="shared" si="146"/>
        <v>0</v>
      </c>
      <c r="M495" s="18">
        <f t="shared" si="146"/>
        <v>0</v>
      </c>
      <c r="N495" s="18">
        <f t="shared" si="146"/>
        <v>5.2</v>
      </c>
      <c r="O495" s="18">
        <f t="shared" si="146"/>
        <v>0</v>
      </c>
      <c r="P495" s="68"/>
      <c r="Q495" s="210" t="s">
        <v>22</v>
      </c>
      <c r="T495" s="266"/>
      <c r="U495" s="266"/>
      <c r="V495" s="266"/>
      <c r="W495" s="266"/>
      <c r="X495" s="266"/>
      <c r="Y495" s="266"/>
      <c r="Z495" s="266"/>
      <c r="AA495" s="266"/>
      <c r="AB495" s="266"/>
      <c r="AC495" s="266"/>
      <c r="AD495" s="266"/>
      <c r="AE495" s="266"/>
      <c r="AF495" s="266"/>
      <c r="AG495" s="266"/>
      <c r="AH495" s="266"/>
      <c r="AI495" s="266"/>
      <c r="AJ495" s="266"/>
      <c r="AK495" s="266"/>
      <c r="AL495" s="266"/>
      <c r="AM495" s="266"/>
      <c r="AN495" s="266"/>
      <c r="AO495" s="266"/>
      <c r="AP495" s="266"/>
      <c r="AQ495" s="266"/>
      <c r="AR495" s="266"/>
      <c r="AS495" s="266"/>
      <c r="AT495" s="266"/>
      <c r="AU495" s="266"/>
      <c r="AV495" s="266"/>
      <c r="AW495" s="266"/>
      <c r="AX495" s="266"/>
      <c r="AY495" s="266"/>
      <c r="AZ495" s="266"/>
      <c r="BA495" s="266"/>
      <c r="BB495" s="266"/>
      <c r="BC495" s="266"/>
      <c r="BD495" s="266"/>
      <c r="BE495" s="266"/>
      <c r="BF495" s="266"/>
      <c r="BG495" s="266"/>
      <c r="BH495" s="266"/>
      <c r="BI495" s="266"/>
      <c r="BJ495" s="266"/>
      <c r="BK495" s="266"/>
      <c r="BL495" s="266"/>
      <c r="BM495" s="266"/>
      <c r="BN495" s="266"/>
      <c r="BO495" s="266"/>
      <c r="BP495" s="266"/>
      <c r="BQ495" s="266"/>
      <c r="BR495" s="266"/>
      <c r="BS495" s="266"/>
      <c r="BT495" s="266"/>
      <c r="BU495" s="266"/>
      <c r="BV495" s="266"/>
      <c r="BW495" s="266"/>
      <c r="BX495" s="266"/>
      <c r="BY495" s="266"/>
      <c r="BZ495" s="266"/>
      <c r="CA495" s="266"/>
      <c r="CB495" s="266"/>
      <c r="CC495" s="266"/>
      <c r="CD495" s="266"/>
      <c r="CE495" s="266"/>
      <c r="CF495" s="266"/>
      <c r="CG495" s="266"/>
      <c r="CH495" s="266"/>
      <c r="CI495" s="266"/>
      <c r="CJ495" s="266"/>
      <c r="CK495" s="266"/>
      <c r="CL495" s="266"/>
      <c r="CM495" s="266"/>
      <c r="CN495" s="266"/>
      <c r="CO495" s="266"/>
      <c r="CP495" s="266"/>
      <c r="CQ495" s="266"/>
      <c r="CR495" s="266"/>
      <c r="CS495" s="266"/>
      <c r="CT495" s="266"/>
      <c r="CU495" s="266"/>
      <c r="CV495" s="266"/>
      <c r="CW495" s="266"/>
      <c r="CX495" s="266"/>
      <c r="CY495" s="266"/>
      <c r="CZ495" s="266"/>
      <c r="DA495" s="266"/>
      <c r="DB495" s="266"/>
      <c r="DC495" s="266"/>
      <c r="DD495" s="266"/>
      <c r="DE495" s="266"/>
      <c r="DF495" s="266"/>
      <c r="DG495" s="266"/>
      <c r="DH495" s="266"/>
      <c r="DI495" s="266"/>
      <c r="DJ495" s="266"/>
      <c r="DK495" s="266"/>
      <c r="DL495" s="266"/>
      <c r="DM495" s="266"/>
      <c r="DN495" s="266"/>
      <c r="DO495" s="266"/>
      <c r="DP495" s="266"/>
      <c r="DQ495" s="266"/>
      <c r="DR495" s="266"/>
      <c r="DS495" s="266"/>
      <c r="DT495" s="266"/>
      <c r="DU495" s="266"/>
      <c r="DV495" s="266"/>
      <c r="DW495" s="266"/>
      <c r="DX495" s="266"/>
      <c r="DY495" s="266"/>
      <c r="DZ495" s="266"/>
      <c r="EA495" s="266"/>
      <c r="EB495" s="266"/>
      <c r="EC495" s="266"/>
      <c r="ED495" s="266"/>
      <c r="EE495" s="266"/>
      <c r="EF495" s="266"/>
      <c r="EG495" s="266"/>
      <c r="EH495" s="266"/>
      <c r="EI495" s="266"/>
      <c r="EJ495" s="266"/>
      <c r="EK495" s="266"/>
      <c r="EL495" s="266"/>
      <c r="EM495" s="266"/>
      <c r="EN495" s="266"/>
      <c r="EO495" s="266"/>
      <c r="EP495" s="266"/>
      <c r="EQ495" s="266"/>
      <c r="ER495" s="266"/>
      <c r="ES495" s="266"/>
      <c r="ET495" s="266"/>
      <c r="EU495" s="266"/>
      <c r="EV495" s="266"/>
      <c r="EW495" s="266"/>
      <c r="EX495" s="266"/>
      <c r="EY495" s="266"/>
      <c r="EZ495" s="266"/>
      <c r="FA495" s="266"/>
      <c r="FB495" s="266"/>
      <c r="FC495" s="266"/>
      <c r="FD495" s="266"/>
      <c r="FE495" s="266"/>
      <c r="FF495" s="266"/>
      <c r="FG495" s="266"/>
      <c r="FH495" s="266"/>
      <c r="FI495" s="266"/>
      <c r="FJ495" s="266"/>
      <c r="FK495" s="266"/>
      <c r="FL495" s="266"/>
      <c r="FM495" s="266"/>
      <c r="FN495" s="266"/>
      <c r="FO495" s="266"/>
      <c r="FP495" s="266"/>
      <c r="FQ495" s="266"/>
      <c r="FR495" s="266"/>
      <c r="FS495" s="266"/>
      <c r="FT495" s="266"/>
      <c r="FU495" s="266"/>
      <c r="FV495" s="266"/>
      <c r="FW495" s="266"/>
      <c r="FX495" s="266"/>
      <c r="FY495" s="266"/>
      <c r="FZ495" s="266"/>
      <c r="GA495" s="266"/>
      <c r="GB495" s="266"/>
      <c r="GC495" s="266"/>
      <c r="GD495" s="266"/>
      <c r="GE495" s="266"/>
      <c r="GF495" s="266"/>
      <c r="GG495" s="266"/>
      <c r="GH495" s="266"/>
      <c r="GI495" s="266"/>
      <c r="GJ495" s="266"/>
      <c r="GK495" s="266"/>
      <c r="GL495" s="266"/>
      <c r="GM495" s="266"/>
      <c r="GN495" s="266"/>
      <c r="GO495" s="266"/>
      <c r="GP495" s="266"/>
      <c r="GQ495" s="266"/>
      <c r="GR495" s="266"/>
      <c r="GS495" s="266"/>
      <c r="GT495" s="266"/>
      <c r="GU495" s="266"/>
      <c r="GV495" s="266"/>
      <c r="GW495" s="266"/>
      <c r="GX495" s="266"/>
      <c r="GY495" s="266"/>
      <c r="GZ495" s="266"/>
      <c r="HA495" s="266"/>
      <c r="HB495" s="266"/>
      <c r="HC495" s="266"/>
      <c r="HD495" s="266"/>
      <c r="HE495" s="266"/>
      <c r="HF495" s="266"/>
      <c r="HG495" s="266"/>
      <c r="HH495" s="266"/>
      <c r="HI495" s="266"/>
      <c r="HJ495" s="266"/>
      <c r="HK495" s="266"/>
      <c r="HL495" s="266"/>
      <c r="HM495" s="266"/>
      <c r="HN495" s="266"/>
      <c r="HO495" s="266"/>
      <c r="HP495" s="266"/>
      <c r="HQ495" s="266"/>
      <c r="HR495" s="266"/>
      <c r="HS495" s="266"/>
      <c r="HT495" s="266"/>
      <c r="HU495" s="266"/>
      <c r="HV495" s="266"/>
      <c r="HW495" s="266"/>
      <c r="HX495" s="266"/>
      <c r="HY495" s="266"/>
      <c r="HZ495" s="266"/>
      <c r="IA495" s="266"/>
      <c r="IB495" s="266"/>
      <c r="IC495" s="266"/>
      <c r="ID495" s="266"/>
      <c r="IE495" s="266"/>
      <c r="IF495" s="266"/>
      <c r="IG495" s="266"/>
    </row>
    <row r="496" spans="1:241" s="294" customFormat="1" ht="12" customHeight="1">
      <c r="A496" s="36"/>
      <c r="B496" s="290"/>
      <c r="C496" s="8"/>
      <c r="D496" s="5"/>
      <c r="E496" s="65"/>
      <c r="F496" s="66"/>
      <c r="G496" s="69"/>
      <c r="H496" s="1">
        <f t="shared" ref="H496:O496" si="147">SUM(H492:H495)</f>
        <v>0</v>
      </c>
      <c r="I496" s="1">
        <f t="shared" si="147"/>
        <v>0</v>
      </c>
      <c r="J496" s="1">
        <f t="shared" si="147"/>
        <v>0</v>
      </c>
      <c r="K496" s="1">
        <f t="shared" si="147"/>
        <v>0</v>
      </c>
      <c r="L496" s="1">
        <f t="shared" si="147"/>
        <v>0</v>
      </c>
      <c r="M496" s="1">
        <f t="shared" si="147"/>
        <v>0</v>
      </c>
      <c r="N496" s="1">
        <f t="shared" si="147"/>
        <v>7.2</v>
      </c>
      <c r="O496" s="1">
        <f t="shared" si="147"/>
        <v>0</v>
      </c>
      <c r="P496" s="68"/>
      <c r="Q496" s="210" t="s">
        <v>30</v>
      </c>
      <c r="R496" s="273"/>
      <c r="S496" s="212"/>
      <c r="T496" s="266"/>
      <c r="U496" s="266"/>
      <c r="V496" s="266"/>
      <c r="W496" s="266"/>
      <c r="X496" s="266"/>
      <c r="Y496" s="266"/>
      <c r="Z496" s="266"/>
      <c r="AA496" s="266"/>
      <c r="AB496" s="266"/>
      <c r="AC496" s="266"/>
      <c r="AD496" s="266"/>
      <c r="AE496" s="266"/>
      <c r="AF496" s="266"/>
      <c r="AG496" s="266"/>
      <c r="AH496" s="266"/>
      <c r="AI496" s="266"/>
      <c r="AJ496" s="266"/>
      <c r="AK496" s="266"/>
      <c r="AL496" s="266"/>
      <c r="AM496" s="266"/>
      <c r="AN496" s="266"/>
      <c r="AO496" s="266"/>
      <c r="AP496" s="266"/>
      <c r="AQ496" s="266"/>
      <c r="AR496" s="266"/>
      <c r="AS496" s="266"/>
      <c r="AT496" s="266"/>
      <c r="AU496" s="266"/>
      <c r="AV496" s="266"/>
      <c r="AW496" s="266"/>
      <c r="AX496" s="266"/>
      <c r="AY496" s="266"/>
      <c r="AZ496" s="266"/>
      <c r="BA496" s="266"/>
      <c r="BB496" s="266"/>
      <c r="BC496" s="266"/>
      <c r="BD496" s="266"/>
      <c r="BE496" s="266"/>
      <c r="BF496" s="266"/>
      <c r="BG496" s="266"/>
      <c r="BH496" s="266"/>
      <c r="BI496" s="266"/>
      <c r="BJ496" s="266"/>
      <c r="BK496" s="266"/>
      <c r="BL496" s="266"/>
      <c r="BM496" s="266"/>
      <c r="BN496" s="266"/>
      <c r="BO496" s="266"/>
      <c r="BP496" s="266"/>
      <c r="BQ496" s="266"/>
      <c r="BR496" s="266"/>
      <c r="BS496" s="266"/>
      <c r="BT496" s="266"/>
      <c r="BU496" s="266"/>
      <c r="BV496" s="266"/>
      <c r="BW496" s="266"/>
      <c r="BX496" s="266"/>
      <c r="BY496" s="266"/>
      <c r="BZ496" s="266"/>
      <c r="CA496" s="266"/>
      <c r="CB496" s="266"/>
      <c r="CC496" s="266"/>
      <c r="CD496" s="266"/>
      <c r="CE496" s="266"/>
      <c r="CF496" s="266"/>
      <c r="CG496" s="266"/>
      <c r="CH496" s="266"/>
      <c r="CI496" s="266"/>
      <c r="CJ496" s="266"/>
      <c r="CK496" s="266"/>
      <c r="CL496" s="266"/>
      <c r="CM496" s="266"/>
      <c r="CN496" s="266"/>
      <c r="CO496" s="266"/>
      <c r="CP496" s="266"/>
      <c r="CQ496" s="266"/>
      <c r="CR496" s="266"/>
      <c r="CS496" s="266"/>
      <c r="CT496" s="266"/>
      <c r="CU496" s="266"/>
      <c r="CV496" s="266"/>
      <c r="CW496" s="266"/>
      <c r="CX496" s="266"/>
      <c r="CY496" s="266"/>
      <c r="CZ496" s="266"/>
      <c r="DA496" s="266"/>
      <c r="DB496" s="266"/>
      <c r="DC496" s="266"/>
      <c r="DD496" s="266"/>
      <c r="DE496" s="266"/>
      <c r="DF496" s="266"/>
      <c r="DG496" s="266"/>
      <c r="DH496" s="266"/>
      <c r="DI496" s="266"/>
      <c r="DJ496" s="266"/>
      <c r="DK496" s="266"/>
      <c r="DL496" s="266"/>
      <c r="DM496" s="266"/>
      <c r="DN496" s="266"/>
      <c r="DO496" s="266"/>
      <c r="DP496" s="266"/>
      <c r="DQ496" s="266"/>
      <c r="DR496" s="266"/>
      <c r="DS496" s="266"/>
      <c r="DT496" s="266"/>
      <c r="DU496" s="266"/>
      <c r="DV496" s="266"/>
      <c r="DW496" s="266"/>
      <c r="DX496" s="266"/>
      <c r="DY496" s="266"/>
      <c r="DZ496" s="266"/>
      <c r="EA496" s="266"/>
      <c r="EB496" s="266"/>
      <c r="EC496" s="266"/>
      <c r="ED496" s="266"/>
      <c r="EE496" s="266"/>
      <c r="EF496" s="266"/>
      <c r="EG496" s="266"/>
      <c r="EH496" s="266"/>
      <c r="EI496" s="266"/>
      <c r="EJ496" s="266"/>
      <c r="EK496" s="266"/>
      <c r="EL496" s="266"/>
      <c r="EM496" s="266"/>
      <c r="EN496" s="266"/>
      <c r="EO496" s="266"/>
      <c r="EP496" s="266"/>
      <c r="EQ496" s="266"/>
      <c r="ER496" s="266"/>
      <c r="ES496" s="266"/>
      <c r="ET496" s="266"/>
      <c r="EU496" s="266"/>
      <c r="EV496" s="266"/>
      <c r="EW496" s="266"/>
      <c r="EX496" s="266"/>
      <c r="EY496" s="266"/>
      <c r="EZ496" s="266"/>
      <c r="FA496" s="266"/>
      <c r="FB496" s="266"/>
      <c r="FC496" s="266"/>
      <c r="FD496" s="266"/>
      <c r="FE496" s="266"/>
      <c r="FF496" s="266"/>
      <c r="FG496" s="266"/>
      <c r="FH496" s="266"/>
      <c r="FI496" s="266"/>
      <c r="FJ496" s="266"/>
      <c r="FK496" s="266"/>
      <c r="FL496" s="266"/>
      <c r="FM496" s="266"/>
      <c r="FN496" s="266"/>
      <c r="FO496" s="266"/>
      <c r="FP496" s="266"/>
      <c r="FQ496" s="266"/>
      <c r="FR496" s="266"/>
      <c r="FS496" s="266"/>
      <c r="FT496" s="266"/>
      <c r="FU496" s="266"/>
      <c r="FV496" s="266"/>
      <c r="FW496" s="266"/>
      <c r="FX496" s="266"/>
      <c r="FY496" s="266"/>
      <c r="FZ496" s="266"/>
      <c r="GA496" s="266"/>
      <c r="GB496" s="266"/>
      <c r="GC496" s="266"/>
      <c r="GD496" s="266"/>
      <c r="GE496" s="266"/>
      <c r="GF496" s="266"/>
      <c r="GG496" s="266"/>
      <c r="GH496" s="266"/>
      <c r="GI496" s="266"/>
      <c r="GJ496" s="266"/>
      <c r="GK496" s="266"/>
      <c r="GL496" s="266"/>
      <c r="GM496" s="266"/>
      <c r="GN496" s="266"/>
      <c r="GO496" s="266"/>
      <c r="GP496" s="266"/>
      <c r="GQ496" s="266"/>
      <c r="GR496" s="266"/>
      <c r="GS496" s="266"/>
      <c r="GT496" s="266"/>
      <c r="GU496" s="266"/>
      <c r="GV496" s="266"/>
      <c r="GW496" s="266"/>
      <c r="GX496" s="266"/>
      <c r="GY496" s="266"/>
      <c r="GZ496" s="266"/>
      <c r="HA496" s="266"/>
      <c r="HB496" s="266"/>
      <c r="HC496" s="266"/>
      <c r="HD496" s="266"/>
      <c r="HE496" s="266"/>
      <c r="HF496" s="266"/>
      <c r="HG496" s="266"/>
      <c r="HH496" s="266"/>
      <c r="HI496" s="266"/>
      <c r="HJ496" s="266"/>
      <c r="HK496" s="266"/>
      <c r="HL496" s="266"/>
      <c r="HM496" s="266"/>
      <c r="HN496" s="266"/>
      <c r="HO496" s="266"/>
      <c r="HP496" s="266"/>
      <c r="HQ496" s="266"/>
      <c r="HR496" s="266"/>
      <c r="HS496" s="266"/>
      <c r="HT496" s="266"/>
      <c r="HU496" s="266"/>
      <c r="HV496" s="266"/>
      <c r="HW496" s="266"/>
      <c r="HX496" s="266"/>
      <c r="HY496" s="266"/>
      <c r="HZ496" s="266"/>
      <c r="IA496" s="266"/>
      <c r="IB496" s="266"/>
      <c r="IC496" s="266"/>
      <c r="ID496" s="266"/>
      <c r="IE496" s="266"/>
      <c r="IF496" s="266"/>
      <c r="IG496" s="266"/>
    </row>
    <row r="497" spans="1:19" ht="12.75" customHeight="1" thickBot="1">
      <c r="A497" s="70"/>
      <c r="B497" s="291"/>
      <c r="C497" s="10"/>
      <c r="D497" s="10"/>
      <c r="E497" s="71">
        <f>SUM(H497:O497)</f>
        <v>4</v>
      </c>
      <c r="F497" s="72"/>
      <c r="G497" s="73"/>
      <c r="H497" s="74"/>
      <c r="I497" s="74"/>
      <c r="J497" s="74"/>
      <c r="K497" s="74"/>
      <c r="L497" s="74"/>
      <c r="M497" s="74"/>
      <c r="N497" s="74">
        <v>4</v>
      </c>
      <c r="O497" s="74"/>
      <c r="P497" s="75"/>
      <c r="Q497" s="210" t="s">
        <v>20</v>
      </c>
      <c r="R497" s="273"/>
    </row>
    <row r="498" spans="1:19">
      <c r="A498" s="36" t="s">
        <v>123</v>
      </c>
      <c r="B498" s="202" t="s">
        <v>281</v>
      </c>
      <c r="C498" s="4"/>
      <c r="D498" s="5" t="s">
        <v>12</v>
      </c>
      <c r="E498" s="61">
        <f>H502*$H$40+I502*$I$40+J502*$J$40+K502*$K$40+L502*$L$40+M502*$M$40+N502*$N$40+O502*$O$40</f>
        <v>108</v>
      </c>
      <c r="F498" s="62">
        <f>SUM(G498:G500)</f>
        <v>51</v>
      </c>
      <c r="G498" s="63">
        <f>H498*($H$40-$H$41)+I498*($I$40-$I$41)+J498*($J$40-$J$41)+K498*($K$40-$K$41)+L498*($L$40-$L$41)+M498*($M$40-$M$41)+N498*($N$40-$N$41)+O498*($O$40-$O$41)</f>
        <v>17</v>
      </c>
      <c r="H498" s="19"/>
      <c r="I498" s="19"/>
      <c r="J498" s="19"/>
      <c r="K498" s="267"/>
      <c r="L498" s="19"/>
      <c r="M498" s="267"/>
      <c r="N498" s="20">
        <v>1</v>
      </c>
      <c r="O498" s="20"/>
      <c r="P498" s="64" t="s">
        <v>344</v>
      </c>
      <c r="Q498" s="210" t="s">
        <v>14</v>
      </c>
      <c r="R498" s="211" t="s">
        <v>21</v>
      </c>
      <c r="S498" s="212" t="s">
        <v>34</v>
      </c>
    </row>
    <row r="499" spans="1:19" s="270" customFormat="1" ht="12" customHeight="1">
      <c r="A499" s="36"/>
      <c r="B499" s="290"/>
      <c r="C499" s="8"/>
      <c r="D499" s="5"/>
      <c r="E499" s="65"/>
      <c r="F499" s="66"/>
      <c r="G499" s="63">
        <f>H499*($H$40-$H$41)+I499*($I$40-$I$41)+J499*($J$40-$J$41)+K499*($K$40-$K$41)+L499*($L$40-$L$41)+M499*($M$40-$M$41)+N499*($N$40-$N$41)+O499*($O$40-$O$41)</f>
        <v>34</v>
      </c>
      <c r="H499" s="19"/>
      <c r="I499" s="19"/>
      <c r="J499" s="19"/>
      <c r="K499" s="267"/>
      <c r="L499" s="19"/>
      <c r="M499" s="267"/>
      <c r="N499" s="21">
        <v>2</v>
      </c>
      <c r="O499" s="21"/>
      <c r="P499" s="67"/>
      <c r="Q499" s="210" t="s">
        <v>14</v>
      </c>
      <c r="R499" s="211"/>
      <c r="S499" s="269"/>
    </row>
    <row r="500" spans="1:19" ht="12" customHeight="1">
      <c r="A500" s="36"/>
      <c r="B500" s="290"/>
      <c r="C500" s="8"/>
      <c r="D500" s="5"/>
      <c r="E500" s="65"/>
      <c r="F500" s="66"/>
      <c r="G500" s="63">
        <f>H500*($H$40-$H$41)+I500*($I$40-$I$41)+J500*($J$40-$J$41)+K500*($K$40-$K$41)+L500*($L$40-$L$41)+M500*($M$40-$M$41)+N500*($N$40-$N$41)+O500*($O$40-$O$41)</f>
        <v>0</v>
      </c>
      <c r="H500" s="19"/>
      <c r="I500" s="19"/>
      <c r="J500" s="19"/>
      <c r="K500" s="267"/>
      <c r="L500" s="19"/>
      <c r="M500" s="267"/>
      <c r="N500" s="21">
        <v>0</v>
      </c>
      <c r="O500" s="21"/>
      <c r="P500" s="67"/>
      <c r="Q500" s="210" t="s">
        <v>14</v>
      </c>
    </row>
    <row r="501" spans="1:19" ht="12" customHeight="1">
      <c r="A501" s="36"/>
      <c r="B501" s="290"/>
      <c r="C501" s="8"/>
      <c r="D501" s="5"/>
      <c r="E501" s="65"/>
      <c r="F501" s="66"/>
      <c r="G501" s="63">
        <f>H501*($H$40-$H$41)+I501*($I$40-$I$41)+J501*($J$40-$J$41)+K501*($K$40-$K$41)+L501*($L$40-$L$41)+M501*($M$40-$M$41)+N501*($N$40-$N$41)+O501*($O$40-$O$41)+H502*$H$41+I502*$I$41+J502*$J$41+K502*$K$41+L502*$L$41+M502*$M$41+N502*$N$41+O502*$O$41</f>
        <v>57.000000000000007</v>
      </c>
      <c r="H501" s="18">
        <f>36*H503/H$40-SUM(H498:H500)</f>
        <v>0</v>
      </c>
      <c r="I501" s="18">
        <f t="shared" ref="I501:O501" si="148">36*I503/I$40-SUM(I498:I500)</f>
        <v>0</v>
      </c>
      <c r="J501" s="18">
        <f t="shared" si="148"/>
        <v>0</v>
      </c>
      <c r="K501" s="18">
        <f t="shared" si="148"/>
        <v>0</v>
      </c>
      <c r="L501" s="18">
        <f t="shared" si="148"/>
        <v>0</v>
      </c>
      <c r="M501" s="18">
        <f t="shared" si="148"/>
        <v>0</v>
      </c>
      <c r="N501" s="18">
        <f t="shared" si="148"/>
        <v>2.4000000000000004</v>
      </c>
      <c r="O501" s="18">
        <f t="shared" si="148"/>
        <v>0</v>
      </c>
      <c r="P501" s="68"/>
      <c r="Q501" s="210" t="s">
        <v>22</v>
      </c>
    </row>
    <row r="502" spans="1:19" ht="12" customHeight="1">
      <c r="A502" s="36"/>
      <c r="B502" s="290"/>
      <c r="C502" s="8"/>
      <c r="D502" s="5"/>
      <c r="E502" s="65"/>
      <c r="F502" s="66"/>
      <c r="G502" s="69"/>
      <c r="H502" s="1">
        <f t="shared" ref="H502:O502" si="149">SUM(H498:H501)</f>
        <v>0</v>
      </c>
      <c r="I502" s="1">
        <f t="shared" si="149"/>
        <v>0</v>
      </c>
      <c r="J502" s="1">
        <f t="shared" si="149"/>
        <v>0</v>
      </c>
      <c r="K502" s="1">
        <f t="shared" si="149"/>
        <v>0</v>
      </c>
      <c r="L502" s="1">
        <f t="shared" si="149"/>
        <v>0</v>
      </c>
      <c r="M502" s="1">
        <f t="shared" si="149"/>
        <v>0</v>
      </c>
      <c r="N502" s="1">
        <f t="shared" si="149"/>
        <v>5.4</v>
      </c>
      <c r="O502" s="1">
        <f t="shared" si="149"/>
        <v>0</v>
      </c>
      <c r="P502" s="68"/>
      <c r="Q502" s="210" t="s">
        <v>30</v>
      </c>
      <c r="R502" s="273"/>
    </row>
    <row r="503" spans="1:19" ht="12.75" customHeight="1" thickBot="1">
      <c r="A503" s="70"/>
      <c r="B503" s="291"/>
      <c r="C503" s="10"/>
      <c r="D503" s="10"/>
      <c r="E503" s="71">
        <f>SUM(H503:O503)</f>
        <v>3</v>
      </c>
      <c r="F503" s="72"/>
      <c r="G503" s="73"/>
      <c r="H503" s="74"/>
      <c r="I503" s="74"/>
      <c r="J503" s="74"/>
      <c r="K503" s="74"/>
      <c r="L503" s="74"/>
      <c r="M503" s="74"/>
      <c r="N503" s="74">
        <v>3</v>
      </c>
      <c r="O503" s="74"/>
      <c r="P503" s="75"/>
      <c r="Q503" s="210" t="s">
        <v>20</v>
      </c>
      <c r="R503" s="273"/>
    </row>
    <row r="504" spans="1:19">
      <c r="A504" s="36" t="s">
        <v>124</v>
      </c>
      <c r="B504" s="202" t="s">
        <v>282</v>
      </c>
      <c r="C504" s="4" t="s">
        <v>9</v>
      </c>
      <c r="D504" s="5" t="s">
        <v>8</v>
      </c>
      <c r="E504" s="61">
        <f>H508*$H$40+I508*$I$40+J508*$J$40+K508*$K$40+L508*$L$40+M508*$M$40+N508*$N$40+O508*$O$40</f>
        <v>252</v>
      </c>
      <c r="F504" s="62">
        <f>SUM(G504:G506)</f>
        <v>96</v>
      </c>
      <c r="G504" s="63">
        <f>H504*($H$40-$H$41)+I504*($I$40-$I$41)+J504*($J$40-$J$41)+K504*($K$40-$K$41)+L504*($L$40-$L$41)+M504*($M$40-$M$41)+N504*($N$40-$N$41)+O504*($O$40-$O$41)</f>
        <v>32</v>
      </c>
      <c r="H504" s="19"/>
      <c r="I504" s="19"/>
      <c r="J504" s="19">
        <v>1</v>
      </c>
      <c r="K504" s="267">
        <v>1</v>
      </c>
      <c r="L504" s="19"/>
      <c r="M504" s="267"/>
      <c r="N504" s="20"/>
      <c r="O504" s="20"/>
      <c r="P504" s="64" t="s">
        <v>252</v>
      </c>
      <c r="Q504" s="210" t="s">
        <v>14</v>
      </c>
      <c r="R504" s="211" t="s">
        <v>21</v>
      </c>
      <c r="S504" s="212" t="s">
        <v>34</v>
      </c>
    </row>
    <row r="505" spans="1:19" s="270" customFormat="1" ht="12" customHeight="1">
      <c r="A505" s="36"/>
      <c r="B505" s="45" t="s">
        <v>283</v>
      </c>
      <c r="C505" s="8"/>
      <c r="D505" s="5"/>
      <c r="E505" s="65"/>
      <c r="F505" s="66"/>
      <c r="G505" s="63">
        <f>H505*($H$40-$H$41)+I505*($I$40-$I$41)+J505*($J$40-$J$41)+K505*($K$40-$K$41)+L505*($L$40-$L$41)+M505*($M$40-$M$41)+N505*($N$40-$N$41)+O505*($O$40-$O$41)</f>
        <v>64</v>
      </c>
      <c r="H505" s="19"/>
      <c r="I505" s="19"/>
      <c r="J505" s="19">
        <v>2</v>
      </c>
      <c r="K505" s="267">
        <v>2</v>
      </c>
      <c r="L505" s="19"/>
      <c r="M505" s="267"/>
      <c r="N505" s="21"/>
      <c r="O505" s="21"/>
      <c r="P505" s="67"/>
      <c r="Q505" s="210" t="s">
        <v>14</v>
      </c>
      <c r="R505" s="211"/>
      <c r="S505" s="269"/>
    </row>
    <row r="506" spans="1:19" ht="12" customHeight="1">
      <c r="A506" s="36"/>
      <c r="B506" s="290"/>
      <c r="C506" s="8"/>
      <c r="D506" s="5"/>
      <c r="E506" s="65"/>
      <c r="F506" s="66"/>
      <c r="G506" s="63">
        <f>H506*($H$40-$H$41)+I506*($I$40-$I$41)+J506*($J$40-$J$41)+K506*($K$40-$K$41)+L506*($L$40-$L$41)+M506*($M$40-$M$41)+N506*($N$40-$N$41)+O506*($O$40-$O$41)</f>
        <v>0</v>
      </c>
      <c r="H506" s="19"/>
      <c r="I506" s="19"/>
      <c r="J506" s="19">
        <v>0</v>
      </c>
      <c r="K506" s="267">
        <v>0</v>
      </c>
      <c r="L506" s="19"/>
      <c r="M506" s="267"/>
      <c r="N506" s="21"/>
      <c r="O506" s="21"/>
      <c r="P506" s="67"/>
      <c r="Q506" s="210" t="s">
        <v>14</v>
      </c>
    </row>
    <row r="507" spans="1:19" ht="12" customHeight="1">
      <c r="A507" s="36"/>
      <c r="B507" s="290"/>
      <c r="C507" s="8"/>
      <c r="D507" s="5"/>
      <c r="E507" s="65"/>
      <c r="F507" s="66"/>
      <c r="G507" s="63">
        <f>H507*($H$40-$H$41)+I507*($I$40-$I$41)+J507*($J$40-$J$41)+K507*($K$40-$K$41)+L507*($L$40-$L$41)+M507*($M$40-$M$41)+N507*($N$40-$N$41)+O507*($O$40-$O$41)+H508*$H$41+I508*$I$41+J508*$J$41+K508*$K$41+L508*$L$41+M508*$M$41+N508*$N$41+O508*$O$41</f>
        <v>156</v>
      </c>
      <c r="H507" s="18">
        <f>36*H509/H$40-SUM(H504:H506)</f>
        <v>0</v>
      </c>
      <c r="I507" s="18">
        <f t="shared" ref="I507:O507" si="150">36*I509/I$40-SUM(I504:I506)</f>
        <v>0</v>
      </c>
      <c r="J507" s="18">
        <f t="shared" si="150"/>
        <v>4.2</v>
      </c>
      <c r="K507" s="18">
        <f t="shared" si="150"/>
        <v>3</v>
      </c>
      <c r="L507" s="18">
        <f t="shared" si="150"/>
        <v>0</v>
      </c>
      <c r="M507" s="18">
        <f t="shared" si="150"/>
        <v>0</v>
      </c>
      <c r="N507" s="18">
        <f t="shared" si="150"/>
        <v>0</v>
      </c>
      <c r="O507" s="18">
        <f t="shared" si="150"/>
        <v>0</v>
      </c>
      <c r="P507" s="68"/>
      <c r="Q507" s="210" t="s">
        <v>22</v>
      </c>
    </row>
    <row r="508" spans="1:19" ht="12" customHeight="1">
      <c r="A508" s="36"/>
      <c r="B508" s="290"/>
      <c r="C508" s="8"/>
      <c r="D508" s="5"/>
      <c r="E508" s="65"/>
      <c r="F508" s="66"/>
      <c r="G508" s="69"/>
      <c r="H508" s="1">
        <f t="shared" ref="H508:O508" si="151">SUM(H504:H507)</f>
        <v>0</v>
      </c>
      <c r="I508" s="1">
        <f t="shared" si="151"/>
        <v>0</v>
      </c>
      <c r="J508" s="1">
        <f t="shared" si="151"/>
        <v>7.2</v>
      </c>
      <c r="K508" s="1">
        <f t="shared" si="151"/>
        <v>6</v>
      </c>
      <c r="L508" s="1">
        <f t="shared" si="151"/>
        <v>0</v>
      </c>
      <c r="M508" s="1">
        <f t="shared" si="151"/>
        <v>0</v>
      </c>
      <c r="N508" s="1">
        <f t="shared" si="151"/>
        <v>0</v>
      </c>
      <c r="O508" s="1">
        <f t="shared" si="151"/>
        <v>0</v>
      </c>
      <c r="P508" s="68"/>
      <c r="Q508" s="210" t="s">
        <v>30</v>
      </c>
      <c r="R508" s="273"/>
    </row>
    <row r="509" spans="1:19" ht="12.75" customHeight="1" thickBot="1">
      <c r="A509" s="70"/>
      <c r="B509" s="291"/>
      <c r="C509" s="10"/>
      <c r="D509" s="10"/>
      <c r="E509" s="71">
        <f>SUM(H509:O509)</f>
        <v>7</v>
      </c>
      <c r="F509" s="72"/>
      <c r="G509" s="73"/>
      <c r="H509" s="74"/>
      <c r="I509" s="74"/>
      <c r="J509" s="74">
        <v>4</v>
      </c>
      <c r="K509" s="74">
        <v>3</v>
      </c>
      <c r="L509" s="74"/>
      <c r="M509" s="74"/>
      <c r="N509" s="74"/>
      <c r="O509" s="74"/>
      <c r="P509" s="75"/>
      <c r="Q509" s="210" t="s">
        <v>20</v>
      </c>
      <c r="R509" s="273"/>
    </row>
    <row r="510" spans="1:19">
      <c r="A510" s="36" t="s">
        <v>125</v>
      </c>
      <c r="B510" s="341" t="s">
        <v>284</v>
      </c>
      <c r="C510" s="4" t="s">
        <v>11</v>
      </c>
      <c r="D510" s="5"/>
      <c r="E510" s="61">
        <f>H514*$H$40+I514*$I$40+J514*$J$40+K514*$K$40+L514*$L$40+M514*$M$40+N514*$N$40+O514*$O$40</f>
        <v>108</v>
      </c>
      <c r="F510" s="62">
        <f>SUM(G510:G512)</f>
        <v>42</v>
      </c>
      <c r="G510" s="63">
        <f>H510*($H$40-$H$41)+I510*($I$40-$I$41)+J510*($J$40-$J$41)+K510*($K$40-$K$41)+L510*($L$40-$L$41)+M510*($M$40-$M$41)+N510*($N$40-$N$41)+O510*($O$40-$O$41)</f>
        <v>14</v>
      </c>
      <c r="H510" s="19"/>
      <c r="I510" s="19"/>
      <c r="J510" s="19"/>
      <c r="K510" s="267"/>
      <c r="L510" s="19"/>
      <c r="M510" s="267">
        <v>1</v>
      </c>
      <c r="N510" s="20"/>
      <c r="O510" s="20"/>
      <c r="P510" s="64" t="s">
        <v>344</v>
      </c>
      <c r="Q510" s="210" t="s">
        <v>14</v>
      </c>
      <c r="R510" s="211" t="s">
        <v>21</v>
      </c>
      <c r="S510" s="212" t="s">
        <v>34</v>
      </c>
    </row>
    <row r="511" spans="1:19" s="270" customFormat="1" ht="12" customHeight="1">
      <c r="A511" s="36"/>
      <c r="B511" s="343" t="s">
        <v>285</v>
      </c>
      <c r="C511" s="8"/>
      <c r="D511" s="5"/>
      <c r="E511" s="65"/>
      <c r="F511" s="66"/>
      <c r="G511" s="63">
        <f>H511*($H$40-$H$41)+I511*($I$40-$I$41)+J511*($J$40-$J$41)+K511*($K$40-$K$41)+L511*($L$40-$L$41)+M511*($M$40-$M$41)+N511*($N$40-$N$41)+O511*($O$40-$O$41)</f>
        <v>28</v>
      </c>
      <c r="H511" s="19"/>
      <c r="I511" s="19"/>
      <c r="J511" s="19"/>
      <c r="K511" s="267"/>
      <c r="L511" s="19"/>
      <c r="M511" s="267">
        <v>2</v>
      </c>
      <c r="N511" s="21"/>
      <c r="O511" s="21"/>
      <c r="P511" s="67"/>
      <c r="Q511" s="210" t="s">
        <v>14</v>
      </c>
      <c r="R511" s="211"/>
      <c r="S511" s="269"/>
    </row>
    <row r="512" spans="1:19" ht="12" customHeight="1">
      <c r="A512" s="36"/>
      <c r="B512" s="344"/>
      <c r="C512" s="8"/>
      <c r="D512" s="5"/>
      <c r="E512" s="65"/>
      <c r="F512" s="66"/>
      <c r="G512" s="63">
        <f>H512*($H$40-$H$41)+I512*($I$40-$I$41)+J512*($J$40-$J$41)+K512*($K$40-$K$41)+L512*($L$40-$L$41)+M512*($M$40-$M$41)+N512*($N$40-$N$41)+O512*($O$40-$O$41)</f>
        <v>0</v>
      </c>
      <c r="H512" s="19"/>
      <c r="I512" s="19"/>
      <c r="J512" s="19"/>
      <c r="K512" s="267"/>
      <c r="L512" s="19"/>
      <c r="M512" s="267">
        <v>0</v>
      </c>
      <c r="N512" s="21"/>
      <c r="O512" s="21"/>
      <c r="P512" s="67"/>
      <c r="Q512" s="210" t="s">
        <v>14</v>
      </c>
    </row>
    <row r="513" spans="1:20" ht="12" customHeight="1">
      <c r="A513" s="36"/>
      <c r="B513" s="344"/>
      <c r="C513" s="8"/>
      <c r="D513" s="5"/>
      <c r="E513" s="65"/>
      <c r="F513" s="66"/>
      <c r="G513" s="63">
        <f>H513*($H$40-$H$41)+I513*($I$40-$I$41)+J513*($J$40-$J$41)+K513*($K$40-$K$41)+L513*($L$40-$L$41)+M513*($M$40-$M$41)+N513*($N$40-$N$41)+O513*($O$40-$O$41)+H514*$H$41+I514*$I$41+J514*$J$41+K514*$K$41+L514*$L$41+M514*$M$41+N514*$N$41+O514*$O$41</f>
        <v>66</v>
      </c>
      <c r="H513" s="18">
        <f>36*H515/H$40-SUM(H510:H512)</f>
        <v>0</v>
      </c>
      <c r="I513" s="18">
        <f t="shared" ref="I513:O513" si="152">36*I515/I$40-SUM(I510:I512)</f>
        <v>0</v>
      </c>
      <c r="J513" s="18">
        <f t="shared" si="152"/>
        <v>0</v>
      </c>
      <c r="K513" s="18">
        <f t="shared" si="152"/>
        <v>0</v>
      </c>
      <c r="L513" s="18">
        <f t="shared" si="152"/>
        <v>0</v>
      </c>
      <c r="M513" s="18">
        <f t="shared" si="152"/>
        <v>3.3529411764705879</v>
      </c>
      <c r="N513" s="18">
        <f t="shared" si="152"/>
        <v>0</v>
      </c>
      <c r="O513" s="18">
        <f t="shared" si="152"/>
        <v>0</v>
      </c>
      <c r="P513" s="68"/>
      <c r="Q513" s="210" t="s">
        <v>22</v>
      </c>
    </row>
    <row r="514" spans="1:20" ht="12" customHeight="1">
      <c r="A514" s="36"/>
      <c r="B514" s="344"/>
      <c r="C514" s="8"/>
      <c r="D514" s="5"/>
      <c r="E514" s="65"/>
      <c r="F514" s="66"/>
      <c r="G514" s="69"/>
      <c r="H514" s="1">
        <f t="shared" ref="H514:O514" si="153">SUM(H510:H513)</f>
        <v>0</v>
      </c>
      <c r="I514" s="1">
        <f t="shared" si="153"/>
        <v>0</v>
      </c>
      <c r="J514" s="1">
        <f t="shared" si="153"/>
        <v>0</v>
      </c>
      <c r="K514" s="1">
        <f t="shared" si="153"/>
        <v>0</v>
      </c>
      <c r="L514" s="1">
        <f t="shared" si="153"/>
        <v>0</v>
      </c>
      <c r="M514" s="1">
        <f t="shared" si="153"/>
        <v>6.3529411764705879</v>
      </c>
      <c r="N514" s="1">
        <f t="shared" si="153"/>
        <v>0</v>
      </c>
      <c r="O514" s="1">
        <f t="shared" si="153"/>
        <v>0</v>
      </c>
      <c r="P514" s="68"/>
      <c r="Q514" s="210" t="s">
        <v>30</v>
      </c>
      <c r="R514" s="273"/>
    </row>
    <row r="515" spans="1:20" ht="12.75" customHeight="1" thickBot="1">
      <c r="A515" s="70"/>
      <c r="B515" s="345"/>
      <c r="C515" s="10"/>
      <c r="D515" s="10"/>
      <c r="E515" s="71">
        <f>SUM(H515:O515)</f>
        <v>3</v>
      </c>
      <c r="F515" s="72"/>
      <c r="G515" s="73"/>
      <c r="H515" s="74"/>
      <c r="I515" s="74"/>
      <c r="J515" s="74"/>
      <c r="K515" s="74"/>
      <c r="L515" s="74"/>
      <c r="M515" s="74">
        <v>3</v>
      </c>
      <c r="N515" s="74"/>
      <c r="O515" s="74"/>
      <c r="P515" s="75"/>
      <c r="Q515" s="210" t="s">
        <v>20</v>
      </c>
      <c r="R515" s="273"/>
    </row>
    <row r="516" spans="1:20">
      <c r="A516" s="36" t="s">
        <v>126</v>
      </c>
      <c r="B516" s="341" t="s">
        <v>293</v>
      </c>
      <c r="C516" s="4" t="s">
        <v>12</v>
      </c>
      <c r="D516" s="5"/>
      <c r="E516" s="61">
        <f>H520*$H$40+I520*$I$40+J520*$J$40+K520*$K$40+L520*$L$40+M520*$M$40+N520*$N$40+O520*$O$40</f>
        <v>144</v>
      </c>
      <c r="F516" s="62">
        <f>SUM(G516:G518)</f>
        <v>34</v>
      </c>
      <c r="G516" s="63">
        <f>H516*($H$40-$H$41)+I516*($I$40-$I$41)+J516*($J$40-$J$41)+K516*($K$40-$K$41)+L516*($L$40-$L$41)+M516*($M$40-$M$41)+N516*($N$40-$N$41)+O516*($O$40-$O$41)</f>
        <v>17</v>
      </c>
      <c r="H516" s="19"/>
      <c r="I516" s="19"/>
      <c r="J516" s="19"/>
      <c r="K516" s="267"/>
      <c r="L516" s="19"/>
      <c r="M516" s="267"/>
      <c r="N516" s="20">
        <v>1</v>
      </c>
      <c r="O516" s="20"/>
      <c r="P516" s="64" t="s">
        <v>252</v>
      </c>
      <c r="Q516" s="210" t="s">
        <v>14</v>
      </c>
      <c r="R516" s="211" t="s">
        <v>21</v>
      </c>
      <c r="S516" s="212" t="s">
        <v>34</v>
      </c>
    </row>
    <row r="517" spans="1:20" s="270" customFormat="1" ht="12" customHeight="1">
      <c r="A517" s="36"/>
      <c r="B517" s="343" t="s">
        <v>349</v>
      </c>
      <c r="C517" s="8"/>
      <c r="D517" s="5"/>
      <c r="E517" s="65"/>
      <c r="F517" s="66"/>
      <c r="G517" s="63">
        <f>H517*($H$40-$H$41)+I517*($I$40-$I$41)+J517*($J$40-$J$41)+K517*($K$40-$K$41)+L517*($L$40-$L$41)+M517*($M$40-$M$41)+N517*($N$40-$N$41)+O517*($O$40-$O$41)</f>
        <v>17</v>
      </c>
      <c r="H517" s="19"/>
      <c r="I517" s="19"/>
      <c r="J517" s="19"/>
      <c r="K517" s="267"/>
      <c r="L517" s="19"/>
      <c r="M517" s="267"/>
      <c r="N517" s="21">
        <v>1</v>
      </c>
      <c r="O517" s="21"/>
      <c r="P517" s="67"/>
      <c r="Q517" s="210" t="s">
        <v>14</v>
      </c>
      <c r="R517" s="211"/>
      <c r="S517" s="269"/>
    </row>
    <row r="518" spans="1:20" ht="12" customHeight="1">
      <c r="A518" s="36"/>
      <c r="B518" s="344"/>
      <c r="C518" s="8"/>
      <c r="D518" s="5"/>
      <c r="E518" s="65"/>
      <c r="F518" s="66"/>
      <c r="G518" s="63">
        <f>H518*($H$40-$H$41)+I518*($I$40-$I$41)+J518*($J$40-$J$41)+K518*($K$40-$K$41)+L518*($L$40-$L$41)+M518*($M$40-$M$41)+N518*($N$40-$N$41)+O518*($O$40-$O$41)</f>
        <v>0</v>
      </c>
      <c r="H518" s="19"/>
      <c r="I518" s="19"/>
      <c r="J518" s="19"/>
      <c r="K518" s="267"/>
      <c r="L518" s="19"/>
      <c r="M518" s="267"/>
      <c r="N518" s="21">
        <v>0</v>
      </c>
      <c r="O518" s="21"/>
      <c r="P518" s="67"/>
      <c r="Q518" s="210" t="s">
        <v>14</v>
      </c>
    </row>
    <row r="519" spans="1:20" ht="12" customHeight="1">
      <c r="A519" s="36"/>
      <c r="B519" s="344"/>
      <c r="C519" s="8"/>
      <c r="D519" s="5"/>
      <c r="E519" s="65"/>
      <c r="F519" s="66"/>
      <c r="G519" s="63">
        <f>H519*($H$40-$H$41)+I519*($I$40-$I$41)+J519*($J$40-$J$41)+K519*($K$40-$K$41)+L519*($L$40-$L$41)+M519*($M$40-$M$41)+N519*($N$40-$N$41)+O519*($O$40-$O$41)+H520*$H$41+I520*$I$41+J520*$J$41+K520*$K$41+L520*$L$41+M520*$M$41+N520*$N$41+O520*$O$41</f>
        <v>110</v>
      </c>
      <c r="H519" s="18">
        <f>36*H521/H$40-SUM(H516:H518)</f>
        <v>0</v>
      </c>
      <c r="I519" s="18">
        <f t="shared" ref="I519:O519" si="154">36*I521/I$40-SUM(I516:I518)</f>
        <v>0</v>
      </c>
      <c r="J519" s="18">
        <f t="shared" si="154"/>
        <v>0</v>
      </c>
      <c r="K519" s="18">
        <f t="shared" si="154"/>
        <v>0</v>
      </c>
      <c r="L519" s="18">
        <f t="shared" si="154"/>
        <v>0</v>
      </c>
      <c r="M519" s="18">
        <f t="shared" si="154"/>
        <v>0</v>
      </c>
      <c r="N519" s="18">
        <f t="shared" si="154"/>
        <v>5.2</v>
      </c>
      <c r="O519" s="18">
        <f t="shared" si="154"/>
        <v>0</v>
      </c>
      <c r="P519" s="68"/>
      <c r="Q519" s="210" t="s">
        <v>22</v>
      </c>
    </row>
    <row r="520" spans="1:20" ht="12" customHeight="1">
      <c r="A520" s="36"/>
      <c r="B520" s="344"/>
      <c r="C520" s="8"/>
      <c r="D520" s="5"/>
      <c r="E520" s="65"/>
      <c r="F520" s="66"/>
      <c r="G520" s="69"/>
      <c r="H520" s="1">
        <f t="shared" ref="H520:O520" si="155">SUM(H516:H519)</f>
        <v>0</v>
      </c>
      <c r="I520" s="1">
        <f t="shared" si="155"/>
        <v>0</v>
      </c>
      <c r="J520" s="1">
        <f t="shared" si="155"/>
        <v>0</v>
      </c>
      <c r="K520" s="1">
        <f t="shared" si="155"/>
        <v>0</v>
      </c>
      <c r="L520" s="1">
        <f t="shared" si="155"/>
        <v>0</v>
      </c>
      <c r="M520" s="1">
        <f t="shared" si="155"/>
        <v>0</v>
      </c>
      <c r="N520" s="1">
        <f t="shared" si="155"/>
        <v>7.2</v>
      </c>
      <c r="O520" s="1">
        <f t="shared" si="155"/>
        <v>0</v>
      </c>
      <c r="P520" s="68"/>
      <c r="Q520" s="210" t="s">
        <v>30</v>
      </c>
      <c r="R520" s="273"/>
    </row>
    <row r="521" spans="1:20" ht="12.75" customHeight="1" thickBot="1">
      <c r="A521" s="70"/>
      <c r="B521" s="345"/>
      <c r="C521" s="10"/>
      <c r="D521" s="10"/>
      <c r="E521" s="71">
        <f>SUM(H521:O521)</f>
        <v>4</v>
      </c>
      <c r="F521" s="72"/>
      <c r="G521" s="73"/>
      <c r="H521" s="74"/>
      <c r="I521" s="74"/>
      <c r="J521" s="74"/>
      <c r="K521" s="74"/>
      <c r="L521" s="74"/>
      <c r="M521" s="74"/>
      <c r="N521" s="74">
        <v>4</v>
      </c>
      <c r="O521" s="74"/>
      <c r="P521" s="75"/>
      <c r="Q521" s="210" t="s">
        <v>20</v>
      </c>
      <c r="R521" s="273"/>
    </row>
    <row r="522" spans="1:20">
      <c r="A522" s="36" t="s">
        <v>127</v>
      </c>
      <c r="B522" s="341" t="s">
        <v>286</v>
      </c>
      <c r="C522" s="4" t="s">
        <v>13</v>
      </c>
      <c r="D522" s="5"/>
      <c r="E522" s="61">
        <f>H526*$H$40+I526*$I$40+J526*$J$40+K526*$K$40+L526*$L$40+M526*$M$40+N526*$N$40+O526*$O$40</f>
        <v>108</v>
      </c>
      <c r="F522" s="62">
        <f>SUM(G522:G524)</f>
        <v>27</v>
      </c>
      <c r="G522" s="63">
        <f>H522*($H$40-$H$41)+I522*($I$40-$I$41)+J522*($J$40-$J$41)+K522*($K$40-$K$41)+L522*($L$40-$L$41)+M522*($M$40-$M$41)+N522*($N$40-$N$41)+O522*($O$40-$O$41)</f>
        <v>9</v>
      </c>
      <c r="H522" s="19"/>
      <c r="I522" s="19"/>
      <c r="J522" s="19"/>
      <c r="K522" s="267"/>
      <c r="L522" s="19"/>
      <c r="M522" s="267"/>
      <c r="N522" s="20"/>
      <c r="O522" s="20">
        <v>1</v>
      </c>
      <c r="P522" s="64" t="s">
        <v>252</v>
      </c>
      <c r="Q522" s="210" t="s">
        <v>14</v>
      </c>
      <c r="R522" s="211" t="s">
        <v>21</v>
      </c>
      <c r="S522" s="212" t="s">
        <v>34</v>
      </c>
    </row>
    <row r="523" spans="1:20" s="266" customFormat="1" ht="12" customHeight="1">
      <c r="A523" s="36"/>
      <c r="B523" s="343" t="s">
        <v>287</v>
      </c>
      <c r="C523" s="8"/>
      <c r="D523" s="5"/>
      <c r="E523" s="65"/>
      <c r="F523" s="66"/>
      <c r="G523" s="63">
        <f>H523*($H$40-$H$41)+I523*($I$40-$I$41)+J523*($J$40-$J$41)+K523*($K$40-$K$41)+L523*($L$40-$L$41)+M523*($M$40-$M$41)+N523*($N$40-$N$41)+O523*($O$40-$O$41)</f>
        <v>18</v>
      </c>
      <c r="H523" s="19"/>
      <c r="I523" s="19"/>
      <c r="J523" s="19"/>
      <c r="K523" s="267"/>
      <c r="L523" s="19"/>
      <c r="M523" s="267"/>
      <c r="N523" s="21"/>
      <c r="O523" s="21">
        <v>2</v>
      </c>
      <c r="P523" s="67"/>
      <c r="Q523" s="210" t="s">
        <v>14</v>
      </c>
      <c r="R523" s="211"/>
      <c r="S523" s="212"/>
      <c r="T523" s="213"/>
    </row>
    <row r="524" spans="1:20" ht="12" customHeight="1">
      <c r="A524" s="36"/>
      <c r="B524" s="290"/>
      <c r="C524" s="8"/>
      <c r="D524" s="5"/>
      <c r="E524" s="65"/>
      <c r="F524" s="66"/>
      <c r="G524" s="63">
        <f>H524*($H$40-$H$41)+I524*($I$40-$I$41)+J524*($J$40-$J$41)+K524*($K$40-$K$41)+L524*($L$40-$L$41)+M524*($M$40-$M$41)+N524*($N$40-$N$41)+O524*($O$40-$O$41)</f>
        <v>0</v>
      </c>
      <c r="H524" s="19"/>
      <c r="I524" s="19"/>
      <c r="J524" s="19"/>
      <c r="K524" s="267"/>
      <c r="L524" s="19"/>
      <c r="M524" s="267"/>
      <c r="N524" s="21"/>
      <c r="O524" s="21">
        <v>0</v>
      </c>
      <c r="P524" s="67"/>
      <c r="Q524" s="210" t="s">
        <v>14</v>
      </c>
    </row>
    <row r="525" spans="1:20" ht="12" customHeight="1">
      <c r="A525" s="36"/>
      <c r="B525" s="290"/>
      <c r="C525" s="8"/>
      <c r="D525" s="5"/>
      <c r="E525" s="65"/>
      <c r="F525" s="66"/>
      <c r="G525" s="63">
        <f>H525*($H$40-$H$41)+I525*($I$40-$I$41)+J525*($J$40-$J$41)+K525*($K$40-$K$41)+L525*($L$40-$L$41)+M525*($M$40-$M$41)+N525*($N$40-$N$41)+O525*($O$40-$O$41)+H526*$H$41+I526*$I$41+J526*$J$41+K526*$K$41+L526*$L$41+M526*$M$41+N526*$N$41+O526*$O$41</f>
        <v>81</v>
      </c>
      <c r="H525" s="18">
        <f>36*H527/H$40-SUM(H522:H524)</f>
        <v>0</v>
      </c>
      <c r="I525" s="18">
        <f t="shared" ref="I525:O525" si="156">36*I527/I$40-SUM(I522:I524)</f>
        <v>0</v>
      </c>
      <c r="J525" s="18">
        <f t="shared" si="156"/>
        <v>0</v>
      </c>
      <c r="K525" s="18">
        <f t="shared" si="156"/>
        <v>0</v>
      </c>
      <c r="L525" s="18">
        <f t="shared" si="156"/>
        <v>0</v>
      </c>
      <c r="M525" s="18">
        <f t="shared" si="156"/>
        <v>0</v>
      </c>
      <c r="N525" s="18">
        <f t="shared" si="156"/>
        <v>0</v>
      </c>
      <c r="O525" s="18">
        <f t="shared" si="156"/>
        <v>6.8181818181818183</v>
      </c>
      <c r="P525" s="68"/>
      <c r="Q525" s="210" t="s">
        <v>22</v>
      </c>
    </row>
    <row r="526" spans="1:20" ht="12" customHeight="1">
      <c r="A526" s="36"/>
      <c r="B526" s="290"/>
      <c r="C526" s="8"/>
      <c r="D526" s="5"/>
      <c r="E526" s="65"/>
      <c r="F526" s="66"/>
      <c r="G526" s="69"/>
      <c r="H526" s="1">
        <f t="shared" ref="H526:O526" si="157">SUM(H522:H525)</f>
        <v>0</v>
      </c>
      <c r="I526" s="1">
        <f t="shared" si="157"/>
        <v>0</v>
      </c>
      <c r="J526" s="1">
        <f t="shared" si="157"/>
        <v>0</v>
      </c>
      <c r="K526" s="1">
        <f t="shared" si="157"/>
        <v>0</v>
      </c>
      <c r="L526" s="1">
        <f t="shared" si="157"/>
        <v>0</v>
      </c>
      <c r="M526" s="1">
        <f t="shared" si="157"/>
        <v>0</v>
      </c>
      <c r="N526" s="1">
        <f t="shared" si="157"/>
        <v>0</v>
      </c>
      <c r="O526" s="1">
        <f t="shared" si="157"/>
        <v>9.8181818181818183</v>
      </c>
      <c r="P526" s="68"/>
      <c r="Q526" s="210" t="s">
        <v>30</v>
      </c>
      <c r="R526" s="273"/>
    </row>
    <row r="527" spans="1:20" ht="12.75" customHeight="1" thickBot="1">
      <c r="A527" s="70"/>
      <c r="B527" s="291"/>
      <c r="C527" s="10"/>
      <c r="D527" s="10"/>
      <c r="E527" s="71">
        <f>SUM(H527:O527)</f>
        <v>3</v>
      </c>
      <c r="F527" s="72"/>
      <c r="G527" s="73"/>
      <c r="H527" s="74"/>
      <c r="I527" s="74"/>
      <c r="J527" s="74"/>
      <c r="K527" s="74"/>
      <c r="L527" s="74"/>
      <c r="M527" s="74"/>
      <c r="N527" s="74"/>
      <c r="O527" s="74">
        <v>3</v>
      </c>
      <c r="P527" s="75"/>
      <c r="Q527" s="210" t="s">
        <v>20</v>
      </c>
      <c r="R527" s="273"/>
    </row>
    <row r="528" spans="1:20">
      <c r="A528" s="36" t="s">
        <v>128</v>
      </c>
      <c r="B528" s="202" t="s">
        <v>288</v>
      </c>
      <c r="C528" s="4"/>
      <c r="D528" s="5" t="s">
        <v>10</v>
      </c>
      <c r="E528" s="61">
        <f>H532*$H$40+I532*$I$40+J532*$J$40+K532*$K$40+L532*$L$40+M532*$M$40+N532*$N$40+O532*$O$40</f>
        <v>108</v>
      </c>
      <c r="F528" s="62">
        <f>SUM(G528:G530)</f>
        <v>51</v>
      </c>
      <c r="G528" s="63">
        <f>H528*($H$40-$H$41)+I528*($I$40-$I$41)+J528*($J$40-$J$41)+K528*($K$40-$K$41)+L528*($L$40-$L$41)+M528*($M$40-$M$41)+N528*($N$40-$N$41)+O528*($O$40-$O$41)</f>
        <v>17</v>
      </c>
      <c r="H528" s="19"/>
      <c r="I528" s="19"/>
      <c r="J528" s="19"/>
      <c r="K528" s="267"/>
      <c r="L528" s="19">
        <v>1</v>
      </c>
      <c r="M528" s="267"/>
      <c r="N528" s="20"/>
      <c r="O528" s="20"/>
      <c r="P528" s="64" t="s">
        <v>344</v>
      </c>
      <c r="Q528" s="210" t="s">
        <v>14</v>
      </c>
      <c r="R528" s="211" t="s">
        <v>21</v>
      </c>
      <c r="S528" s="212" t="s">
        <v>34</v>
      </c>
    </row>
    <row r="529" spans="1:19" s="266" customFormat="1" ht="12" customHeight="1">
      <c r="A529" s="36"/>
      <c r="B529" s="45" t="s">
        <v>289</v>
      </c>
      <c r="C529" s="8"/>
      <c r="D529" s="5"/>
      <c r="E529" s="65"/>
      <c r="F529" s="66"/>
      <c r="G529" s="63">
        <f>H529*($H$40-$H$41)+I529*($I$40-$I$41)+J529*($J$40-$J$41)+K529*($K$40-$K$41)+L529*($L$40-$L$41)+M529*($M$40-$M$41)+N529*($N$40-$N$41)+O529*($O$40-$O$41)</f>
        <v>34</v>
      </c>
      <c r="H529" s="19"/>
      <c r="I529" s="19"/>
      <c r="J529" s="19"/>
      <c r="K529" s="267"/>
      <c r="L529" s="19">
        <v>2</v>
      </c>
      <c r="M529" s="267"/>
      <c r="N529" s="21"/>
      <c r="O529" s="21"/>
      <c r="P529" s="67"/>
      <c r="Q529" s="210" t="s">
        <v>14</v>
      </c>
      <c r="R529" s="211"/>
      <c r="S529" s="212"/>
    </row>
    <row r="530" spans="1:19" s="266" customFormat="1" ht="12" customHeight="1">
      <c r="A530" s="36"/>
      <c r="B530" s="290"/>
      <c r="C530" s="8"/>
      <c r="D530" s="5"/>
      <c r="E530" s="65"/>
      <c r="F530" s="66"/>
      <c r="G530" s="63">
        <f>H530*($H$40-$H$41)+I530*($I$40-$I$41)+J530*($J$40-$J$41)+K530*($K$40-$K$41)+L530*($L$40-$L$41)+M530*($M$40-$M$41)+N530*($N$40-$N$41)+O530*($O$40-$O$41)</f>
        <v>0</v>
      </c>
      <c r="H530" s="19"/>
      <c r="I530" s="19"/>
      <c r="J530" s="19"/>
      <c r="K530" s="267"/>
      <c r="L530" s="19">
        <v>0</v>
      </c>
      <c r="M530" s="267"/>
      <c r="N530" s="21"/>
      <c r="O530" s="21"/>
      <c r="P530" s="67"/>
      <c r="Q530" s="210" t="s">
        <v>14</v>
      </c>
      <c r="R530" s="211"/>
      <c r="S530" s="269"/>
    </row>
    <row r="531" spans="1:19" ht="12" customHeight="1">
      <c r="A531" s="36"/>
      <c r="B531" s="344"/>
      <c r="C531" s="8"/>
      <c r="D531" s="5"/>
      <c r="E531" s="65"/>
      <c r="F531" s="66"/>
      <c r="G531" s="63">
        <f>H531*($H$40-$H$41)+I531*($I$40-$I$41)+J531*($J$40-$J$41)+K531*($K$40-$K$41)+L531*($L$40-$L$41)+M531*($M$40-$M$41)+N531*($N$40-$N$41)+O531*($O$40-$O$41)+H532*$H$41+I532*$I$41+J532*$J$41+K532*$K$41+L532*$L$41+M532*$M$41+N532*$N$41+O532*$O$41</f>
        <v>57.000000000000007</v>
      </c>
      <c r="H531" s="18">
        <f>36*H533/H$40-SUM(H528:H530)</f>
        <v>0</v>
      </c>
      <c r="I531" s="18">
        <f t="shared" ref="I531:O531" si="158">36*I533/I$40-SUM(I528:I530)</f>
        <v>0</v>
      </c>
      <c r="J531" s="18">
        <f t="shared" si="158"/>
        <v>0</v>
      </c>
      <c r="K531" s="18">
        <f t="shared" si="158"/>
        <v>0</v>
      </c>
      <c r="L531" s="18">
        <f t="shared" si="158"/>
        <v>2.4000000000000004</v>
      </c>
      <c r="M531" s="18">
        <f t="shared" si="158"/>
        <v>0</v>
      </c>
      <c r="N531" s="18">
        <f t="shared" si="158"/>
        <v>0</v>
      </c>
      <c r="O531" s="18">
        <f t="shared" si="158"/>
        <v>0</v>
      </c>
      <c r="P531" s="68"/>
      <c r="Q531" s="210" t="s">
        <v>22</v>
      </c>
    </row>
    <row r="532" spans="1:19" ht="12.75" customHeight="1">
      <c r="A532" s="36"/>
      <c r="B532" s="344"/>
      <c r="C532" s="8"/>
      <c r="D532" s="5"/>
      <c r="E532" s="65"/>
      <c r="F532" s="66"/>
      <c r="G532" s="69"/>
      <c r="H532" s="1">
        <f t="shared" ref="H532:O532" si="159">SUM(H528:H531)</f>
        <v>0</v>
      </c>
      <c r="I532" s="1">
        <f t="shared" si="159"/>
        <v>0</v>
      </c>
      <c r="J532" s="1">
        <f t="shared" si="159"/>
        <v>0</v>
      </c>
      <c r="K532" s="1">
        <f t="shared" si="159"/>
        <v>0</v>
      </c>
      <c r="L532" s="1">
        <f t="shared" si="159"/>
        <v>5.4</v>
      </c>
      <c r="M532" s="1">
        <f t="shared" si="159"/>
        <v>0</v>
      </c>
      <c r="N532" s="1">
        <f t="shared" si="159"/>
        <v>0</v>
      </c>
      <c r="O532" s="1">
        <f t="shared" si="159"/>
        <v>0</v>
      </c>
      <c r="P532" s="68"/>
      <c r="Q532" s="210" t="s">
        <v>30</v>
      </c>
      <c r="R532" s="273"/>
    </row>
    <row r="533" spans="1:19" ht="12.75" customHeight="1" thickBot="1">
      <c r="A533" s="70"/>
      <c r="B533" s="345"/>
      <c r="C533" s="10"/>
      <c r="D533" s="10"/>
      <c r="E533" s="71">
        <f>SUM(H533:O533)</f>
        <v>3</v>
      </c>
      <c r="F533" s="72"/>
      <c r="G533" s="73"/>
      <c r="H533" s="74"/>
      <c r="I533" s="74"/>
      <c r="J533" s="74"/>
      <c r="K533" s="74"/>
      <c r="L533" s="74">
        <v>3</v>
      </c>
      <c r="M533" s="74"/>
      <c r="N533" s="74"/>
      <c r="O533" s="74"/>
      <c r="P533" s="75"/>
      <c r="Q533" s="210" t="s">
        <v>20</v>
      </c>
      <c r="R533" s="273"/>
    </row>
    <row r="534" spans="1:19" ht="12" customHeight="1">
      <c r="A534" s="36" t="s">
        <v>129</v>
      </c>
      <c r="B534" s="341" t="s">
        <v>294</v>
      </c>
      <c r="C534" s="4"/>
      <c r="D534" s="5" t="s">
        <v>13</v>
      </c>
      <c r="E534" s="61">
        <f>H538*$H$40+I538*$I$40+J538*$J$40+K538*$K$40+L538*$L$40+M538*$M$40+N538*$N$40+O538*$O$40</f>
        <v>72</v>
      </c>
      <c r="F534" s="62">
        <f>SUM(G534:G536)</f>
        <v>27</v>
      </c>
      <c r="G534" s="63">
        <f>H534*($H$40-$H$41)+I534*($I$40-$I$41)+J534*($J$40-$J$41)+K534*($K$40-$K$41)+L534*($L$40-$L$41)+M534*($M$40-$M$41)+N534*($N$40-$N$41)+O534*($O$40-$O$41)</f>
        <v>9</v>
      </c>
      <c r="H534" s="19"/>
      <c r="I534" s="19"/>
      <c r="J534" s="19"/>
      <c r="K534" s="267"/>
      <c r="L534" s="19"/>
      <c r="M534" s="267"/>
      <c r="N534" s="20"/>
      <c r="O534" s="20">
        <v>1</v>
      </c>
      <c r="P534" s="64" t="s">
        <v>252</v>
      </c>
      <c r="Q534" s="210" t="s">
        <v>14</v>
      </c>
      <c r="R534" s="211" t="s">
        <v>21</v>
      </c>
      <c r="S534" s="212" t="s">
        <v>34</v>
      </c>
    </row>
    <row r="535" spans="1:19" ht="12" customHeight="1">
      <c r="A535" s="36"/>
      <c r="B535" s="343" t="s">
        <v>295</v>
      </c>
      <c r="C535" s="8"/>
      <c r="D535" s="5"/>
      <c r="E535" s="65"/>
      <c r="F535" s="66"/>
      <c r="G535" s="63">
        <f>H535*($H$40-$H$41)+I535*($I$40-$I$41)+J535*($J$40-$J$41)+K535*($K$40-$K$41)+L535*($L$40-$L$41)+M535*($M$40-$M$41)+N535*($N$40-$N$41)+O535*($O$40-$O$41)</f>
        <v>18</v>
      </c>
      <c r="H535" s="19"/>
      <c r="I535" s="19"/>
      <c r="J535" s="19"/>
      <c r="K535" s="267"/>
      <c r="L535" s="19"/>
      <c r="M535" s="267"/>
      <c r="N535" s="21"/>
      <c r="O535" s="21">
        <v>2</v>
      </c>
      <c r="P535" s="67"/>
      <c r="Q535" s="210" t="s">
        <v>14</v>
      </c>
    </row>
    <row r="536" spans="1:19" ht="12" customHeight="1">
      <c r="A536" s="36"/>
      <c r="B536" s="344"/>
      <c r="C536" s="8"/>
      <c r="D536" s="5"/>
      <c r="E536" s="65"/>
      <c r="F536" s="66"/>
      <c r="G536" s="63">
        <f>H536*($H$40-$H$41)+I536*($I$40-$I$41)+J536*($J$40-$J$41)+K536*($K$40-$K$41)+L536*($L$40-$L$41)+M536*($M$40-$M$41)+N536*($N$40-$N$41)+O536*($O$40-$O$41)</f>
        <v>0</v>
      </c>
      <c r="H536" s="19"/>
      <c r="I536" s="19"/>
      <c r="J536" s="19"/>
      <c r="K536" s="267"/>
      <c r="L536" s="19"/>
      <c r="M536" s="267"/>
      <c r="N536" s="21"/>
      <c r="O536" s="21">
        <v>0</v>
      </c>
      <c r="P536" s="67"/>
      <c r="Q536" s="210" t="s">
        <v>14</v>
      </c>
    </row>
    <row r="537" spans="1:19" ht="12" customHeight="1">
      <c r="A537" s="36"/>
      <c r="B537" s="344"/>
      <c r="C537" s="8"/>
      <c r="D537" s="5"/>
      <c r="E537" s="65"/>
      <c r="F537" s="66"/>
      <c r="G537" s="63">
        <f>H537*($H$40-$H$41)+I537*($I$40-$I$41)+J537*($J$40-$J$41)+K537*($K$40-$K$41)+L537*($L$40-$L$41)+M537*($M$40-$M$41)+N537*($N$40-$N$41)+O537*($O$40-$O$41)+H538*$H$41+I538*$I$41+J538*$J$41+K538*$K$41+L538*$L$41+M538*$M$41+N538*$N$41+O538*$O$41</f>
        <v>45.000000000000007</v>
      </c>
      <c r="H537" s="18">
        <f>36*H539/H$40-SUM(H534:H536)</f>
        <v>0</v>
      </c>
      <c r="I537" s="18">
        <f t="shared" ref="I537:O537" si="160">36*I539/I$40-SUM(I534:I536)</f>
        <v>0</v>
      </c>
      <c r="J537" s="18">
        <f t="shared" si="160"/>
        <v>0</v>
      </c>
      <c r="K537" s="18">
        <f t="shared" si="160"/>
        <v>0</v>
      </c>
      <c r="L537" s="18">
        <f t="shared" si="160"/>
        <v>0</v>
      </c>
      <c r="M537" s="18">
        <f t="shared" si="160"/>
        <v>0</v>
      </c>
      <c r="N537" s="18">
        <f t="shared" si="160"/>
        <v>0</v>
      </c>
      <c r="O537" s="18">
        <f t="shared" si="160"/>
        <v>3.5454545454545459</v>
      </c>
      <c r="P537" s="68"/>
      <c r="Q537" s="210" t="s">
        <v>22</v>
      </c>
    </row>
    <row r="538" spans="1:19" ht="12" customHeight="1">
      <c r="A538" s="36"/>
      <c r="B538" s="290"/>
      <c r="C538" s="8"/>
      <c r="D538" s="5"/>
      <c r="E538" s="65"/>
      <c r="F538" s="66"/>
      <c r="G538" s="69"/>
      <c r="H538" s="1">
        <f t="shared" ref="H538:O538" si="161">SUM(H534:H537)</f>
        <v>0</v>
      </c>
      <c r="I538" s="1">
        <f t="shared" si="161"/>
        <v>0</v>
      </c>
      <c r="J538" s="1">
        <f t="shared" si="161"/>
        <v>0</v>
      </c>
      <c r="K538" s="1">
        <f t="shared" si="161"/>
        <v>0</v>
      </c>
      <c r="L538" s="1">
        <f t="shared" si="161"/>
        <v>0</v>
      </c>
      <c r="M538" s="1">
        <f t="shared" si="161"/>
        <v>0</v>
      </c>
      <c r="N538" s="1">
        <f t="shared" si="161"/>
        <v>0</v>
      </c>
      <c r="O538" s="1">
        <f t="shared" si="161"/>
        <v>6.5454545454545459</v>
      </c>
      <c r="P538" s="68"/>
      <c r="Q538" s="210" t="s">
        <v>30</v>
      </c>
      <c r="R538" s="273"/>
    </row>
    <row r="539" spans="1:19" ht="12.75" customHeight="1" thickBot="1">
      <c r="A539" s="70"/>
      <c r="B539" s="291"/>
      <c r="C539" s="10"/>
      <c r="D539" s="10"/>
      <c r="E539" s="71">
        <f>SUM(H539:O539)</f>
        <v>2</v>
      </c>
      <c r="F539" s="72"/>
      <c r="G539" s="73"/>
      <c r="H539" s="74"/>
      <c r="I539" s="74"/>
      <c r="J539" s="74"/>
      <c r="K539" s="74"/>
      <c r="L539" s="74"/>
      <c r="M539" s="74"/>
      <c r="N539" s="74"/>
      <c r="O539" s="74">
        <v>2</v>
      </c>
      <c r="P539" s="75"/>
      <c r="Q539" s="210" t="s">
        <v>20</v>
      </c>
      <c r="R539" s="273"/>
    </row>
    <row r="540" spans="1:19">
      <c r="A540" s="36" t="s">
        <v>130</v>
      </c>
      <c r="B540" s="202" t="s">
        <v>290</v>
      </c>
      <c r="C540" s="4"/>
      <c r="D540" s="5" t="s">
        <v>8</v>
      </c>
      <c r="E540" s="61">
        <f>H544*$H$40+I544*$I$40+J544*$J$40+K544*$K$40+L544*$L$40+M544*$M$40+N544*$N$40+O544*$O$40</f>
        <v>108</v>
      </c>
      <c r="F540" s="62">
        <f>SUM(G540:G542)</f>
        <v>51</v>
      </c>
      <c r="G540" s="63">
        <f>H540*($H$40-$H$41)+I540*($I$40-$I$41)+J540*($J$40-$J$41)+K540*($K$40-$K$41)+L540*($L$40-$L$41)+M540*($M$40-$M$41)+N540*($N$40-$N$41)+O540*($O$40-$O$41)</f>
        <v>17</v>
      </c>
      <c r="H540" s="19"/>
      <c r="I540" s="19"/>
      <c r="J540" s="19">
        <v>1</v>
      </c>
      <c r="K540" s="267"/>
      <c r="L540" s="19"/>
      <c r="M540" s="267"/>
      <c r="N540" s="20"/>
      <c r="O540" s="20"/>
      <c r="P540" s="64" t="s">
        <v>252</v>
      </c>
      <c r="Q540" s="210" t="s">
        <v>14</v>
      </c>
      <c r="R540" s="211" t="s">
        <v>21</v>
      </c>
      <c r="S540" s="212" t="s">
        <v>34</v>
      </c>
    </row>
    <row r="541" spans="1:19" s="270" customFormat="1" ht="12" customHeight="1">
      <c r="A541" s="36"/>
      <c r="B541" s="45" t="s">
        <v>291</v>
      </c>
      <c r="C541" s="8"/>
      <c r="D541" s="5"/>
      <c r="E541" s="65"/>
      <c r="F541" s="66"/>
      <c r="G541" s="63">
        <f>H541*($H$40-$H$41)+I541*($I$40-$I$41)+J541*($J$40-$J$41)+K541*($K$40-$K$41)+L541*($L$40-$L$41)+M541*($M$40-$M$41)+N541*($N$40-$N$41)+O541*($O$40-$O$41)</f>
        <v>34</v>
      </c>
      <c r="H541" s="19"/>
      <c r="I541" s="19"/>
      <c r="J541" s="19">
        <v>2</v>
      </c>
      <c r="K541" s="267"/>
      <c r="L541" s="19"/>
      <c r="M541" s="267"/>
      <c r="N541" s="21"/>
      <c r="O541" s="21"/>
      <c r="P541" s="67"/>
      <c r="Q541" s="210" t="s">
        <v>14</v>
      </c>
      <c r="R541" s="211"/>
      <c r="S541" s="212"/>
    </row>
    <row r="542" spans="1:19" ht="12" customHeight="1">
      <c r="A542" s="36"/>
      <c r="B542" s="290"/>
      <c r="C542" s="8"/>
      <c r="D542" s="5"/>
      <c r="E542" s="65"/>
      <c r="F542" s="66"/>
      <c r="G542" s="63">
        <f>H542*($H$40-$H$41)+I542*($I$40-$I$41)+J542*($J$40-$J$41)+K542*($K$40-$K$41)+L542*($L$40-$L$41)+M542*($M$40-$M$41)+N542*($N$40-$N$41)+O542*($O$40-$O$41)</f>
        <v>0</v>
      </c>
      <c r="H542" s="19"/>
      <c r="I542" s="19"/>
      <c r="J542" s="19">
        <v>0</v>
      </c>
      <c r="K542" s="267"/>
      <c r="L542" s="19"/>
      <c r="M542" s="267"/>
      <c r="N542" s="21"/>
      <c r="O542" s="21"/>
      <c r="P542" s="67"/>
      <c r="Q542" s="210" t="s">
        <v>14</v>
      </c>
    </row>
    <row r="543" spans="1:19" ht="12" customHeight="1">
      <c r="A543" s="36"/>
      <c r="B543" s="290"/>
      <c r="C543" s="8"/>
      <c r="D543" s="5"/>
      <c r="E543" s="65"/>
      <c r="F543" s="66"/>
      <c r="G543" s="63">
        <f>H543*($H$40-$H$41)+I543*($I$40-$I$41)+J543*($J$40-$J$41)+K543*($K$40-$K$41)+L543*($L$40-$L$41)+M543*($M$40-$M$41)+N543*($N$40-$N$41)+O543*($O$40-$O$41)+H544*$H$41+I544*$I$41+J544*$J$41+K544*$K$41+L544*$L$41+M544*$M$41+N544*$N$41+O544*$O$41</f>
        <v>57.000000000000007</v>
      </c>
      <c r="H543" s="18">
        <f>36*H545/H$40-SUM(H540:H542)</f>
        <v>0</v>
      </c>
      <c r="I543" s="18">
        <f t="shared" ref="I543:O543" si="162">36*I545/I$40-SUM(I540:I542)</f>
        <v>0</v>
      </c>
      <c r="J543" s="18">
        <f t="shared" si="162"/>
        <v>2.4000000000000004</v>
      </c>
      <c r="K543" s="18">
        <f t="shared" si="162"/>
        <v>0</v>
      </c>
      <c r="L543" s="18">
        <f t="shared" si="162"/>
        <v>0</v>
      </c>
      <c r="M543" s="18">
        <f t="shared" si="162"/>
        <v>0</v>
      </c>
      <c r="N543" s="18">
        <f t="shared" si="162"/>
        <v>0</v>
      </c>
      <c r="O543" s="18">
        <f t="shared" si="162"/>
        <v>0</v>
      </c>
      <c r="P543" s="68"/>
      <c r="Q543" s="210" t="s">
        <v>22</v>
      </c>
    </row>
    <row r="544" spans="1:19" ht="12" customHeight="1">
      <c r="A544" s="36"/>
      <c r="B544" s="290"/>
      <c r="C544" s="8"/>
      <c r="D544" s="5"/>
      <c r="E544" s="65"/>
      <c r="F544" s="66"/>
      <c r="G544" s="69"/>
      <c r="H544" s="1">
        <f t="shared" ref="H544:O544" si="163">SUM(H540:H543)</f>
        <v>0</v>
      </c>
      <c r="I544" s="1">
        <f t="shared" si="163"/>
        <v>0</v>
      </c>
      <c r="J544" s="1">
        <f t="shared" si="163"/>
        <v>5.4</v>
      </c>
      <c r="K544" s="1">
        <f t="shared" si="163"/>
        <v>0</v>
      </c>
      <c r="L544" s="1">
        <f t="shared" si="163"/>
        <v>0</v>
      </c>
      <c r="M544" s="1">
        <f t="shared" si="163"/>
        <v>0</v>
      </c>
      <c r="N544" s="1">
        <f t="shared" si="163"/>
        <v>0</v>
      </c>
      <c r="O544" s="1">
        <f t="shared" si="163"/>
        <v>0</v>
      </c>
      <c r="P544" s="68"/>
      <c r="Q544" s="210" t="s">
        <v>30</v>
      </c>
      <c r="R544" s="273"/>
    </row>
    <row r="545" spans="1:20" ht="12.75" customHeight="1" thickBot="1">
      <c r="A545" s="70"/>
      <c r="B545" s="291"/>
      <c r="C545" s="10"/>
      <c r="D545" s="10"/>
      <c r="E545" s="71">
        <f>SUM(H545:O545)</f>
        <v>3</v>
      </c>
      <c r="F545" s="72"/>
      <c r="G545" s="73"/>
      <c r="H545" s="74"/>
      <c r="I545" s="74"/>
      <c r="J545" s="74">
        <v>3</v>
      </c>
      <c r="K545" s="74"/>
      <c r="L545" s="74"/>
      <c r="M545" s="74"/>
      <c r="N545" s="74"/>
      <c r="O545" s="74"/>
      <c r="P545" s="75"/>
      <c r="Q545" s="210" t="s">
        <v>20</v>
      </c>
      <c r="R545" s="273"/>
    </row>
    <row r="546" spans="1:20" hidden="1">
      <c r="A546" s="36" t="s">
        <v>131</v>
      </c>
      <c r="B546" s="202"/>
      <c r="C546" s="4"/>
      <c r="D546" s="5"/>
      <c r="E546" s="61">
        <f>H550*$H$40+I550*$I$40+J550*$J$40+K550*$K$40+L550*$L$40+M550*$M$40+N550*$N$40+O550*$O$40</f>
        <v>0</v>
      </c>
      <c r="F546" s="62">
        <f>SUM(G546:G548)</f>
        <v>0</v>
      </c>
      <c r="G546" s="63">
        <f>H546*($H$40-$H$41)+I546*($I$40-$I$41)+J546*($J$40-$J$41)+K546*($K$40-$K$41)+L546*($L$40-$L$41)+M546*($M$40-$M$41)+N546*($N$40-$N$41)+O546*($O$40-$O$41)</f>
        <v>0</v>
      </c>
      <c r="H546" s="19"/>
      <c r="I546" s="19"/>
      <c r="J546" s="19"/>
      <c r="K546" s="267"/>
      <c r="L546" s="19"/>
      <c r="M546" s="267"/>
      <c r="N546" s="20"/>
      <c r="O546" s="20"/>
      <c r="P546" s="64"/>
      <c r="Q546" s="210" t="s">
        <v>14</v>
      </c>
      <c r="R546" s="211" t="s">
        <v>21</v>
      </c>
      <c r="S546" s="212" t="s">
        <v>34</v>
      </c>
      <c r="T546" s="266"/>
    </row>
    <row r="547" spans="1:20" ht="12" hidden="1" customHeight="1">
      <c r="A547" s="36"/>
      <c r="B547" s="290"/>
      <c r="C547" s="8"/>
      <c r="D547" s="5"/>
      <c r="E547" s="65"/>
      <c r="F547" s="66"/>
      <c r="G547" s="63">
        <f>H547*($H$40-$H$41)+I547*($I$40-$I$41)+J547*($J$40-$J$41)+K547*($K$40-$K$41)+L547*($L$40-$L$41)+M547*($M$40-$M$41)+N547*($N$40-$N$41)+O547*($O$40-$O$41)</f>
        <v>0</v>
      </c>
      <c r="H547" s="19"/>
      <c r="I547" s="19"/>
      <c r="J547" s="19"/>
      <c r="K547" s="267"/>
      <c r="L547" s="19"/>
      <c r="M547" s="267"/>
      <c r="N547" s="21"/>
      <c r="O547" s="21"/>
      <c r="P547" s="67"/>
      <c r="Q547" s="210" t="s">
        <v>14</v>
      </c>
    </row>
    <row r="548" spans="1:20" ht="12" hidden="1" customHeight="1">
      <c r="A548" s="36"/>
      <c r="B548" s="290"/>
      <c r="C548" s="8"/>
      <c r="D548" s="5"/>
      <c r="E548" s="65"/>
      <c r="F548" s="66"/>
      <c r="G548" s="63">
        <f>H548*($H$40-$H$41)+I548*($I$40-$I$41)+J548*($J$40-$J$41)+K548*($K$40-$K$41)+L548*($L$40-$L$41)+M548*($M$40-$M$41)+N548*($N$40-$N$41)+O548*($O$40-$O$41)</f>
        <v>0</v>
      </c>
      <c r="H548" s="19"/>
      <c r="I548" s="19"/>
      <c r="J548" s="19"/>
      <c r="K548" s="267"/>
      <c r="L548" s="19"/>
      <c r="M548" s="267"/>
      <c r="N548" s="21"/>
      <c r="O548" s="21"/>
      <c r="P548" s="67"/>
      <c r="Q548" s="210" t="s">
        <v>14</v>
      </c>
    </row>
    <row r="549" spans="1:20" ht="12" hidden="1" customHeight="1">
      <c r="A549" s="36"/>
      <c r="B549" s="290"/>
      <c r="C549" s="8"/>
      <c r="D549" s="5"/>
      <c r="E549" s="65"/>
      <c r="F549" s="66"/>
      <c r="G549" s="63">
        <f>H549*($H$40-$H$41)+I549*($I$40-$I$41)+J549*($J$40-$J$41)+K549*($K$40-$K$41)+L549*($L$40-$L$41)+M549*($M$40-$M$41)+N549*($N$40-$N$41)+O549*($O$40-$O$41)+H550*$H$41+I550*$I$41+J550*$J$41+K550*$K$41+L550*$L$41+M550*$M$41+N550*$N$41+O550*$O$41</f>
        <v>0</v>
      </c>
      <c r="H549" s="18">
        <f>36*H551/H$40-SUM(H546:H548)</f>
        <v>0</v>
      </c>
      <c r="I549" s="18">
        <f t="shared" ref="I549:O549" si="164">36*I551/I$40-SUM(I546:I548)</f>
        <v>0</v>
      </c>
      <c r="J549" s="18">
        <f t="shared" si="164"/>
        <v>0</v>
      </c>
      <c r="K549" s="18">
        <f t="shared" si="164"/>
        <v>0</v>
      </c>
      <c r="L549" s="18">
        <f t="shared" si="164"/>
        <v>0</v>
      </c>
      <c r="M549" s="18">
        <f t="shared" si="164"/>
        <v>0</v>
      </c>
      <c r="N549" s="18">
        <f t="shared" si="164"/>
        <v>0</v>
      </c>
      <c r="O549" s="18">
        <f t="shared" si="164"/>
        <v>0</v>
      </c>
      <c r="P549" s="68"/>
      <c r="Q549" s="210" t="s">
        <v>22</v>
      </c>
    </row>
    <row r="550" spans="1:20" ht="12" hidden="1" customHeight="1">
      <c r="A550" s="36"/>
      <c r="B550" s="290"/>
      <c r="C550" s="8"/>
      <c r="D550" s="5"/>
      <c r="E550" s="65"/>
      <c r="F550" s="66"/>
      <c r="G550" s="69"/>
      <c r="H550" s="1">
        <f t="shared" ref="H550:O550" si="165">SUM(H546:H549)</f>
        <v>0</v>
      </c>
      <c r="I550" s="1">
        <f t="shared" si="165"/>
        <v>0</v>
      </c>
      <c r="J550" s="1">
        <f t="shared" si="165"/>
        <v>0</v>
      </c>
      <c r="K550" s="1">
        <f t="shared" si="165"/>
        <v>0</v>
      </c>
      <c r="L550" s="1">
        <f t="shared" si="165"/>
        <v>0</v>
      </c>
      <c r="M550" s="1">
        <f t="shared" si="165"/>
        <v>0</v>
      </c>
      <c r="N550" s="1">
        <f t="shared" si="165"/>
        <v>0</v>
      </c>
      <c r="O550" s="1">
        <f t="shared" si="165"/>
        <v>0</v>
      </c>
      <c r="P550" s="68"/>
      <c r="Q550" s="210" t="s">
        <v>30</v>
      </c>
      <c r="R550" s="273"/>
    </row>
    <row r="551" spans="1:20" ht="12.75" hidden="1" customHeight="1" thickBot="1">
      <c r="A551" s="70"/>
      <c r="B551" s="291"/>
      <c r="C551" s="10"/>
      <c r="D551" s="10"/>
      <c r="E551" s="71">
        <f>SUM(H551:O551)</f>
        <v>0</v>
      </c>
      <c r="F551" s="72"/>
      <c r="G551" s="73"/>
      <c r="H551" s="74"/>
      <c r="I551" s="74"/>
      <c r="J551" s="74"/>
      <c r="K551" s="74"/>
      <c r="L551" s="74"/>
      <c r="M551" s="74"/>
      <c r="N551" s="74"/>
      <c r="O551" s="74"/>
      <c r="P551" s="75"/>
      <c r="Q551" s="210" t="s">
        <v>20</v>
      </c>
      <c r="R551" s="273"/>
    </row>
    <row r="552" spans="1:20" hidden="1">
      <c r="A552" s="36" t="s">
        <v>132</v>
      </c>
      <c r="B552" s="202"/>
      <c r="C552" s="4"/>
      <c r="D552" s="5"/>
      <c r="E552" s="61">
        <f>H556*$H$40+I556*$I$40+J556*$J$40+K556*$K$40+L556*$L$40+M556*$M$40+N556*$N$40+O556*$O$40</f>
        <v>0</v>
      </c>
      <c r="F552" s="62">
        <f>SUM(G552:G554)</f>
        <v>0</v>
      </c>
      <c r="G552" s="63">
        <f>H552*($H$40-$H$41)+I552*($I$40-$I$41)+J552*($J$40-$J$41)+K552*($K$40-$K$41)+L552*($L$40-$L$41)+M552*($M$40-$M$41)+N552*($N$40-$N$41)+O552*($O$40-$O$41)</f>
        <v>0</v>
      </c>
      <c r="H552" s="19"/>
      <c r="I552" s="19"/>
      <c r="J552" s="19"/>
      <c r="K552" s="267"/>
      <c r="L552" s="19"/>
      <c r="M552" s="267"/>
      <c r="N552" s="20"/>
      <c r="O552" s="20"/>
      <c r="P552" s="64"/>
      <c r="Q552" s="210" t="s">
        <v>14</v>
      </c>
      <c r="R552" s="211" t="s">
        <v>21</v>
      </c>
      <c r="S552" s="212" t="s">
        <v>34</v>
      </c>
    </row>
    <row r="553" spans="1:20" ht="12" hidden="1" customHeight="1">
      <c r="A553" s="36"/>
      <c r="B553" s="290"/>
      <c r="C553" s="8"/>
      <c r="D553" s="5"/>
      <c r="E553" s="65"/>
      <c r="F553" s="66"/>
      <c r="G553" s="63">
        <f>H553*($H$40-$H$41)+I553*($I$40-$I$41)+J553*($J$40-$J$41)+K553*($K$40-$K$41)+L553*($L$40-$L$41)+M553*($M$40-$M$41)+N553*($N$40-$N$41)+O553*($O$40-$O$41)</f>
        <v>0</v>
      </c>
      <c r="H553" s="19"/>
      <c r="I553" s="19"/>
      <c r="J553" s="19"/>
      <c r="K553" s="267"/>
      <c r="L553" s="19"/>
      <c r="M553" s="267"/>
      <c r="N553" s="21"/>
      <c r="O553" s="21"/>
      <c r="P553" s="67"/>
      <c r="Q553" s="210" t="s">
        <v>14</v>
      </c>
    </row>
    <row r="554" spans="1:20" ht="12" hidden="1" customHeight="1">
      <c r="A554" s="36"/>
      <c r="B554" s="290"/>
      <c r="C554" s="8"/>
      <c r="D554" s="5"/>
      <c r="E554" s="65"/>
      <c r="F554" s="66"/>
      <c r="G554" s="63">
        <f>H554*($H$40-$H$41)+I554*($I$40-$I$41)+J554*($J$40-$J$41)+K554*($K$40-$K$41)+L554*($L$40-$L$41)+M554*($M$40-$M$41)+N554*($N$40-$N$41)+O554*($O$40-$O$41)</f>
        <v>0</v>
      </c>
      <c r="H554" s="19"/>
      <c r="I554" s="19"/>
      <c r="J554" s="19"/>
      <c r="K554" s="267"/>
      <c r="L554" s="19"/>
      <c r="M554" s="267"/>
      <c r="N554" s="21"/>
      <c r="O554" s="21"/>
      <c r="P554" s="67"/>
      <c r="Q554" s="210" t="s">
        <v>14</v>
      </c>
    </row>
    <row r="555" spans="1:20" ht="12" hidden="1" customHeight="1">
      <c r="A555" s="36"/>
      <c r="B555" s="290"/>
      <c r="C555" s="8"/>
      <c r="D555" s="5"/>
      <c r="E555" s="65"/>
      <c r="F555" s="66"/>
      <c r="G555" s="63">
        <f>H555*($H$40-$H$41)+I555*($I$40-$I$41)+J555*($J$40-$J$41)+K555*($K$40-$K$41)+L555*($L$40-$L$41)+M555*($M$40-$M$41)+N555*($N$40-$N$41)+O555*($O$40-$O$41)+H556*$H$41+I556*$I$41+J556*$J$41+K556*$K$41+L556*$L$41+M556*$M$41+N556*$N$41+O556*$O$41</f>
        <v>0</v>
      </c>
      <c r="H555" s="18">
        <f>36*H557/H$40-SUM(H552:H554)</f>
        <v>0</v>
      </c>
      <c r="I555" s="18">
        <f t="shared" ref="I555:O555" si="166">36*I557/I$40-SUM(I552:I554)</f>
        <v>0</v>
      </c>
      <c r="J555" s="18">
        <f t="shared" si="166"/>
        <v>0</v>
      </c>
      <c r="K555" s="18">
        <f t="shared" si="166"/>
        <v>0</v>
      </c>
      <c r="L555" s="18">
        <f t="shared" si="166"/>
        <v>0</v>
      </c>
      <c r="M555" s="18">
        <f t="shared" si="166"/>
        <v>0</v>
      </c>
      <c r="N555" s="18">
        <f t="shared" si="166"/>
        <v>0</v>
      </c>
      <c r="O555" s="18">
        <f t="shared" si="166"/>
        <v>0</v>
      </c>
      <c r="P555" s="68"/>
      <c r="Q555" s="210" t="s">
        <v>22</v>
      </c>
      <c r="S555" s="295"/>
    </row>
    <row r="556" spans="1:20" ht="12" hidden="1" customHeight="1">
      <c r="A556" s="36"/>
      <c r="B556" s="290"/>
      <c r="C556" s="8"/>
      <c r="D556" s="5"/>
      <c r="E556" s="65"/>
      <c r="F556" s="66"/>
      <c r="G556" s="69"/>
      <c r="H556" s="1">
        <f t="shared" ref="H556:O556" si="167">SUM(H552:H555)</f>
        <v>0</v>
      </c>
      <c r="I556" s="1">
        <f t="shared" si="167"/>
        <v>0</v>
      </c>
      <c r="J556" s="1">
        <f t="shared" si="167"/>
        <v>0</v>
      </c>
      <c r="K556" s="1">
        <f t="shared" si="167"/>
        <v>0</v>
      </c>
      <c r="L556" s="1">
        <f t="shared" si="167"/>
        <v>0</v>
      </c>
      <c r="M556" s="1">
        <f t="shared" si="167"/>
        <v>0</v>
      </c>
      <c r="N556" s="1">
        <f t="shared" si="167"/>
        <v>0</v>
      </c>
      <c r="O556" s="1">
        <f t="shared" si="167"/>
        <v>0</v>
      </c>
      <c r="P556" s="68"/>
      <c r="Q556" s="210" t="s">
        <v>30</v>
      </c>
      <c r="R556" s="273"/>
      <c r="S556" s="295"/>
    </row>
    <row r="557" spans="1:20" ht="12.75" hidden="1" customHeight="1" thickBot="1">
      <c r="A557" s="70"/>
      <c r="B557" s="291"/>
      <c r="C557" s="10"/>
      <c r="D557" s="10"/>
      <c r="E557" s="71">
        <f>SUM(H557:O557)</f>
        <v>0</v>
      </c>
      <c r="F557" s="72"/>
      <c r="G557" s="73"/>
      <c r="H557" s="74"/>
      <c r="I557" s="74"/>
      <c r="J557" s="74"/>
      <c r="K557" s="74"/>
      <c r="L557" s="74"/>
      <c r="M557" s="74"/>
      <c r="N557" s="74"/>
      <c r="O557" s="74"/>
      <c r="P557" s="75"/>
      <c r="Q557" s="210" t="s">
        <v>20</v>
      </c>
      <c r="R557" s="273"/>
      <c r="S557" s="295"/>
    </row>
    <row r="558" spans="1:20" hidden="1">
      <c r="A558" s="36" t="s">
        <v>133</v>
      </c>
      <c r="B558" s="202"/>
      <c r="C558" s="4"/>
      <c r="D558" s="5"/>
      <c r="E558" s="61">
        <f>H562*$H$40+I562*$I$40+J562*$J$40+K562*$K$40+L562*$L$40+M562*$M$40+N562*$N$40+O562*$O$40</f>
        <v>0</v>
      </c>
      <c r="F558" s="62">
        <f>SUM(G558:G560)</f>
        <v>0</v>
      </c>
      <c r="G558" s="63">
        <f>H558*($H$40-$H$41)+I558*($I$40-$I$41)+J558*($J$40-$J$41)+K558*($K$40-$K$41)+L558*($L$40-$L$41)+M558*($M$40-$M$41)+N558*($N$40-$N$41)+O558*($O$40-$O$41)</f>
        <v>0</v>
      </c>
      <c r="H558" s="19"/>
      <c r="I558" s="19"/>
      <c r="J558" s="19"/>
      <c r="K558" s="267"/>
      <c r="L558" s="19"/>
      <c r="M558" s="267"/>
      <c r="N558" s="20"/>
      <c r="O558" s="20"/>
      <c r="P558" s="64"/>
      <c r="Q558" s="210" t="s">
        <v>14</v>
      </c>
      <c r="R558" s="211" t="s">
        <v>21</v>
      </c>
      <c r="S558" s="212" t="s">
        <v>34</v>
      </c>
    </row>
    <row r="559" spans="1:20" ht="12" hidden="1" customHeight="1">
      <c r="A559" s="36"/>
      <c r="B559" s="290"/>
      <c r="C559" s="8"/>
      <c r="D559" s="5"/>
      <c r="E559" s="65"/>
      <c r="F559" s="66"/>
      <c r="G559" s="63">
        <f>H559*($H$40-$H$41)+I559*($I$40-$I$41)+J559*($J$40-$J$41)+K559*($K$40-$K$41)+L559*($L$40-$L$41)+M559*($M$40-$M$41)+N559*($N$40-$N$41)+O559*($O$40-$O$41)</f>
        <v>0</v>
      </c>
      <c r="H559" s="19"/>
      <c r="I559" s="19"/>
      <c r="J559" s="19"/>
      <c r="K559" s="267"/>
      <c r="L559" s="19"/>
      <c r="M559" s="267"/>
      <c r="N559" s="21"/>
      <c r="O559" s="21"/>
      <c r="P559" s="67"/>
      <c r="Q559" s="210" t="s">
        <v>14</v>
      </c>
    </row>
    <row r="560" spans="1:20" ht="12" hidden="1" customHeight="1">
      <c r="A560" s="36"/>
      <c r="B560" s="290"/>
      <c r="C560" s="8"/>
      <c r="D560" s="5"/>
      <c r="E560" s="65"/>
      <c r="F560" s="66"/>
      <c r="G560" s="63">
        <f>H560*($H$40-$H$41)+I560*($I$40-$I$41)+J560*($J$40-$J$41)+K560*($K$40-$K$41)+L560*($L$40-$L$41)+M560*($M$40-$M$41)+N560*($N$40-$N$41)+O560*($O$40-$O$41)</f>
        <v>0</v>
      </c>
      <c r="H560" s="19"/>
      <c r="I560" s="19"/>
      <c r="J560" s="19"/>
      <c r="K560" s="267"/>
      <c r="L560" s="19"/>
      <c r="M560" s="267"/>
      <c r="N560" s="21"/>
      <c r="O560" s="21"/>
      <c r="P560" s="67"/>
      <c r="Q560" s="210" t="s">
        <v>14</v>
      </c>
    </row>
    <row r="561" spans="1:19" ht="12" hidden="1" customHeight="1">
      <c r="A561" s="36"/>
      <c r="B561" s="290"/>
      <c r="C561" s="8"/>
      <c r="D561" s="5"/>
      <c r="E561" s="65"/>
      <c r="F561" s="66"/>
      <c r="G561" s="63">
        <f>H561*($H$40-$H$41)+I561*($I$40-$I$41)+J561*($J$40-$J$41)+K561*($K$40-$K$41)+L561*($L$40-$L$41)+M561*($M$40-$M$41)+N561*($N$40-$N$41)+O561*($O$40-$O$41)+H562*$H$41+I562*$I$41+J562*$J$41+K562*$K$41+L562*$L$41+M562*$M$41+N562*$N$41+O562*$O$41</f>
        <v>0</v>
      </c>
      <c r="H561" s="18">
        <f>36*H563/H$40-SUM(H558:H560)</f>
        <v>0</v>
      </c>
      <c r="I561" s="18">
        <f t="shared" ref="I561:O561" si="168">36*I563/I$40-SUM(I558:I560)</f>
        <v>0</v>
      </c>
      <c r="J561" s="18">
        <f t="shared" si="168"/>
        <v>0</v>
      </c>
      <c r="K561" s="18">
        <f t="shared" si="168"/>
        <v>0</v>
      </c>
      <c r="L561" s="18">
        <f t="shared" si="168"/>
        <v>0</v>
      </c>
      <c r="M561" s="18">
        <f t="shared" si="168"/>
        <v>0</v>
      </c>
      <c r="N561" s="18">
        <f t="shared" si="168"/>
        <v>0</v>
      </c>
      <c r="O561" s="18">
        <f t="shared" si="168"/>
        <v>0</v>
      </c>
      <c r="P561" s="68"/>
      <c r="Q561" s="210" t="s">
        <v>22</v>
      </c>
      <c r="S561" s="295"/>
    </row>
    <row r="562" spans="1:19" ht="12" hidden="1" customHeight="1">
      <c r="A562" s="36"/>
      <c r="B562" s="290"/>
      <c r="C562" s="8"/>
      <c r="D562" s="5"/>
      <c r="E562" s="65"/>
      <c r="F562" s="66"/>
      <c r="G562" s="69"/>
      <c r="H562" s="1">
        <f t="shared" ref="H562:O562" si="169">SUM(H558:H561)</f>
        <v>0</v>
      </c>
      <c r="I562" s="1">
        <f t="shared" si="169"/>
        <v>0</v>
      </c>
      <c r="J562" s="1">
        <f t="shared" si="169"/>
        <v>0</v>
      </c>
      <c r="K562" s="1">
        <f t="shared" si="169"/>
        <v>0</v>
      </c>
      <c r="L562" s="1">
        <f t="shared" si="169"/>
        <v>0</v>
      </c>
      <c r="M562" s="1">
        <f t="shared" si="169"/>
        <v>0</v>
      </c>
      <c r="N562" s="1">
        <f t="shared" si="169"/>
        <v>0</v>
      </c>
      <c r="O562" s="1">
        <f t="shared" si="169"/>
        <v>0</v>
      </c>
      <c r="P562" s="68"/>
      <c r="Q562" s="210" t="s">
        <v>30</v>
      </c>
      <c r="R562" s="273"/>
      <c r="S562" s="295"/>
    </row>
    <row r="563" spans="1:19" ht="12.75" hidden="1" customHeight="1" thickBot="1">
      <c r="A563" s="70"/>
      <c r="B563" s="291"/>
      <c r="C563" s="10"/>
      <c r="D563" s="10"/>
      <c r="E563" s="71">
        <f>SUM(H563:O563)</f>
        <v>0</v>
      </c>
      <c r="F563" s="72"/>
      <c r="G563" s="73"/>
      <c r="H563" s="74"/>
      <c r="I563" s="74"/>
      <c r="J563" s="74"/>
      <c r="K563" s="74"/>
      <c r="L563" s="74"/>
      <c r="M563" s="74"/>
      <c r="N563" s="74"/>
      <c r="O563" s="74"/>
      <c r="P563" s="75"/>
      <c r="Q563" s="210" t="s">
        <v>20</v>
      </c>
      <c r="R563" s="273"/>
      <c r="S563" s="295"/>
    </row>
    <row r="564" spans="1:19" hidden="1">
      <c r="A564" s="36" t="s">
        <v>134</v>
      </c>
      <c r="B564" s="202"/>
      <c r="C564" s="4"/>
      <c r="D564" s="5"/>
      <c r="E564" s="61">
        <f>H568*$H$40+I568*$I$40+J568*$J$40+K568*$K$40+L568*$L$40+M568*$M$40+N568*$N$40+O568*$O$40</f>
        <v>0</v>
      </c>
      <c r="F564" s="62">
        <f>SUM(G564:G566)</f>
        <v>0</v>
      </c>
      <c r="G564" s="63">
        <f>H564*($H$40-$H$41)+I564*($I$40-$I$41)+J564*($J$40-$J$41)+K564*($K$40-$K$41)+L564*($L$40-$L$41)+M564*($M$40-$M$41)+N564*($N$40-$N$41)+O564*($O$40-$O$41)</f>
        <v>0</v>
      </c>
      <c r="H564" s="19"/>
      <c r="I564" s="19"/>
      <c r="J564" s="19"/>
      <c r="K564" s="267"/>
      <c r="L564" s="19"/>
      <c r="M564" s="267"/>
      <c r="N564" s="20"/>
      <c r="O564" s="20"/>
      <c r="P564" s="64"/>
      <c r="Q564" s="210" t="s">
        <v>14</v>
      </c>
      <c r="R564" s="211" t="s">
        <v>21</v>
      </c>
      <c r="S564" s="212" t="s">
        <v>34</v>
      </c>
    </row>
    <row r="565" spans="1:19" ht="12" hidden="1" customHeight="1">
      <c r="A565" s="36"/>
      <c r="B565" s="290"/>
      <c r="C565" s="8"/>
      <c r="D565" s="5"/>
      <c r="E565" s="65"/>
      <c r="F565" s="66"/>
      <c r="G565" s="63">
        <f>H565*($H$40-$H$41)+I565*($I$40-$I$41)+J565*($J$40-$J$41)+K565*($K$40-$K$41)+L565*($L$40-$L$41)+M565*($M$40-$M$41)+N565*($N$40-$N$41)+O565*($O$40-$O$41)</f>
        <v>0</v>
      </c>
      <c r="H565" s="19"/>
      <c r="I565" s="19"/>
      <c r="J565" s="19"/>
      <c r="K565" s="267"/>
      <c r="L565" s="19"/>
      <c r="M565" s="267"/>
      <c r="N565" s="21"/>
      <c r="O565" s="21"/>
      <c r="P565" s="67"/>
      <c r="Q565" s="210" t="s">
        <v>14</v>
      </c>
    </row>
    <row r="566" spans="1:19" ht="12" hidden="1" customHeight="1">
      <c r="A566" s="36"/>
      <c r="B566" s="290"/>
      <c r="C566" s="8"/>
      <c r="D566" s="5"/>
      <c r="E566" s="65"/>
      <c r="F566" s="66"/>
      <c r="G566" s="63">
        <f>H566*($H$40-$H$41)+I566*($I$40-$I$41)+J566*($J$40-$J$41)+K566*($K$40-$K$41)+L566*($L$40-$L$41)+M566*($M$40-$M$41)+N566*($N$40-$N$41)+O566*($O$40-$O$41)</f>
        <v>0</v>
      </c>
      <c r="H566" s="19"/>
      <c r="I566" s="19"/>
      <c r="J566" s="19"/>
      <c r="K566" s="267"/>
      <c r="L566" s="19"/>
      <c r="M566" s="267"/>
      <c r="N566" s="21"/>
      <c r="O566" s="21"/>
      <c r="P566" s="67"/>
      <c r="Q566" s="210" t="s">
        <v>14</v>
      </c>
    </row>
    <row r="567" spans="1:19" ht="12" hidden="1" customHeight="1">
      <c r="A567" s="36"/>
      <c r="B567" s="290"/>
      <c r="C567" s="8"/>
      <c r="D567" s="5"/>
      <c r="E567" s="65"/>
      <c r="F567" s="66"/>
      <c r="G567" s="63">
        <f>H567*($H$40-$H$41)+I567*($I$40-$I$41)+J567*($J$40-$J$41)+K567*($K$40-$K$41)+L567*($L$40-$L$41)+M567*($M$40-$M$41)+N567*($N$40-$N$41)+O567*($O$40-$O$41)+H568*$H$41+I568*$I$41+J568*$J$41+K568*$K$41+L568*$L$41+M568*$M$41+N568*$N$41+O568*$O$41</f>
        <v>0</v>
      </c>
      <c r="H567" s="18">
        <f>36*H569/H$40-SUM(H564:H566)</f>
        <v>0</v>
      </c>
      <c r="I567" s="18">
        <f t="shared" ref="I567:O567" si="170">36*I569/I$40-SUM(I564:I566)</f>
        <v>0</v>
      </c>
      <c r="J567" s="18">
        <f t="shared" si="170"/>
        <v>0</v>
      </c>
      <c r="K567" s="18">
        <f t="shared" si="170"/>
        <v>0</v>
      </c>
      <c r="L567" s="18">
        <f t="shared" si="170"/>
        <v>0</v>
      </c>
      <c r="M567" s="18">
        <f t="shared" si="170"/>
        <v>0</v>
      </c>
      <c r="N567" s="18">
        <f t="shared" si="170"/>
        <v>0</v>
      </c>
      <c r="O567" s="18">
        <f t="shared" si="170"/>
        <v>0</v>
      </c>
      <c r="P567" s="68"/>
      <c r="Q567" s="210" t="s">
        <v>22</v>
      </c>
      <c r="S567" s="295"/>
    </row>
    <row r="568" spans="1:19" ht="12" hidden="1" customHeight="1">
      <c r="A568" s="36"/>
      <c r="B568" s="290"/>
      <c r="C568" s="8"/>
      <c r="D568" s="5"/>
      <c r="E568" s="65"/>
      <c r="F568" s="66"/>
      <c r="G568" s="69"/>
      <c r="H568" s="1">
        <f t="shared" ref="H568:O568" si="171">SUM(H564:H567)</f>
        <v>0</v>
      </c>
      <c r="I568" s="1">
        <f t="shared" si="171"/>
        <v>0</v>
      </c>
      <c r="J568" s="1">
        <f t="shared" si="171"/>
        <v>0</v>
      </c>
      <c r="K568" s="1">
        <f t="shared" si="171"/>
        <v>0</v>
      </c>
      <c r="L568" s="1">
        <f t="shared" si="171"/>
        <v>0</v>
      </c>
      <c r="M568" s="1">
        <f t="shared" si="171"/>
        <v>0</v>
      </c>
      <c r="N568" s="1">
        <f t="shared" si="171"/>
        <v>0</v>
      </c>
      <c r="O568" s="1">
        <f t="shared" si="171"/>
        <v>0</v>
      </c>
      <c r="P568" s="68"/>
      <c r="Q568" s="210" t="s">
        <v>30</v>
      </c>
      <c r="R568" s="273"/>
      <c r="S568" s="295"/>
    </row>
    <row r="569" spans="1:19" ht="12.75" hidden="1" customHeight="1" thickBot="1">
      <c r="A569" s="70"/>
      <c r="B569" s="291"/>
      <c r="C569" s="10"/>
      <c r="D569" s="10"/>
      <c r="E569" s="71">
        <f>SUM(H569:O569)</f>
        <v>0</v>
      </c>
      <c r="F569" s="72"/>
      <c r="G569" s="73"/>
      <c r="H569" s="74"/>
      <c r="I569" s="74"/>
      <c r="J569" s="74"/>
      <c r="K569" s="74"/>
      <c r="L569" s="74"/>
      <c r="M569" s="74"/>
      <c r="N569" s="74"/>
      <c r="O569" s="74"/>
      <c r="P569" s="75"/>
      <c r="Q569" s="210" t="s">
        <v>20</v>
      </c>
      <c r="R569" s="273"/>
      <c r="S569" s="295"/>
    </row>
    <row r="570" spans="1:19" hidden="1">
      <c r="A570" s="36" t="s">
        <v>135</v>
      </c>
      <c r="B570" s="202"/>
      <c r="C570" s="4"/>
      <c r="D570" s="5"/>
      <c r="E570" s="61">
        <f>H574*$H$40+I574*$I$40+J574*$J$40+K574*$K$40+L574*$L$40+M574*$M$40+N574*$N$40+O574*$O$40</f>
        <v>0</v>
      </c>
      <c r="F570" s="62">
        <f>SUM(G570:G572)</f>
        <v>0</v>
      </c>
      <c r="G570" s="63">
        <f>H570*($H$40-$H$41)+I570*($I$40-$I$41)+J570*($J$40-$J$41)+K570*($K$40-$K$41)+L570*($L$40-$L$41)+M570*($M$40-$M$41)+N570*($N$40-$N$41)+O570*($O$40-$O$41)</f>
        <v>0</v>
      </c>
      <c r="H570" s="19"/>
      <c r="I570" s="19"/>
      <c r="J570" s="19"/>
      <c r="K570" s="267"/>
      <c r="L570" s="19"/>
      <c r="M570" s="267"/>
      <c r="N570" s="20"/>
      <c r="O570" s="20"/>
      <c r="P570" s="64"/>
      <c r="Q570" s="210" t="s">
        <v>14</v>
      </c>
      <c r="R570" s="211" t="s">
        <v>21</v>
      </c>
      <c r="S570" s="212" t="s">
        <v>34</v>
      </c>
    </row>
    <row r="571" spans="1:19" ht="12" hidden="1" customHeight="1">
      <c r="A571" s="36"/>
      <c r="B571" s="290"/>
      <c r="C571" s="8"/>
      <c r="D571" s="5"/>
      <c r="E571" s="65"/>
      <c r="F571" s="66"/>
      <c r="G571" s="63">
        <f>H571*($H$40-$H$41)+I571*($I$40-$I$41)+J571*($J$40-$J$41)+K571*($K$40-$K$41)+L571*($L$40-$L$41)+M571*($M$40-$M$41)+N571*($N$40-$N$41)+O571*($O$40-$O$41)</f>
        <v>0</v>
      </c>
      <c r="H571" s="19"/>
      <c r="I571" s="19"/>
      <c r="J571" s="19"/>
      <c r="K571" s="267"/>
      <c r="L571" s="19"/>
      <c r="M571" s="267"/>
      <c r="N571" s="21"/>
      <c r="O571" s="21"/>
      <c r="P571" s="67"/>
      <c r="Q571" s="210" t="s">
        <v>14</v>
      </c>
    </row>
    <row r="572" spans="1:19" ht="12" hidden="1" customHeight="1">
      <c r="A572" s="36"/>
      <c r="B572" s="290"/>
      <c r="C572" s="8"/>
      <c r="D572" s="5"/>
      <c r="E572" s="65"/>
      <c r="F572" s="66"/>
      <c r="G572" s="63">
        <f>H572*($H$40-$H$41)+I572*($I$40-$I$41)+J572*($J$40-$J$41)+K572*($K$40-$K$41)+L572*($L$40-$L$41)+M572*($M$40-$M$41)+N572*($N$40-$N$41)+O572*($O$40-$O$41)</f>
        <v>0</v>
      </c>
      <c r="H572" s="19"/>
      <c r="I572" s="19"/>
      <c r="J572" s="19"/>
      <c r="K572" s="267"/>
      <c r="L572" s="19"/>
      <c r="M572" s="267"/>
      <c r="N572" s="21"/>
      <c r="O572" s="21"/>
      <c r="P572" s="67"/>
      <c r="Q572" s="210" t="s">
        <v>14</v>
      </c>
    </row>
    <row r="573" spans="1:19" ht="12" hidden="1" customHeight="1">
      <c r="A573" s="36"/>
      <c r="B573" s="290"/>
      <c r="C573" s="8"/>
      <c r="D573" s="5"/>
      <c r="E573" s="65"/>
      <c r="F573" s="66"/>
      <c r="G573" s="63">
        <f>H573*($H$40-$H$41)+I573*($I$40-$I$41)+J573*($J$40-$J$41)+K573*($K$40-$K$41)+L573*($L$40-$L$41)+M573*($M$40-$M$41)+N573*($N$40-$N$41)+O573*($O$40-$O$41)+H574*$H$41+I574*$I$41+J574*$J$41+K574*$K$41+L574*$L$41+M574*$M$41+N574*$N$41+O574*$O$41</f>
        <v>0</v>
      </c>
      <c r="H573" s="18">
        <f>36*H575/H$40-SUM(H570:H572)</f>
        <v>0</v>
      </c>
      <c r="I573" s="18">
        <f t="shared" ref="I573:O573" si="172">36*I575/I$40-SUM(I570:I572)</f>
        <v>0</v>
      </c>
      <c r="J573" s="18">
        <f t="shared" si="172"/>
        <v>0</v>
      </c>
      <c r="K573" s="18">
        <f t="shared" si="172"/>
        <v>0</v>
      </c>
      <c r="L573" s="18">
        <f t="shared" si="172"/>
        <v>0</v>
      </c>
      <c r="M573" s="18">
        <f t="shared" si="172"/>
        <v>0</v>
      </c>
      <c r="N573" s="18">
        <f t="shared" si="172"/>
        <v>0</v>
      </c>
      <c r="O573" s="18">
        <f t="shared" si="172"/>
        <v>0</v>
      </c>
      <c r="P573" s="68"/>
      <c r="Q573" s="210" t="s">
        <v>22</v>
      </c>
      <c r="S573" s="295"/>
    </row>
    <row r="574" spans="1:19" ht="12" hidden="1" customHeight="1">
      <c r="A574" s="36"/>
      <c r="B574" s="290"/>
      <c r="C574" s="8"/>
      <c r="D574" s="5"/>
      <c r="E574" s="65"/>
      <c r="F574" s="66"/>
      <c r="G574" s="69"/>
      <c r="H574" s="1">
        <f t="shared" ref="H574:O574" si="173">SUM(H570:H573)</f>
        <v>0</v>
      </c>
      <c r="I574" s="1">
        <f t="shared" si="173"/>
        <v>0</v>
      </c>
      <c r="J574" s="1">
        <f t="shared" si="173"/>
        <v>0</v>
      </c>
      <c r="K574" s="1">
        <f t="shared" si="173"/>
        <v>0</v>
      </c>
      <c r="L574" s="1">
        <f t="shared" si="173"/>
        <v>0</v>
      </c>
      <c r="M574" s="1">
        <f t="shared" si="173"/>
        <v>0</v>
      </c>
      <c r="N574" s="1">
        <f t="shared" si="173"/>
        <v>0</v>
      </c>
      <c r="O574" s="1">
        <f t="shared" si="173"/>
        <v>0</v>
      </c>
      <c r="P574" s="68"/>
      <c r="Q574" s="210" t="s">
        <v>30</v>
      </c>
      <c r="R574" s="273"/>
      <c r="S574" s="295"/>
    </row>
    <row r="575" spans="1:19" ht="12.75" hidden="1" customHeight="1" thickBot="1">
      <c r="A575" s="70"/>
      <c r="B575" s="291"/>
      <c r="C575" s="10"/>
      <c r="D575" s="10"/>
      <c r="E575" s="71">
        <f>SUM(H575:O575)</f>
        <v>0</v>
      </c>
      <c r="F575" s="72"/>
      <c r="G575" s="73"/>
      <c r="H575" s="74"/>
      <c r="I575" s="74"/>
      <c r="J575" s="74"/>
      <c r="K575" s="74"/>
      <c r="L575" s="74"/>
      <c r="M575" s="74"/>
      <c r="N575" s="74"/>
      <c r="O575" s="74"/>
      <c r="P575" s="75"/>
      <c r="Q575" s="210" t="s">
        <v>20</v>
      </c>
      <c r="R575" s="273"/>
      <c r="S575" s="295"/>
    </row>
    <row r="576" spans="1:19" hidden="1">
      <c r="A576" s="36" t="s">
        <v>136</v>
      </c>
      <c r="B576" s="202"/>
      <c r="C576" s="4"/>
      <c r="D576" s="5"/>
      <c r="E576" s="61">
        <f>H580*$H$40+I580*$I$40+J580*$J$40+K580*$K$40+L580*$L$40+M580*$M$40+N580*$N$40+O580*$O$40</f>
        <v>0</v>
      </c>
      <c r="F576" s="62">
        <f>SUM(G576:G578)</f>
        <v>0</v>
      </c>
      <c r="G576" s="63">
        <f>H576*($H$40-$H$41)+I576*($I$40-$I$41)+J576*($J$40-$J$41)+K576*($K$40-$K$41)+L576*($L$40-$L$41)+M576*($M$40-$M$41)+N576*($N$40-$N$41)+O576*($O$40-$O$41)</f>
        <v>0</v>
      </c>
      <c r="H576" s="19"/>
      <c r="I576" s="19"/>
      <c r="J576" s="19"/>
      <c r="K576" s="267"/>
      <c r="L576" s="19"/>
      <c r="M576" s="267"/>
      <c r="N576" s="20"/>
      <c r="O576" s="20"/>
      <c r="P576" s="64"/>
      <c r="Q576" s="210" t="s">
        <v>14</v>
      </c>
      <c r="R576" s="211" t="s">
        <v>21</v>
      </c>
      <c r="S576" s="212" t="s">
        <v>34</v>
      </c>
    </row>
    <row r="577" spans="1:20" ht="12" hidden="1" customHeight="1">
      <c r="A577" s="36"/>
      <c r="B577" s="290"/>
      <c r="C577" s="8"/>
      <c r="D577" s="5"/>
      <c r="E577" s="65"/>
      <c r="F577" s="66"/>
      <c r="G577" s="63">
        <f>H577*($H$40-$H$41)+I577*($I$40-$I$41)+J577*($J$40-$J$41)+K577*($K$40-$K$41)+L577*($L$40-$L$41)+M577*($M$40-$M$41)+N577*($N$40-$N$41)+O577*($O$40-$O$41)</f>
        <v>0</v>
      </c>
      <c r="H577" s="19"/>
      <c r="I577" s="19"/>
      <c r="J577" s="19"/>
      <c r="K577" s="267"/>
      <c r="L577" s="19"/>
      <c r="M577" s="267"/>
      <c r="N577" s="21"/>
      <c r="O577" s="21"/>
      <c r="P577" s="67"/>
      <c r="Q577" s="210" t="s">
        <v>14</v>
      </c>
    </row>
    <row r="578" spans="1:20" ht="12" hidden="1" customHeight="1">
      <c r="A578" s="36"/>
      <c r="B578" s="290"/>
      <c r="C578" s="8"/>
      <c r="D578" s="5"/>
      <c r="E578" s="65"/>
      <c r="F578" s="66"/>
      <c r="G578" s="63">
        <f>H578*($H$40-$H$41)+I578*($I$40-$I$41)+J578*($J$40-$J$41)+K578*($K$40-$K$41)+L578*($L$40-$L$41)+M578*($M$40-$M$41)+N578*($N$40-$N$41)+O578*($O$40-$O$41)</f>
        <v>0</v>
      </c>
      <c r="H578" s="19"/>
      <c r="I578" s="19"/>
      <c r="J578" s="19"/>
      <c r="K578" s="267"/>
      <c r="L578" s="19"/>
      <c r="M578" s="267"/>
      <c r="N578" s="21"/>
      <c r="O578" s="21"/>
      <c r="P578" s="67"/>
      <c r="Q578" s="210" t="s">
        <v>14</v>
      </c>
    </row>
    <row r="579" spans="1:20" ht="12" hidden="1" customHeight="1">
      <c r="A579" s="36"/>
      <c r="B579" s="290"/>
      <c r="C579" s="8"/>
      <c r="D579" s="5"/>
      <c r="E579" s="65"/>
      <c r="F579" s="66"/>
      <c r="G579" s="63">
        <f>H579*($H$40-$H$41)+I579*($I$40-$I$41)+J579*($J$40-$J$41)+K579*($K$40-$K$41)+L579*($L$40-$L$41)+M579*($M$40-$M$41)+N579*($N$40-$N$41)+O579*($O$40-$O$41)+H580*$H$41+I580*$I$41+J580*$J$41+K580*$K$41+L580*$L$41+M580*$M$41+N580*$N$41+O580*$O$41</f>
        <v>0</v>
      </c>
      <c r="H579" s="18">
        <f>36*H581/H$40-SUM(H576:H578)</f>
        <v>0</v>
      </c>
      <c r="I579" s="18">
        <f t="shared" ref="I579:O579" si="174">36*I581/I$40-SUM(I576:I578)</f>
        <v>0</v>
      </c>
      <c r="J579" s="18">
        <f t="shared" si="174"/>
        <v>0</v>
      </c>
      <c r="K579" s="18">
        <f t="shared" si="174"/>
        <v>0</v>
      </c>
      <c r="L579" s="18">
        <f t="shared" si="174"/>
        <v>0</v>
      </c>
      <c r="M579" s="18">
        <f t="shared" si="174"/>
        <v>0</v>
      </c>
      <c r="N579" s="18">
        <f t="shared" si="174"/>
        <v>0</v>
      </c>
      <c r="O579" s="18">
        <f t="shared" si="174"/>
        <v>0</v>
      </c>
      <c r="P579" s="68"/>
      <c r="Q579" s="210" t="s">
        <v>22</v>
      </c>
      <c r="S579" s="295"/>
    </row>
    <row r="580" spans="1:20" ht="12" hidden="1" customHeight="1">
      <c r="A580" s="36"/>
      <c r="B580" s="290"/>
      <c r="C580" s="8"/>
      <c r="D580" s="5"/>
      <c r="E580" s="65"/>
      <c r="F580" s="66"/>
      <c r="G580" s="69"/>
      <c r="H580" s="1">
        <f t="shared" ref="H580:O580" si="175">SUM(H576:H579)</f>
        <v>0</v>
      </c>
      <c r="I580" s="1">
        <f t="shared" si="175"/>
        <v>0</v>
      </c>
      <c r="J580" s="1">
        <f t="shared" si="175"/>
        <v>0</v>
      </c>
      <c r="K580" s="1">
        <f t="shared" si="175"/>
        <v>0</v>
      </c>
      <c r="L580" s="1">
        <f t="shared" si="175"/>
        <v>0</v>
      </c>
      <c r="M580" s="1">
        <f t="shared" si="175"/>
        <v>0</v>
      </c>
      <c r="N580" s="1">
        <f t="shared" si="175"/>
        <v>0</v>
      </c>
      <c r="O580" s="1">
        <f t="shared" si="175"/>
        <v>0</v>
      </c>
      <c r="P580" s="68"/>
      <c r="Q580" s="210" t="s">
        <v>30</v>
      </c>
      <c r="R580" s="273"/>
      <c r="S580" s="295"/>
    </row>
    <row r="581" spans="1:20" ht="12.75" hidden="1" customHeight="1" thickBot="1">
      <c r="A581" s="70"/>
      <c r="B581" s="291"/>
      <c r="C581" s="10"/>
      <c r="D581" s="10"/>
      <c r="E581" s="71">
        <f>SUM(H581:O581)</f>
        <v>0</v>
      </c>
      <c r="F581" s="72"/>
      <c r="G581" s="73"/>
      <c r="H581" s="74"/>
      <c r="I581" s="74"/>
      <c r="J581" s="74"/>
      <c r="K581" s="74"/>
      <c r="L581" s="74"/>
      <c r="M581" s="74"/>
      <c r="N581" s="74"/>
      <c r="O581" s="74"/>
      <c r="P581" s="75"/>
      <c r="Q581" s="210" t="s">
        <v>20</v>
      </c>
      <c r="R581" s="273"/>
      <c r="S581" s="295"/>
    </row>
    <row r="582" spans="1:20" s="271" customFormat="1" hidden="1">
      <c r="A582" s="36" t="s">
        <v>137</v>
      </c>
      <c r="B582" s="202"/>
      <c r="C582" s="4"/>
      <c r="D582" s="5"/>
      <c r="E582" s="61">
        <f>H586*$H$40+I586*$I$40+J586*$J$40+K586*$K$40+L586*$L$40+M586*$M$40+N586*$N$40+O586*$O$40</f>
        <v>0</v>
      </c>
      <c r="F582" s="62">
        <f>SUM(G582:G584)</f>
        <v>0</v>
      </c>
      <c r="G582" s="63">
        <f>H582*($H$40-$H$41)+I582*($I$40-$I$41)+J582*($J$40-$J$41)+K582*($K$40-$K$41)+L582*($L$40-$L$41)+M582*($M$40-$M$41)+N582*($N$40-$N$41)+O582*($O$40-$O$41)</f>
        <v>0</v>
      </c>
      <c r="H582" s="19"/>
      <c r="I582" s="19"/>
      <c r="J582" s="19"/>
      <c r="K582" s="267"/>
      <c r="L582" s="19"/>
      <c r="M582" s="267"/>
      <c r="N582" s="20"/>
      <c r="O582" s="20"/>
      <c r="P582" s="64"/>
      <c r="Q582" s="210" t="s">
        <v>14</v>
      </c>
      <c r="R582" s="211" t="s">
        <v>21</v>
      </c>
      <c r="S582" s="212" t="s">
        <v>34</v>
      </c>
      <c r="T582" s="213"/>
    </row>
    <row r="583" spans="1:20" ht="12" hidden="1" customHeight="1">
      <c r="A583" s="36"/>
      <c r="B583" s="290"/>
      <c r="C583" s="8"/>
      <c r="D583" s="5"/>
      <c r="E583" s="65"/>
      <c r="F583" s="66"/>
      <c r="G583" s="63">
        <f>H583*($H$40-$H$41)+I583*($I$40-$I$41)+J583*($J$40-$J$41)+K583*($K$40-$K$41)+L583*($L$40-$L$41)+M583*($M$40-$M$41)+N583*($N$40-$N$41)+O583*($O$40-$O$41)</f>
        <v>0</v>
      </c>
      <c r="H583" s="19"/>
      <c r="I583" s="19"/>
      <c r="J583" s="19"/>
      <c r="K583" s="267"/>
      <c r="L583" s="19"/>
      <c r="M583" s="267"/>
      <c r="N583" s="21"/>
      <c r="O583" s="21"/>
      <c r="P583" s="67"/>
      <c r="Q583" s="210" t="s">
        <v>14</v>
      </c>
    </row>
    <row r="584" spans="1:20" ht="12" hidden="1" customHeight="1">
      <c r="A584" s="36"/>
      <c r="B584" s="290"/>
      <c r="C584" s="8"/>
      <c r="D584" s="5"/>
      <c r="E584" s="65"/>
      <c r="F584" s="66"/>
      <c r="G584" s="63">
        <f>H584*($H$40-$H$41)+I584*($I$40-$I$41)+J584*($J$40-$J$41)+K584*($K$40-$K$41)+L584*($L$40-$L$41)+M584*($M$40-$M$41)+N584*($N$40-$N$41)+O584*($O$40-$O$41)</f>
        <v>0</v>
      </c>
      <c r="H584" s="19"/>
      <c r="I584" s="19"/>
      <c r="J584" s="19"/>
      <c r="K584" s="267"/>
      <c r="L584" s="19"/>
      <c r="M584" s="267"/>
      <c r="N584" s="21"/>
      <c r="O584" s="21"/>
      <c r="P584" s="67"/>
      <c r="Q584" s="210" t="s">
        <v>14</v>
      </c>
    </row>
    <row r="585" spans="1:20" ht="12" hidden="1" customHeight="1">
      <c r="A585" s="36"/>
      <c r="B585" s="290"/>
      <c r="C585" s="8"/>
      <c r="D585" s="5"/>
      <c r="E585" s="65"/>
      <c r="F585" s="66"/>
      <c r="G585" s="63">
        <f>H585*($H$40-$H$41)+I585*($I$40-$I$41)+J585*($J$40-$J$41)+K585*($K$40-$K$41)+L585*($L$40-$L$41)+M585*($M$40-$M$41)+N585*($N$40-$N$41)+O585*($O$40-$O$41)+H586*$H$41+I586*$I$41+J586*$J$41+K586*$K$41+L586*$L$41+M586*$M$41+N586*$N$41+O586*$O$41</f>
        <v>0</v>
      </c>
      <c r="H585" s="18">
        <f>36*H587/H$40-SUM(H582:H584)</f>
        <v>0</v>
      </c>
      <c r="I585" s="18">
        <f t="shared" ref="I585:O585" si="176">36*I587/I$40-SUM(I582:I584)</f>
        <v>0</v>
      </c>
      <c r="J585" s="18">
        <f t="shared" si="176"/>
        <v>0</v>
      </c>
      <c r="K585" s="18">
        <f t="shared" si="176"/>
        <v>0</v>
      </c>
      <c r="L585" s="18">
        <f t="shared" si="176"/>
        <v>0</v>
      </c>
      <c r="M585" s="18">
        <f t="shared" si="176"/>
        <v>0</v>
      </c>
      <c r="N585" s="18">
        <f t="shared" si="176"/>
        <v>0</v>
      </c>
      <c r="O585" s="18">
        <f t="shared" si="176"/>
        <v>0</v>
      </c>
      <c r="P585" s="68"/>
      <c r="Q585" s="210" t="s">
        <v>22</v>
      </c>
    </row>
    <row r="586" spans="1:20" ht="12" hidden="1" customHeight="1">
      <c r="A586" s="36"/>
      <c r="B586" s="290"/>
      <c r="C586" s="8"/>
      <c r="D586" s="5"/>
      <c r="E586" s="65"/>
      <c r="F586" s="66"/>
      <c r="G586" s="69"/>
      <c r="H586" s="1">
        <f t="shared" ref="H586:O586" si="177">SUM(H582:H585)</f>
        <v>0</v>
      </c>
      <c r="I586" s="1">
        <f t="shared" si="177"/>
        <v>0</v>
      </c>
      <c r="J586" s="1">
        <f t="shared" si="177"/>
        <v>0</v>
      </c>
      <c r="K586" s="1">
        <f t="shared" si="177"/>
        <v>0</v>
      </c>
      <c r="L586" s="1">
        <f t="shared" si="177"/>
        <v>0</v>
      </c>
      <c r="M586" s="1">
        <f t="shared" si="177"/>
        <v>0</v>
      </c>
      <c r="N586" s="1">
        <f t="shared" si="177"/>
        <v>0</v>
      </c>
      <c r="O586" s="1">
        <f t="shared" si="177"/>
        <v>0</v>
      </c>
      <c r="P586" s="68"/>
      <c r="Q586" s="210" t="s">
        <v>30</v>
      </c>
      <c r="R586" s="273"/>
    </row>
    <row r="587" spans="1:20" ht="13.5" hidden="1" customHeight="1" thickBot="1">
      <c r="A587" s="70"/>
      <c r="B587" s="291"/>
      <c r="C587" s="10"/>
      <c r="D587" s="10"/>
      <c r="E587" s="71">
        <f>SUM(H587:O587)</f>
        <v>0</v>
      </c>
      <c r="F587" s="72"/>
      <c r="G587" s="73"/>
      <c r="H587" s="74"/>
      <c r="I587" s="74"/>
      <c r="J587" s="74"/>
      <c r="K587" s="74"/>
      <c r="L587" s="74"/>
      <c r="M587" s="74"/>
      <c r="N587" s="74"/>
      <c r="O587" s="74"/>
      <c r="P587" s="75"/>
      <c r="Q587" s="210" t="s">
        <v>20</v>
      </c>
      <c r="R587" s="273"/>
    </row>
    <row r="588" spans="1:20">
      <c r="A588" s="36" t="s">
        <v>131</v>
      </c>
      <c r="B588" s="202" t="s">
        <v>296</v>
      </c>
      <c r="C588" s="4"/>
      <c r="D588" s="5" t="s">
        <v>12</v>
      </c>
      <c r="E588" s="61">
        <f>H592*$H$40+I592*$I$40+J592*$J$40+K592*$K$40+L592*$L$40+M592*$M$40+N592*$N$40+O592*$O$40</f>
        <v>108</v>
      </c>
      <c r="F588" s="62">
        <f>SUM(G588:G590)</f>
        <v>34</v>
      </c>
      <c r="G588" s="63">
        <f>H588*($H$40-$H$41)+I588*($I$40-$I$41)+J588*($J$40-$J$41)+K588*($K$40-$K$41)+L588*($L$40-$L$41)+M588*($M$40-$M$41)+N588*($N$40-$N$41)+O588*($O$40-$O$41)</f>
        <v>17</v>
      </c>
      <c r="H588" s="19"/>
      <c r="I588" s="19"/>
      <c r="J588" s="19"/>
      <c r="K588" s="267"/>
      <c r="L588" s="19"/>
      <c r="M588" s="267"/>
      <c r="N588" s="20">
        <v>1</v>
      </c>
      <c r="O588" s="20"/>
      <c r="P588" s="335" t="s">
        <v>343</v>
      </c>
      <c r="Q588" s="210" t="s">
        <v>14</v>
      </c>
      <c r="R588" s="211" t="s">
        <v>21</v>
      </c>
      <c r="S588" s="212" t="s">
        <v>35</v>
      </c>
    </row>
    <row r="589" spans="1:20" ht="12" customHeight="1">
      <c r="A589" s="36"/>
      <c r="B589" s="290"/>
      <c r="C589" s="8"/>
      <c r="D589" s="5"/>
      <c r="E589" s="65"/>
      <c r="F589" s="66"/>
      <c r="G589" s="63">
        <f>H589*($H$40-$H$41)+I589*($I$40-$I$41)+J589*($J$40-$J$41)+K589*($K$40-$K$41)+L589*($L$40-$L$41)+M589*($M$40-$M$41)+N589*($N$40-$N$41)+O589*($O$40-$O$41)</f>
        <v>0</v>
      </c>
      <c r="H589" s="19"/>
      <c r="I589" s="19"/>
      <c r="J589" s="19"/>
      <c r="K589" s="267"/>
      <c r="L589" s="19"/>
      <c r="M589" s="267"/>
      <c r="N589" s="21">
        <v>0</v>
      </c>
      <c r="O589" s="21"/>
      <c r="P589" s="67"/>
      <c r="Q589" s="210" t="s">
        <v>14</v>
      </c>
    </row>
    <row r="590" spans="1:20" ht="12" customHeight="1" thickBot="1">
      <c r="A590" s="36"/>
      <c r="B590" s="296"/>
      <c r="C590" s="8"/>
      <c r="D590" s="5"/>
      <c r="E590" s="65"/>
      <c r="F590" s="66"/>
      <c r="G590" s="63">
        <f>H590*($H$40-$H$41)+I590*($I$40-$I$41)+J590*($J$40-$J$41)+K590*($K$40-$K$41)+L590*($L$40-$L$41)+M590*($M$40-$M$41)+N590*($N$40-$N$41)+O590*($O$40-$O$41)</f>
        <v>17</v>
      </c>
      <c r="H590" s="19"/>
      <c r="I590" s="19"/>
      <c r="J590" s="19"/>
      <c r="K590" s="267"/>
      <c r="L590" s="19"/>
      <c r="M590" s="267"/>
      <c r="N590" s="21">
        <v>1</v>
      </c>
      <c r="O590" s="21"/>
      <c r="P590" s="297"/>
      <c r="Q590" s="210" t="s">
        <v>14</v>
      </c>
    </row>
    <row r="591" spans="1:20">
      <c r="A591" s="36"/>
      <c r="B591" s="298" t="s">
        <v>297</v>
      </c>
      <c r="C591" s="8"/>
      <c r="D591" s="5"/>
      <c r="E591" s="65"/>
      <c r="F591" s="66"/>
      <c r="G591" s="63">
        <f>H591*($H$40-$H$41)+I591*($I$40-$I$41)+J591*($J$40-$J$41)+K591*($K$40-$K$41)+L591*($L$40-$L$41)+M591*($M$40-$M$41)+N591*($N$40-$N$41)+O591*($O$40-$O$41)+H592*$H$41+I592*$I$41+J592*$J$41+K592*$K$41+L592*$L$41+M592*$M$41+N592*$N$41+O592*$O$41</f>
        <v>74</v>
      </c>
      <c r="H591" s="18">
        <f>36*H593/H$40-SUM(H588:H590)</f>
        <v>0</v>
      </c>
      <c r="I591" s="18">
        <f t="shared" ref="I591:O591" si="178">36*I593/I$40-SUM(I588:I590)</f>
        <v>0</v>
      </c>
      <c r="J591" s="18">
        <f t="shared" si="178"/>
        <v>0</v>
      </c>
      <c r="K591" s="18">
        <f t="shared" si="178"/>
        <v>0</v>
      </c>
      <c r="L591" s="18">
        <f t="shared" si="178"/>
        <v>0</v>
      </c>
      <c r="M591" s="18">
        <f t="shared" si="178"/>
        <v>0</v>
      </c>
      <c r="N591" s="18">
        <f t="shared" si="178"/>
        <v>3.4000000000000004</v>
      </c>
      <c r="O591" s="18">
        <f t="shared" si="178"/>
        <v>0</v>
      </c>
      <c r="P591" s="64" t="s">
        <v>239</v>
      </c>
      <c r="Q591" s="210" t="s">
        <v>22</v>
      </c>
    </row>
    <row r="592" spans="1:20" ht="13.5" customHeight="1">
      <c r="A592" s="36"/>
      <c r="B592" s="343" t="s">
        <v>298</v>
      </c>
      <c r="C592" s="8"/>
      <c r="D592" s="5"/>
      <c r="E592" s="65"/>
      <c r="F592" s="66"/>
      <c r="G592" s="69"/>
      <c r="H592" s="1">
        <f t="shared" ref="H592:O592" si="179">SUM(H588:H591)</f>
        <v>0</v>
      </c>
      <c r="I592" s="1">
        <f t="shared" si="179"/>
        <v>0</v>
      </c>
      <c r="J592" s="1">
        <f t="shared" si="179"/>
        <v>0</v>
      </c>
      <c r="K592" s="1">
        <f t="shared" si="179"/>
        <v>0</v>
      </c>
      <c r="L592" s="1">
        <f t="shared" si="179"/>
        <v>0</v>
      </c>
      <c r="M592" s="1">
        <f t="shared" si="179"/>
        <v>0</v>
      </c>
      <c r="N592" s="1">
        <f t="shared" si="179"/>
        <v>5.4</v>
      </c>
      <c r="O592" s="1">
        <f t="shared" si="179"/>
        <v>0</v>
      </c>
      <c r="P592" s="68"/>
      <c r="Q592" s="210" t="s">
        <v>30</v>
      </c>
      <c r="R592" s="273"/>
    </row>
    <row r="593" spans="1:19" ht="13.5" customHeight="1" thickBot="1">
      <c r="A593" s="70"/>
      <c r="B593" s="346" t="s">
        <v>299</v>
      </c>
      <c r="C593" s="10"/>
      <c r="D593" s="10"/>
      <c r="E593" s="71">
        <f>SUM(H593:O593)</f>
        <v>3</v>
      </c>
      <c r="F593" s="72"/>
      <c r="G593" s="73"/>
      <c r="H593" s="74"/>
      <c r="I593" s="74"/>
      <c r="J593" s="74"/>
      <c r="K593" s="74"/>
      <c r="L593" s="74"/>
      <c r="M593" s="74"/>
      <c r="N593" s="74">
        <v>3</v>
      </c>
      <c r="O593" s="74"/>
      <c r="P593" s="75"/>
      <c r="Q593" s="210" t="s">
        <v>20</v>
      </c>
      <c r="R593" s="273"/>
    </row>
    <row r="594" spans="1:19">
      <c r="A594" s="36" t="s">
        <v>132</v>
      </c>
      <c r="B594" s="341" t="s">
        <v>300</v>
      </c>
      <c r="C594" s="4"/>
      <c r="D594" s="5" t="s">
        <v>13</v>
      </c>
      <c r="E594" s="61">
        <f>H598*$H$40+I598*$I$40+J598*$J$40+K598*$K$40+L598*$L$40+M598*$M$40+N598*$N$40+O598*$O$40</f>
        <v>108</v>
      </c>
      <c r="F594" s="62">
        <f>SUM(G594:G596)</f>
        <v>18</v>
      </c>
      <c r="G594" s="63">
        <f>H594*($H$40-$H$41)+I594*($I$40-$I$41)+J594*($J$40-$J$41)+K594*($K$40-$K$41)+L594*($L$40-$L$41)+M594*($M$40-$M$41)+N594*($N$40-$N$41)+O594*($O$40-$O$41)</f>
        <v>9</v>
      </c>
      <c r="H594" s="19"/>
      <c r="I594" s="19"/>
      <c r="J594" s="19"/>
      <c r="K594" s="267"/>
      <c r="L594" s="19"/>
      <c r="M594" s="267"/>
      <c r="N594" s="20"/>
      <c r="O594" s="20">
        <v>1</v>
      </c>
      <c r="P594" s="64" t="s">
        <v>252</v>
      </c>
      <c r="Q594" s="210" t="s">
        <v>14</v>
      </c>
      <c r="R594" s="211" t="s">
        <v>21</v>
      </c>
      <c r="S594" s="212" t="s">
        <v>35</v>
      </c>
    </row>
    <row r="595" spans="1:19" ht="12" customHeight="1">
      <c r="A595" s="36"/>
      <c r="B595" s="343" t="s">
        <v>291</v>
      </c>
      <c r="C595" s="8"/>
      <c r="D595" s="5"/>
      <c r="E595" s="65"/>
      <c r="F595" s="66"/>
      <c r="G595" s="63">
        <f>H595*($H$40-$H$41)+I595*($I$40-$I$41)+J595*($J$40-$J$41)+K595*($K$40-$K$41)+L595*($L$40-$L$41)+M595*($M$40-$M$41)+N595*($N$40-$N$41)+O595*($O$40-$O$41)</f>
        <v>9</v>
      </c>
      <c r="H595" s="19"/>
      <c r="I595" s="19"/>
      <c r="J595" s="19"/>
      <c r="K595" s="267"/>
      <c r="L595" s="19"/>
      <c r="M595" s="267"/>
      <c r="N595" s="21"/>
      <c r="O595" s="21">
        <v>1</v>
      </c>
      <c r="P595" s="67"/>
      <c r="Q595" s="210" t="s">
        <v>14</v>
      </c>
    </row>
    <row r="596" spans="1:19" ht="12" customHeight="1">
      <c r="A596" s="36"/>
      <c r="B596" s="347"/>
      <c r="C596" s="8"/>
      <c r="D596" s="5"/>
      <c r="E596" s="65"/>
      <c r="F596" s="66"/>
      <c r="G596" s="63">
        <f>H596*($H$40-$H$41)+I596*($I$40-$I$41)+J596*($J$40-$J$41)+K596*($K$40-$K$41)+L596*($L$40-$L$41)+M596*($M$40-$M$41)+N596*($N$40-$N$41)+O596*($O$40-$O$41)</f>
        <v>0</v>
      </c>
      <c r="H596" s="19"/>
      <c r="I596" s="19"/>
      <c r="J596" s="19"/>
      <c r="K596" s="267"/>
      <c r="L596" s="19"/>
      <c r="M596" s="267"/>
      <c r="N596" s="21"/>
      <c r="O596" s="21">
        <v>0</v>
      </c>
      <c r="P596" s="297"/>
      <c r="Q596" s="210" t="s">
        <v>14</v>
      </c>
    </row>
    <row r="597" spans="1:19" ht="12" customHeight="1">
      <c r="A597" s="36"/>
      <c r="B597" s="348" t="s">
        <v>306</v>
      </c>
      <c r="C597" s="8"/>
      <c r="D597" s="5"/>
      <c r="E597" s="65"/>
      <c r="F597" s="66"/>
      <c r="G597" s="63">
        <f>H597*($H$40-$H$41)+I597*($I$40-$I$41)+J597*($J$40-$J$41)+K597*($K$40-$K$41)+L597*($L$40-$L$41)+M597*($M$40-$M$41)+N597*($N$40-$N$41)+O597*($O$40-$O$41)+H598*$H$41+I598*$I$41+J598*$J$41+K598*$K$41+L598*$L$41+M598*$M$41+N598*$N$41+O598*$O$41</f>
        <v>90</v>
      </c>
      <c r="H597" s="18">
        <f>36*H599/H$40-SUM(H594:H596)</f>
        <v>0</v>
      </c>
      <c r="I597" s="18">
        <f t="shared" ref="I597:O597" si="180">36*I599/I$40-SUM(I594:I596)</f>
        <v>0</v>
      </c>
      <c r="J597" s="18">
        <f t="shared" si="180"/>
        <v>0</v>
      </c>
      <c r="K597" s="18">
        <f t="shared" si="180"/>
        <v>0</v>
      </c>
      <c r="L597" s="18">
        <f t="shared" si="180"/>
        <v>0</v>
      </c>
      <c r="M597" s="18">
        <f t="shared" si="180"/>
        <v>0</v>
      </c>
      <c r="N597" s="18">
        <f t="shared" si="180"/>
        <v>0</v>
      </c>
      <c r="O597" s="18">
        <f t="shared" si="180"/>
        <v>7.8181818181818183</v>
      </c>
      <c r="P597" s="68" t="s">
        <v>252</v>
      </c>
      <c r="Q597" s="210" t="s">
        <v>22</v>
      </c>
    </row>
    <row r="598" spans="1:19" ht="13.5" customHeight="1">
      <c r="A598" s="36"/>
      <c r="B598" s="343" t="s">
        <v>307</v>
      </c>
      <c r="C598" s="8"/>
      <c r="D598" s="5"/>
      <c r="E598" s="65"/>
      <c r="F598" s="66"/>
      <c r="G598" s="69"/>
      <c r="H598" s="1">
        <f t="shared" ref="H598:O598" si="181">SUM(H594:H597)</f>
        <v>0</v>
      </c>
      <c r="I598" s="1">
        <f t="shared" si="181"/>
        <v>0</v>
      </c>
      <c r="J598" s="1">
        <f t="shared" si="181"/>
        <v>0</v>
      </c>
      <c r="K598" s="1">
        <f t="shared" si="181"/>
        <v>0</v>
      </c>
      <c r="L598" s="1">
        <f t="shared" si="181"/>
        <v>0</v>
      </c>
      <c r="M598" s="1">
        <f t="shared" si="181"/>
        <v>0</v>
      </c>
      <c r="N598" s="1">
        <f t="shared" si="181"/>
        <v>0</v>
      </c>
      <c r="O598" s="1">
        <f t="shared" si="181"/>
        <v>9.8181818181818183</v>
      </c>
      <c r="P598" s="68"/>
      <c r="Q598" s="210" t="s">
        <v>30</v>
      </c>
      <c r="R598" s="273"/>
    </row>
    <row r="599" spans="1:19" ht="12.75" customHeight="1" thickBot="1">
      <c r="A599" s="70"/>
      <c r="B599" s="345"/>
      <c r="C599" s="10"/>
      <c r="D599" s="10"/>
      <c r="E599" s="71">
        <f>SUM(H599:O599)</f>
        <v>3</v>
      </c>
      <c r="F599" s="72"/>
      <c r="G599" s="73"/>
      <c r="H599" s="74"/>
      <c r="I599" s="74"/>
      <c r="J599" s="74"/>
      <c r="K599" s="74"/>
      <c r="L599" s="74"/>
      <c r="M599" s="74"/>
      <c r="N599" s="74"/>
      <c r="O599" s="74">
        <v>3</v>
      </c>
      <c r="P599" s="75"/>
      <c r="Q599" s="210" t="s">
        <v>20</v>
      </c>
      <c r="R599" s="273"/>
    </row>
    <row r="600" spans="1:19">
      <c r="A600" s="36" t="s">
        <v>133</v>
      </c>
      <c r="B600" s="341" t="s">
        <v>301</v>
      </c>
      <c r="C600" s="4"/>
      <c r="D600" s="5" t="s">
        <v>11</v>
      </c>
      <c r="E600" s="61">
        <f>H604*$H$40+I604*$I$40+J604*$J$40+K604*$K$40+L604*$L$40+M604*$M$40+N604*$N$40+O604*$O$40</f>
        <v>72</v>
      </c>
      <c r="F600" s="62">
        <f>SUM(G600:G602)</f>
        <v>28</v>
      </c>
      <c r="G600" s="63">
        <f>H600*($H$40-$H$41)+I600*($I$40-$I$41)+J600*($J$40-$J$41)+K600*($K$40-$K$41)+L600*($L$40-$L$41)+M600*($M$40-$M$41)+N600*($N$40-$N$41)+O600*($O$40-$O$41)</f>
        <v>14</v>
      </c>
      <c r="H600" s="19"/>
      <c r="I600" s="19"/>
      <c r="J600" s="19"/>
      <c r="K600" s="267"/>
      <c r="L600" s="19"/>
      <c r="M600" s="267">
        <v>1</v>
      </c>
      <c r="N600" s="20"/>
      <c r="O600" s="20"/>
      <c r="P600" s="64" t="s">
        <v>240</v>
      </c>
      <c r="Q600" s="210" t="s">
        <v>14</v>
      </c>
      <c r="R600" s="211" t="s">
        <v>21</v>
      </c>
      <c r="S600" s="212" t="s">
        <v>35</v>
      </c>
    </row>
    <row r="601" spans="1:19" ht="12" customHeight="1">
      <c r="A601" s="36"/>
      <c r="B601" s="343" t="s">
        <v>302</v>
      </c>
      <c r="C601" s="8"/>
      <c r="D601" s="5"/>
      <c r="E601" s="65"/>
      <c r="F601" s="66"/>
      <c r="G601" s="63">
        <f>H601*($H$40-$H$41)+I601*($I$40-$I$41)+J601*($J$40-$J$41)+K601*($K$40-$K$41)+L601*($L$40-$L$41)+M601*($M$40-$M$41)+N601*($N$40-$N$41)+O601*($O$40-$O$41)</f>
        <v>0</v>
      </c>
      <c r="H601" s="19"/>
      <c r="I601" s="19"/>
      <c r="J601" s="19"/>
      <c r="K601" s="267"/>
      <c r="L601" s="19"/>
      <c r="M601" s="267">
        <v>0</v>
      </c>
      <c r="N601" s="21"/>
      <c r="O601" s="21"/>
      <c r="P601" s="67"/>
      <c r="Q601" s="210" t="s">
        <v>14</v>
      </c>
    </row>
    <row r="602" spans="1:19" ht="12" customHeight="1">
      <c r="A602" s="36"/>
      <c r="B602" s="347"/>
      <c r="C602" s="8"/>
      <c r="D602" s="5"/>
      <c r="E602" s="65"/>
      <c r="F602" s="66"/>
      <c r="G602" s="63">
        <f>H602*($H$40-$H$41)+I602*($I$40-$I$41)+J602*($J$40-$J$41)+K602*($K$40-$K$41)+L602*($L$40-$L$41)+M602*($M$40-$M$41)+N602*($N$40-$N$41)+O602*($O$40-$O$41)</f>
        <v>14</v>
      </c>
      <c r="H602" s="19"/>
      <c r="I602" s="19"/>
      <c r="J602" s="19"/>
      <c r="K602" s="267"/>
      <c r="L602" s="19"/>
      <c r="M602" s="267">
        <v>1</v>
      </c>
      <c r="N602" s="21"/>
      <c r="O602" s="21"/>
      <c r="P602" s="297"/>
      <c r="Q602" s="210" t="s">
        <v>14</v>
      </c>
    </row>
    <row r="603" spans="1:19">
      <c r="A603" s="36"/>
      <c r="B603" s="348" t="s">
        <v>303</v>
      </c>
      <c r="C603" s="8"/>
      <c r="D603" s="5"/>
      <c r="E603" s="65"/>
      <c r="F603" s="66"/>
      <c r="G603" s="63">
        <f>H603*($H$40-$H$41)+I603*($I$40-$I$41)+J603*($J$40-$J$41)+K603*($K$40-$K$41)+L603*($L$40-$L$41)+M603*($M$40-$M$41)+N603*($N$40-$N$41)+O603*($O$40-$O$41)+H604*$H$41+I604*$I$41+J604*$J$41+K604*$K$41+L604*$L$41+M604*$M$41+N604*$N$41+O604*$O$41</f>
        <v>44</v>
      </c>
      <c r="H603" s="18">
        <f>36*H605/H$40-SUM(H600:H602)</f>
        <v>0</v>
      </c>
      <c r="I603" s="18">
        <f t="shared" ref="I603:O603" si="182">36*I605/I$40-SUM(I600:I602)</f>
        <v>0</v>
      </c>
      <c r="J603" s="18">
        <f t="shared" si="182"/>
        <v>0</v>
      </c>
      <c r="K603" s="18">
        <f t="shared" si="182"/>
        <v>0</v>
      </c>
      <c r="L603" s="18">
        <f t="shared" si="182"/>
        <v>0</v>
      </c>
      <c r="M603" s="18">
        <f t="shared" si="182"/>
        <v>2.2352941176470589</v>
      </c>
      <c r="N603" s="18">
        <f t="shared" si="182"/>
        <v>0</v>
      </c>
      <c r="O603" s="18">
        <f t="shared" si="182"/>
        <v>0</v>
      </c>
      <c r="P603" s="68" t="s">
        <v>240</v>
      </c>
      <c r="Q603" s="210" t="s">
        <v>22</v>
      </c>
    </row>
    <row r="604" spans="1:19" ht="13.5" customHeight="1">
      <c r="A604" s="36"/>
      <c r="B604" s="343" t="s">
        <v>304</v>
      </c>
      <c r="C604" s="8"/>
      <c r="D604" s="5"/>
      <c r="E604" s="65"/>
      <c r="F604" s="66"/>
      <c r="G604" s="69"/>
      <c r="H604" s="1">
        <f t="shared" ref="H604:O604" si="183">SUM(H600:H603)</f>
        <v>0</v>
      </c>
      <c r="I604" s="1">
        <f t="shared" si="183"/>
        <v>0</v>
      </c>
      <c r="J604" s="1">
        <f t="shared" si="183"/>
        <v>0</v>
      </c>
      <c r="K604" s="1">
        <f t="shared" si="183"/>
        <v>0</v>
      </c>
      <c r="L604" s="1">
        <f t="shared" si="183"/>
        <v>0</v>
      </c>
      <c r="M604" s="1">
        <f t="shared" si="183"/>
        <v>4.2352941176470589</v>
      </c>
      <c r="N604" s="1">
        <f t="shared" si="183"/>
        <v>0</v>
      </c>
      <c r="O604" s="1">
        <f t="shared" si="183"/>
        <v>0</v>
      </c>
      <c r="P604" s="68"/>
      <c r="Q604" s="210" t="s">
        <v>30</v>
      </c>
      <c r="R604" s="273"/>
    </row>
    <row r="605" spans="1:19" ht="12.75" customHeight="1" thickBot="1">
      <c r="A605" s="70"/>
      <c r="B605" s="345"/>
      <c r="C605" s="10"/>
      <c r="D605" s="10"/>
      <c r="E605" s="71">
        <f>SUM(H605:O605)</f>
        <v>2</v>
      </c>
      <c r="F605" s="72"/>
      <c r="G605" s="73"/>
      <c r="H605" s="74"/>
      <c r="I605" s="74"/>
      <c r="J605" s="74"/>
      <c r="K605" s="74"/>
      <c r="L605" s="74"/>
      <c r="M605" s="74">
        <v>2</v>
      </c>
      <c r="N605" s="74"/>
      <c r="O605" s="74"/>
      <c r="P605" s="75"/>
      <c r="Q605" s="210" t="s">
        <v>20</v>
      </c>
      <c r="R605" s="273"/>
    </row>
    <row r="606" spans="1:19">
      <c r="A606" s="36" t="s">
        <v>134</v>
      </c>
      <c r="B606" s="341" t="s">
        <v>305</v>
      </c>
      <c r="C606" s="4"/>
      <c r="D606" s="5" t="s">
        <v>6</v>
      </c>
      <c r="E606" s="61">
        <f>H610*$H$40+I610*$I$40+J610*$J$40+K610*$K$40+L610*$L$40+M610*$M$40+N610*$N$40+O610*$O$40</f>
        <v>108</v>
      </c>
      <c r="F606" s="62">
        <f>SUM(G606:G608)</f>
        <v>34</v>
      </c>
      <c r="G606" s="63">
        <f>H606*($H$40-$H$41)+I606*($I$40-$I$41)+J606*($J$40-$J$41)+K606*($K$40-$K$41)+L606*($L$40-$L$41)+M606*($M$40-$M$41)+N606*($N$40-$N$41)+O606*($O$40-$O$41)</f>
        <v>17</v>
      </c>
      <c r="H606" s="19">
        <v>1</v>
      </c>
      <c r="I606" s="19"/>
      <c r="J606" s="19"/>
      <c r="K606" s="267"/>
      <c r="L606" s="19"/>
      <c r="M606" s="267"/>
      <c r="N606" s="20"/>
      <c r="O606" s="20"/>
      <c r="P606" s="64" t="s">
        <v>239</v>
      </c>
      <c r="Q606" s="210" t="s">
        <v>14</v>
      </c>
      <c r="R606" s="211" t="s">
        <v>21</v>
      </c>
      <c r="S606" s="212" t="s">
        <v>35</v>
      </c>
    </row>
    <row r="607" spans="1:19" ht="12" customHeight="1">
      <c r="A607" s="36"/>
      <c r="B607" s="344"/>
      <c r="C607" s="8"/>
      <c r="D607" s="5"/>
      <c r="E607" s="65"/>
      <c r="F607" s="66"/>
      <c r="G607" s="63">
        <f>H607*($H$40-$H$41)+I607*($I$40-$I$41)+J607*($J$40-$J$41)+K607*($K$40-$K$41)+L607*($L$40-$L$41)+M607*($M$40-$M$41)+N607*($N$40-$N$41)+O607*($O$40-$O$41)</f>
        <v>0</v>
      </c>
      <c r="H607" s="19">
        <v>0</v>
      </c>
      <c r="I607" s="19"/>
      <c r="J607" s="19"/>
      <c r="K607" s="267"/>
      <c r="L607" s="19"/>
      <c r="M607" s="267"/>
      <c r="N607" s="21"/>
      <c r="O607" s="21"/>
      <c r="P607" s="67"/>
      <c r="Q607" s="210" t="s">
        <v>14</v>
      </c>
    </row>
    <row r="608" spans="1:19" ht="12" customHeight="1">
      <c r="A608" s="36"/>
      <c r="B608" s="347"/>
      <c r="C608" s="8"/>
      <c r="D608" s="5"/>
      <c r="E608" s="65"/>
      <c r="F608" s="66"/>
      <c r="G608" s="63">
        <f>H608*($H$40-$H$41)+I608*($I$40-$I$41)+J608*($J$40-$J$41)+K608*($K$40-$K$41)+L608*($L$40-$L$41)+M608*($M$40-$M$41)+N608*($N$40-$N$41)+O608*($O$40-$O$41)</f>
        <v>17</v>
      </c>
      <c r="H608" s="19">
        <v>1</v>
      </c>
      <c r="I608" s="19"/>
      <c r="J608" s="19"/>
      <c r="K608" s="267"/>
      <c r="L608" s="19"/>
      <c r="M608" s="267"/>
      <c r="N608" s="21"/>
      <c r="O608" s="21"/>
      <c r="P608" s="297"/>
      <c r="Q608" s="210" t="s">
        <v>14</v>
      </c>
    </row>
    <row r="609" spans="1:19">
      <c r="A609" s="36"/>
      <c r="B609" s="348" t="s">
        <v>308</v>
      </c>
      <c r="C609" s="8"/>
      <c r="D609" s="5"/>
      <c r="E609" s="65"/>
      <c r="F609" s="66"/>
      <c r="G609" s="63">
        <f>H609*($H$40-$H$41)+I609*($I$40-$I$41)+J609*($J$40-$J$41)+K609*($K$40-$K$41)+L609*($L$40-$L$41)+M609*($M$40-$M$41)+N609*($N$40-$N$41)+O609*($O$40-$O$41)+H610*$H$41+I610*$I$41+J610*$J$41+K610*$K$41+L610*$L$41+M610*$M$41+N610*$N$41+O610*$O$41</f>
        <v>74</v>
      </c>
      <c r="H609" s="18">
        <f>36*H611/H$40-SUM(H606:H608)</f>
        <v>3.4000000000000004</v>
      </c>
      <c r="I609" s="18">
        <f t="shared" ref="I609:O609" si="184">36*I611/I$40-SUM(I606:I608)</f>
        <v>0</v>
      </c>
      <c r="J609" s="18">
        <f t="shared" si="184"/>
        <v>0</v>
      </c>
      <c r="K609" s="18">
        <f t="shared" si="184"/>
        <v>0</v>
      </c>
      <c r="L609" s="18">
        <f t="shared" si="184"/>
        <v>0</v>
      </c>
      <c r="M609" s="18">
        <f t="shared" si="184"/>
        <v>0</v>
      </c>
      <c r="N609" s="18">
        <f t="shared" si="184"/>
        <v>0</v>
      </c>
      <c r="O609" s="18">
        <f t="shared" si="184"/>
        <v>0</v>
      </c>
      <c r="P609" s="68" t="s">
        <v>239</v>
      </c>
      <c r="Q609" s="210" t="s">
        <v>22</v>
      </c>
    </row>
    <row r="610" spans="1:19" ht="13.5" customHeight="1">
      <c r="A610" s="36"/>
      <c r="B610" s="344"/>
      <c r="C610" s="8"/>
      <c r="D610" s="5"/>
      <c r="E610" s="65"/>
      <c r="F610" s="66"/>
      <c r="G610" s="69"/>
      <c r="H610" s="1">
        <f t="shared" ref="H610:O610" si="185">SUM(H606:H609)</f>
        <v>5.4</v>
      </c>
      <c r="I610" s="1">
        <f t="shared" si="185"/>
        <v>0</v>
      </c>
      <c r="J610" s="1">
        <f t="shared" si="185"/>
        <v>0</v>
      </c>
      <c r="K610" s="1">
        <f t="shared" si="185"/>
        <v>0</v>
      </c>
      <c r="L610" s="1">
        <f t="shared" si="185"/>
        <v>0</v>
      </c>
      <c r="M610" s="1">
        <f t="shared" si="185"/>
        <v>0</v>
      </c>
      <c r="N610" s="1">
        <f t="shared" si="185"/>
        <v>0</v>
      </c>
      <c r="O610" s="1">
        <f t="shared" si="185"/>
        <v>0</v>
      </c>
      <c r="P610" s="68"/>
      <c r="Q610" s="210" t="s">
        <v>30</v>
      </c>
      <c r="R610" s="273"/>
    </row>
    <row r="611" spans="1:19" ht="12.75" customHeight="1" thickBot="1">
      <c r="A611" s="70"/>
      <c r="B611" s="345"/>
      <c r="C611" s="10"/>
      <c r="D611" s="10"/>
      <c r="E611" s="71">
        <f>SUM(H611:O611)</f>
        <v>3</v>
      </c>
      <c r="F611" s="72"/>
      <c r="G611" s="73"/>
      <c r="H611" s="74">
        <v>3</v>
      </c>
      <c r="I611" s="74"/>
      <c r="J611" s="74"/>
      <c r="K611" s="74"/>
      <c r="L611" s="74"/>
      <c r="M611" s="74"/>
      <c r="N611" s="74"/>
      <c r="O611" s="74"/>
      <c r="P611" s="75"/>
      <c r="Q611" s="210" t="s">
        <v>20</v>
      </c>
      <c r="R611" s="273"/>
    </row>
    <row r="612" spans="1:19">
      <c r="A612" s="36" t="s">
        <v>135</v>
      </c>
      <c r="B612" s="341" t="s">
        <v>329</v>
      </c>
      <c r="C612" s="4"/>
      <c r="D612" s="5">
        <v>8</v>
      </c>
      <c r="E612" s="61">
        <f>H616*$H$40+I616*$I$40+J616*$J$40+K616*$K$40+L616*$L$40+M616*$M$40+N616*$N$40+O616*$O$40</f>
        <v>72</v>
      </c>
      <c r="F612" s="62">
        <f>SUM(G612:G614)</f>
        <v>27</v>
      </c>
      <c r="G612" s="63">
        <f>H612*($H$40-$H$41)+I612*($I$40-$I$41)+J612*($J$40-$J$41)+K612*($K$40-$K$41)+L612*($L$40-$L$41)+M612*($M$40-$M$41)+N612*($N$40-$N$41)+O612*($O$40-$O$41)</f>
        <v>9</v>
      </c>
      <c r="H612" s="19"/>
      <c r="I612" s="19"/>
      <c r="J612" s="19"/>
      <c r="K612" s="267"/>
      <c r="L612" s="19"/>
      <c r="M612" s="267"/>
      <c r="N612" s="20"/>
      <c r="O612" s="20">
        <v>1</v>
      </c>
      <c r="P612" s="64" t="s">
        <v>239</v>
      </c>
      <c r="Q612" s="210" t="s">
        <v>14</v>
      </c>
      <c r="R612" s="211" t="s">
        <v>21</v>
      </c>
      <c r="S612" s="212" t="s">
        <v>35</v>
      </c>
    </row>
    <row r="613" spans="1:19" ht="12" customHeight="1">
      <c r="A613" s="36"/>
      <c r="B613" s="343" t="s">
        <v>330</v>
      </c>
      <c r="C613" s="8"/>
      <c r="D613" s="5"/>
      <c r="E613" s="65"/>
      <c r="F613" s="66"/>
      <c r="G613" s="63">
        <f>H613*($H$40-$H$41)+I613*($I$40-$I$41)+J613*($J$40-$J$41)+K613*($K$40-$K$41)+L613*($L$40-$L$41)+M613*($M$40-$M$41)+N613*($N$40-$N$41)+O613*($O$40-$O$41)</f>
        <v>0</v>
      </c>
      <c r="H613" s="19"/>
      <c r="I613" s="19"/>
      <c r="J613" s="19"/>
      <c r="K613" s="267"/>
      <c r="L613" s="19"/>
      <c r="M613" s="267"/>
      <c r="N613" s="21"/>
      <c r="O613" s="21">
        <v>0</v>
      </c>
      <c r="P613" s="67"/>
      <c r="Q613" s="210" t="s">
        <v>14</v>
      </c>
    </row>
    <row r="614" spans="1:19" ht="12" customHeight="1" thickBot="1">
      <c r="A614" s="36"/>
      <c r="B614" s="347"/>
      <c r="C614" s="8"/>
      <c r="D614" s="5"/>
      <c r="E614" s="65"/>
      <c r="F614" s="66"/>
      <c r="G614" s="63">
        <f>H614*($H$40-$H$41)+I614*($I$40-$I$41)+J614*($J$40-$J$41)+K614*($K$40-$K$41)+L614*($L$40-$L$41)+M614*($M$40-$M$41)+N614*($N$40-$N$41)+O614*($O$40-$O$41)</f>
        <v>18</v>
      </c>
      <c r="H614" s="19"/>
      <c r="I614" s="19"/>
      <c r="J614" s="19"/>
      <c r="K614" s="267"/>
      <c r="L614" s="19"/>
      <c r="M614" s="267"/>
      <c r="N614" s="21"/>
      <c r="O614" s="21">
        <v>2</v>
      </c>
      <c r="P614" s="297"/>
      <c r="Q614" s="210" t="s">
        <v>14</v>
      </c>
    </row>
    <row r="615" spans="1:19">
      <c r="A615" s="36"/>
      <c r="B615" s="348" t="s">
        <v>331</v>
      </c>
      <c r="C615" s="8"/>
      <c r="D615" s="5"/>
      <c r="E615" s="65"/>
      <c r="F615" s="66"/>
      <c r="G615" s="63">
        <f>H615*($H$40-$H$41)+I615*($I$40-$I$41)+J615*($J$40-$J$41)+K615*($K$40-$K$41)+L615*($L$40-$L$41)+M615*($M$40-$M$41)+N615*($N$40-$N$41)+O615*($O$40-$O$41)+H616*$H$41+I616*$I$41+J616*$J$41+K616*$K$41+L616*$L$41+M616*$M$41+N616*$N$41+O616*$O$41</f>
        <v>45.000000000000007</v>
      </c>
      <c r="H615" s="18">
        <f>36*H617/H$40-SUM(H612:H614)</f>
        <v>0</v>
      </c>
      <c r="I615" s="18">
        <f t="shared" ref="I615:O615" si="186">36*I617/I$40-SUM(I612:I614)</f>
        <v>0</v>
      </c>
      <c r="J615" s="18">
        <f t="shared" si="186"/>
        <v>0</v>
      </c>
      <c r="K615" s="18">
        <f t="shared" si="186"/>
        <v>0</v>
      </c>
      <c r="L615" s="18">
        <f t="shared" si="186"/>
        <v>0</v>
      </c>
      <c r="M615" s="18">
        <f t="shared" si="186"/>
        <v>0</v>
      </c>
      <c r="N615" s="18">
        <f t="shared" si="186"/>
        <v>0</v>
      </c>
      <c r="O615" s="18">
        <f t="shared" si="186"/>
        <v>3.5454545454545459</v>
      </c>
      <c r="P615" s="64" t="s">
        <v>239</v>
      </c>
      <c r="Q615" s="210" t="s">
        <v>22</v>
      </c>
    </row>
    <row r="616" spans="1:19" ht="13.5" customHeight="1">
      <c r="A616" s="36"/>
      <c r="B616" s="343" t="s">
        <v>332</v>
      </c>
      <c r="C616" s="8"/>
      <c r="D616" s="5"/>
      <c r="E616" s="65"/>
      <c r="F616" s="66"/>
      <c r="G616" s="69"/>
      <c r="H616" s="1">
        <f t="shared" ref="H616:O616" si="187">SUM(H612:H615)</f>
        <v>0</v>
      </c>
      <c r="I616" s="1">
        <f t="shared" si="187"/>
        <v>0</v>
      </c>
      <c r="J616" s="1">
        <f t="shared" si="187"/>
        <v>0</v>
      </c>
      <c r="K616" s="1">
        <f t="shared" si="187"/>
        <v>0</v>
      </c>
      <c r="L616" s="1">
        <f t="shared" si="187"/>
        <v>0</v>
      </c>
      <c r="M616" s="1">
        <f t="shared" si="187"/>
        <v>0</v>
      </c>
      <c r="N616" s="1">
        <f t="shared" si="187"/>
        <v>0</v>
      </c>
      <c r="O616" s="1">
        <f t="shared" si="187"/>
        <v>6.5454545454545459</v>
      </c>
      <c r="P616" s="68"/>
      <c r="Q616" s="210" t="s">
        <v>30</v>
      </c>
      <c r="R616" s="273"/>
    </row>
    <row r="617" spans="1:19" ht="12.75" customHeight="1" thickBot="1">
      <c r="A617" s="70"/>
      <c r="B617" s="346" t="s">
        <v>333</v>
      </c>
      <c r="C617" s="10"/>
      <c r="D617" s="10"/>
      <c r="E617" s="71">
        <f>SUM(H617:O617)</f>
        <v>2</v>
      </c>
      <c r="F617" s="72"/>
      <c r="G617" s="73"/>
      <c r="H617" s="74"/>
      <c r="I617" s="74"/>
      <c r="J617" s="74"/>
      <c r="K617" s="74"/>
      <c r="L617" s="74"/>
      <c r="M617" s="74"/>
      <c r="N617" s="74"/>
      <c r="O617" s="74">
        <v>2</v>
      </c>
      <c r="P617" s="75"/>
      <c r="Q617" s="210" t="s">
        <v>20</v>
      </c>
      <c r="R617" s="273"/>
    </row>
    <row r="618" spans="1:19">
      <c r="A618" s="36" t="s">
        <v>136</v>
      </c>
      <c r="B618" s="341" t="s">
        <v>309</v>
      </c>
      <c r="C618" s="4"/>
      <c r="D618" s="5" t="s">
        <v>13</v>
      </c>
      <c r="E618" s="61">
        <f>H622*$H$40+I622*$I$40+J622*$J$40+K622*$K$40+L622*$L$40+M622*$M$40+N622*$N$40+O622*$O$40</f>
        <v>108</v>
      </c>
      <c r="F618" s="62">
        <f>SUM(G618:G620)</f>
        <v>27</v>
      </c>
      <c r="G618" s="63">
        <f>H618*($H$40-$H$41)+I618*($I$40-$I$41)+J618*($J$40-$J$41)+K618*($K$40-$K$41)+L618*($L$40-$L$41)+M618*($M$40-$M$41)+N618*($N$40-$N$41)+O618*($O$40-$O$41)</f>
        <v>9</v>
      </c>
      <c r="H618" s="19"/>
      <c r="I618" s="19"/>
      <c r="J618" s="19"/>
      <c r="K618" s="267"/>
      <c r="L618" s="19"/>
      <c r="M618" s="267"/>
      <c r="N618" s="20"/>
      <c r="O618" s="20">
        <v>1</v>
      </c>
      <c r="P618" s="64" t="s">
        <v>252</v>
      </c>
      <c r="Q618" s="210" t="s">
        <v>14</v>
      </c>
      <c r="R618" s="211" t="s">
        <v>21</v>
      </c>
      <c r="S618" s="212" t="s">
        <v>35</v>
      </c>
    </row>
    <row r="619" spans="1:19" ht="12" customHeight="1">
      <c r="A619" s="36"/>
      <c r="B619" s="344"/>
      <c r="C619" s="8"/>
      <c r="D619" s="5"/>
      <c r="E619" s="65"/>
      <c r="F619" s="66"/>
      <c r="G619" s="63">
        <f>H619*($H$40-$H$41)+I619*($I$40-$I$41)+J619*($J$40-$J$41)+K619*($K$40-$K$41)+L619*($L$40-$L$41)+M619*($M$40-$M$41)+N619*($N$40-$N$41)+O619*($O$40-$O$41)</f>
        <v>18</v>
      </c>
      <c r="H619" s="19"/>
      <c r="I619" s="19"/>
      <c r="J619" s="19"/>
      <c r="K619" s="267"/>
      <c r="L619" s="19"/>
      <c r="M619" s="267"/>
      <c r="N619" s="21"/>
      <c r="O619" s="21">
        <v>2</v>
      </c>
      <c r="P619" s="67"/>
      <c r="Q619" s="210" t="s">
        <v>14</v>
      </c>
    </row>
    <row r="620" spans="1:19" ht="12" customHeight="1">
      <c r="A620" s="36"/>
      <c r="B620" s="347"/>
      <c r="C620" s="8"/>
      <c r="D620" s="5"/>
      <c r="E620" s="65"/>
      <c r="F620" s="66"/>
      <c r="G620" s="63">
        <f>H620*($H$40-$H$41)+I620*($I$40-$I$41)+J620*($J$40-$J$41)+K620*($K$40-$K$41)+L620*($L$40-$L$41)+M620*($M$40-$M$41)+N620*($N$40-$N$41)+O620*($O$40-$O$41)</f>
        <v>0</v>
      </c>
      <c r="H620" s="19"/>
      <c r="I620" s="19"/>
      <c r="J620" s="19"/>
      <c r="K620" s="267"/>
      <c r="L620" s="19"/>
      <c r="M620" s="267"/>
      <c r="N620" s="21"/>
      <c r="O620" s="21">
        <v>0</v>
      </c>
      <c r="P620" s="297"/>
      <c r="Q620" s="210" t="s">
        <v>14</v>
      </c>
    </row>
    <row r="621" spans="1:19">
      <c r="A621" s="36"/>
      <c r="B621" s="348" t="s">
        <v>310</v>
      </c>
      <c r="C621" s="8"/>
      <c r="D621" s="5"/>
      <c r="E621" s="65"/>
      <c r="F621" s="66"/>
      <c r="G621" s="63">
        <f>H621*($H$40-$H$41)+I621*($I$40-$I$41)+J621*($J$40-$J$41)+K621*($K$40-$K$41)+L621*($L$40-$L$41)+M621*($M$40-$M$41)+N621*($N$40-$N$41)+O621*($O$40-$O$41)+H622*$H$41+I622*$I$41+J622*$J$41+K622*$K$41+L622*$L$41+M622*$M$41+N622*$N$41+O622*$O$41</f>
        <v>81</v>
      </c>
      <c r="H621" s="18">
        <f t="shared" ref="H621:O621" si="188">36*H623/H$40-SUM(H618:H620)</f>
        <v>0</v>
      </c>
      <c r="I621" s="18">
        <f t="shared" si="188"/>
        <v>0</v>
      </c>
      <c r="J621" s="18">
        <f t="shared" si="188"/>
        <v>0</v>
      </c>
      <c r="K621" s="18">
        <f t="shared" si="188"/>
        <v>0</v>
      </c>
      <c r="L621" s="18">
        <f t="shared" si="188"/>
        <v>0</v>
      </c>
      <c r="M621" s="18">
        <f t="shared" si="188"/>
        <v>0</v>
      </c>
      <c r="N621" s="18">
        <f t="shared" si="188"/>
        <v>0</v>
      </c>
      <c r="O621" s="18">
        <f t="shared" si="188"/>
        <v>6.8181818181818183</v>
      </c>
      <c r="P621" s="68" t="s">
        <v>315</v>
      </c>
      <c r="Q621" s="210" t="s">
        <v>22</v>
      </c>
    </row>
    <row r="622" spans="1:19" ht="13.5" customHeight="1">
      <c r="A622" s="36"/>
      <c r="B622" s="344"/>
      <c r="C622" s="8"/>
      <c r="D622" s="5"/>
      <c r="E622" s="65"/>
      <c r="F622" s="66"/>
      <c r="G622" s="69"/>
      <c r="H622" s="1">
        <f t="shared" ref="H622:O622" si="189">SUM(H618:H621)</f>
        <v>0</v>
      </c>
      <c r="I622" s="1">
        <f t="shared" si="189"/>
        <v>0</v>
      </c>
      <c r="J622" s="1">
        <f t="shared" si="189"/>
        <v>0</v>
      </c>
      <c r="K622" s="1">
        <f t="shared" si="189"/>
        <v>0</v>
      </c>
      <c r="L622" s="1">
        <f t="shared" si="189"/>
        <v>0</v>
      </c>
      <c r="M622" s="1">
        <f t="shared" si="189"/>
        <v>0</v>
      </c>
      <c r="N622" s="1">
        <f t="shared" si="189"/>
        <v>0</v>
      </c>
      <c r="O622" s="1">
        <f t="shared" si="189"/>
        <v>9.8181818181818183</v>
      </c>
      <c r="P622" s="68"/>
      <c r="Q622" s="210" t="s">
        <v>30</v>
      </c>
      <c r="R622" s="273"/>
    </row>
    <row r="623" spans="1:19" ht="12.75" customHeight="1" thickBot="1">
      <c r="A623" s="70"/>
      <c r="B623" s="345"/>
      <c r="C623" s="10"/>
      <c r="D623" s="10"/>
      <c r="E623" s="71">
        <f>SUM(H623:O623)</f>
        <v>3</v>
      </c>
      <c r="F623" s="72"/>
      <c r="G623" s="73"/>
      <c r="H623" s="74"/>
      <c r="I623" s="74"/>
      <c r="J623" s="74"/>
      <c r="K623" s="74"/>
      <c r="L623" s="74"/>
      <c r="M623" s="74"/>
      <c r="N623" s="74"/>
      <c r="O623" s="74">
        <v>3</v>
      </c>
      <c r="P623" s="75"/>
      <c r="Q623" s="210" t="s">
        <v>20</v>
      </c>
      <c r="R623" s="273"/>
    </row>
    <row r="624" spans="1:19">
      <c r="A624" s="36" t="s">
        <v>137</v>
      </c>
      <c r="B624" s="341" t="s">
        <v>311</v>
      </c>
      <c r="C624" s="4"/>
      <c r="D624" s="5" t="s">
        <v>7</v>
      </c>
      <c r="E624" s="61">
        <f>H628*$H$40+I628*$I$40+J628*$J$40+K628*$K$40+L628*$L$40+M628*$M$40+N628*$N$40+O628*$O$40</f>
        <v>108</v>
      </c>
      <c r="F624" s="62">
        <f>SUM(G624:G626)</f>
        <v>34</v>
      </c>
      <c r="G624" s="63">
        <f>H624*($H$40-$H$41)+I624*($I$40-$I$41)+J624*($J$40-$J$41)+K624*($K$40-$K$41)+L624*($L$40-$L$41)+M624*($M$40-$M$41)+N624*($N$40-$N$41)+O624*($O$40-$O$41)</f>
        <v>0</v>
      </c>
      <c r="H624" s="19"/>
      <c r="I624" s="19">
        <v>0</v>
      </c>
      <c r="J624" s="19"/>
      <c r="K624" s="267"/>
      <c r="L624" s="19"/>
      <c r="M624" s="267"/>
      <c r="N624" s="20"/>
      <c r="O624" s="20"/>
      <c r="P624" s="64" t="s">
        <v>344</v>
      </c>
      <c r="Q624" s="210" t="s">
        <v>14</v>
      </c>
      <c r="R624" s="211" t="s">
        <v>21</v>
      </c>
      <c r="S624" s="212" t="s">
        <v>35</v>
      </c>
    </row>
    <row r="625" spans="1:19" ht="12" customHeight="1">
      <c r="A625" s="36"/>
      <c r="B625" s="344"/>
      <c r="C625" s="8"/>
      <c r="D625" s="5"/>
      <c r="E625" s="65"/>
      <c r="F625" s="66"/>
      <c r="G625" s="63">
        <f>H625*($H$40-$H$41)+I625*($I$40-$I$41)+J625*($J$40-$J$41)+K625*($K$40-$K$41)+L625*($L$40-$L$41)+M625*($M$40-$M$41)+N625*($N$40-$N$41)+O625*($O$40-$O$41)</f>
        <v>34</v>
      </c>
      <c r="H625" s="19"/>
      <c r="I625" s="19">
        <v>2</v>
      </c>
      <c r="J625" s="19"/>
      <c r="K625" s="267"/>
      <c r="L625" s="19"/>
      <c r="M625" s="267"/>
      <c r="N625" s="21"/>
      <c r="O625" s="21"/>
      <c r="P625" s="67"/>
      <c r="Q625" s="210" t="s">
        <v>14</v>
      </c>
    </row>
    <row r="626" spans="1:19" ht="12" customHeight="1">
      <c r="A626" s="36"/>
      <c r="B626" s="347"/>
      <c r="C626" s="8"/>
      <c r="D626" s="5"/>
      <c r="E626" s="65"/>
      <c r="F626" s="66"/>
      <c r="G626" s="63">
        <f>H626*($H$40-$H$41)+I626*($I$40-$I$41)+J626*($J$40-$J$41)+K626*($K$40-$K$41)+L626*($L$40-$L$41)+M626*($M$40-$M$41)+N626*($N$40-$N$41)+O626*($O$40-$O$41)</f>
        <v>0</v>
      </c>
      <c r="H626" s="19"/>
      <c r="I626" s="19">
        <v>0</v>
      </c>
      <c r="J626" s="19"/>
      <c r="K626" s="267"/>
      <c r="L626" s="19"/>
      <c r="M626" s="267"/>
      <c r="N626" s="21"/>
      <c r="O626" s="21"/>
      <c r="P626" s="297"/>
      <c r="Q626" s="210" t="s">
        <v>14</v>
      </c>
    </row>
    <row r="627" spans="1:19">
      <c r="A627" s="36"/>
      <c r="B627" s="348" t="s">
        <v>312</v>
      </c>
      <c r="C627" s="8"/>
      <c r="D627" s="5"/>
      <c r="E627" s="65"/>
      <c r="F627" s="66"/>
      <c r="G627" s="63">
        <f>H627*($H$40-$H$41)+I627*($I$40-$I$41)+J627*($J$40-$J$41)+K627*($K$40-$K$41)+L627*($L$40-$L$41)+M627*($M$40-$M$41)+N627*($N$40-$N$41)+O627*($O$40-$O$41)+H628*$H$41+I628*$I$41+J628*$J$41+K628*$K$41+L628*$L$41+M628*$M$41+N628*$N$41+O628*$O$41</f>
        <v>74</v>
      </c>
      <c r="H627" s="18">
        <f t="shared" ref="H627:O627" si="190">36*H629/H$40-SUM(H624:H626)</f>
        <v>0</v>
      </c>
      <c r="I627" s="18">
        <f t="shared" si="190"/>
        <v>3.4000000000000004</v>
      </c>
      <c r="J627" s="18">
        <f t="shared" si="190"/>
        <v>0</v>
      </c>
      <c r="K627" s="18">
        <f t="shared" si="190"/>
        <v>0</v>
      </c>
      <c r="L627" s="18">
        <f t="shared" si="190"/>
        <v>0</v>
      </c>
      <c r="M627" s="18">
        <f t="shared" si="190"/>
        <v>0</v>
      </c>
      <c r="N627" s="18">
        <f t="shared" si="190"/>
        <v>0</v>
      </c>
      <c r="O627" s="18">
        <f t="shared" si="190"/>
        <v>0</v>
      </c>
      <c r="P627" s="68" t="s">
        <v>252</v>
      </c>
      <c r="Q627" s="210" t="s">
        <v>22</v>
      </c>
    </row>
    <row r="628" spans="1:19" ht="13.5" customHeight="1">
      <c r="A628" s="36"/>
      <c r="B628" s="344"/>
      <c r="C628" s="8"/>
      <c r="D628" s="5"/>
      <c r="E628" s="65"/>
      <c r="F628" s="66"/>
      <c r="G628" s="69"/>
      <c r="H628" s="1">
        <f t="shared" ref="H628:O628" si="191">SUM(H624:H627)</f>
        <v>0</v>
      </c>
      <c r="I628" s="1">
        <f t="shared" si="191"/>
        <v>5.4</v>
      </c>
      <c r="J628" s="1">
        <f t="shared" si="191"/>
        <v>0</v>
      </c>
      <c r="K628" s="1">
        <f t="shared" si="191"/>
        <v>0</v>
      </c>
      <c r="L628" s="1">
        <f t="shared" si="191"/>
        <v>0</v>
      </c>
      <c r="M628" s="1">
        <f t="shared" si="191"/>
        <v>0</v>
      </c>
      <c r="N628" s="1">
        <f t="shared" si="191"/>
        <v>0</v>
      </c>
      <c r="O628" s="1">
        <f t="shared" si="191"/>
        <v>0</v>
      </c>
      <c r="P628" s="68"/>
      <c r="Q628" s="210" t="s">
        <v>30</v>
      </c>
      <c r="R628" s="273"/>
    </row>
    <row r="629" spans="1:19" ht="12.75" customHeight="1" thickBot="1">
      <c r="A629" s="70"/>
      <c r="B629" s="345"/>
      <c r="C629" s="10"/>
      <c r="D629" s="10"/>
      <c r="E629" s="71">
        <f>SUM(H629:O629)</f>
        <v>3</v>
      </c>
      <c r="F629" s="72"/>
      <c r="G629" s="73"/>
      <c r="H629" s="74"/>
      <c r="I629" s="74">
        <v>3</v>
      </c>
      <c r="J629" s="74"/>
      <c r="K629" s="74"/>
      <c r="L629" s="74"/>
      <c r="M629" s="74"/>
      <c r="N629" s="74"/>
      <c r="O629" s="74"/>
      <c r="P629" s="75"/>
      <c r="Q629" s="210" t="s">
        <v>20</v>
      </c>
      <c r="R629" s="273"/>
    </row>
    <row r="630" spans="1:19">
      <c r="A630" s="36" t="s">
        <v>138</v>
      </c>
      <c r="B630" s="341" t="s">
        <v>313</v>
      </c>
      <c r="C630" s="4"/>
      <c r="D630" s="5" t="s">
        <v>9</v>
      </c>
      <c r="E630" s="61">
        <f>H634*$H$40+I634*$I$40+J634*$J$40+K634*$K$40+L634*$L$40+M634*$M$40+N634*$N$40+O634*$O$40</f>
        <v>108</v>
      </c>
      <c r="F630" s="62">
        <f>SUM(G630:G632)</f>
        <v>45</v>
      </c>
      <c r="G630" s="63">
        <f>H630*($H$40-$H$41)+I630*($I$40-$I$41)+J630*($J$40-$J$41)+K630*($K$40-$K$41)+L630*($L$40-$L$41)+M630*($M$40-$M$41)+N630*($N$40-$N$41)+O630*($O$40-$O$41)</f>
        <v>15</v>
      </c>
      <c r="H630" s="19"/>
      <c r="I630" s="19"/>
      <c r="J630" s="19"/>
      <c r="K630" s="267">
        <v>1</v>
      </c>
      <c r="L630" s="19"/>
      <c r="M630" s="267"/>
      <c r="N630" s="20"/>
      <c r="O630" s="20"/>
      <c r="P630" s="64" t="s">
        <v>252</v>
      </c>
      <c r="Q630" s="210" t="s">
        <v>14</v>
      </c>
      <c r="R630" s="211" t="s">
        <v>21</v>
      </c>
      <c r="S630" s="212" t="s">
        <v>35</v>
      </c>
    </row>
    <row r="631" spans="1:19" ht="12" customHeight="1">
      <c r="A631" s="36"/>
      <c r="B631" s="344"/>
      <c r="C631" s="8"/>
      <c r="D631" s="5"/>
      <c r="E631" s="65"/>
      <c r="F631" s="66"/>
      <c r="G631" s="63">
        <f>H631*($H$40-$H$41)+I631*($I$40-$I$41)+J631*($J$40-$J$41)+K631*($K$40-$K$41)+L631*($L$40-$L$41)+M631*($M$40-$M$41)+N631*($N$40-$N$41)+O631*($O$40-$O$41)</f>
        <v>30</v>
      </c>
      <c r="H631" s="19"/>
      <c r="I631" s="19"/>
      <c r="J631" s="19"/>
      <c r="K631" s="267">
        <v>2</v>
      </c>
      <c r="L631" s="19"/>
      <c r="M631" s="267"/>
      <c r="N631" s="21"/>
      <c r="O631" s="21"/>
      <c r="P631" s="67"/>
      <c r="Q631" s="210" t="s">
        <v>14</v>
      </c>
    </row>
    <row r="632" spans="1:19" ht="12" customHeight="1" thickBot="1">
      <c r="A632" s="36"/>
      <c r="B632" s="347"/>
      <c r="C632" s="8"/>
      <c r="D632" s="5"/>
      <c r="E632" s="65"/>
      <c r="F632" s="66"/>
      <c r="G632" s="63">
        <f>H632*($H$40-$H$41)+I632*($I$40-$I$41)+J632*($J$40-$J$41)+K632*($K$40-$K$41)+L632*($L$40-$L$41)+M632*($M$40-$M$41)+N632*($N$40-$N$41)+O632*($O$40-$O$41)</f>
        <v>0</v>
      </c>
      <c r="H632" s="19"/>
      <c r="I632" s="19"/>
      <c r="J632" s="19"/>
      <c r="K632" s="267">
        <v>0</v>
      </c>
      <c r="L632" s="19"/>
      <c r="M632" s="267"/>
      <c r="N632" s="21"/>
      <c r="O632" s="21"/>
      <c r="P632" s="297"/>
      <c r="Q632" s="210" t="s">
        <v>14</v>
      </c>
    </row>
    <row r="633" spans="1:19">
      <c r="A633" s="36"/>
      <c r="B633" s="348" t="s">
        <v>314</v>
      </c>
      <c r="C633" s="8"/>
      <c r="D633" s="5"/>
      <c r="E633" s="65"/>
      <c r="F633" s="66"/>
      <c r="G633" s="63">
        <f>H633*($H$40-$H$41)+I633*($I$40-$I$41)+J633*($J$40-$J$41)+K633*($K$40-$K$41)+L633*($L$40-$L$41)+M633*($M$40-$M$41)+N633*($N$40-$N$41)+O633*($O$40-$O$41)+H634*$H$41+I634*$I$41+J634*$J$41+K634*$K$41+L634*$L$41+M634*$M$41+N634*$N$41+O634*$O$41</f>
        <v>63</v>
      </c>
      <c r="H633" s="18">
        <f t="shared" ref="H633:O633" si="192">36*H635/H$40-SUM(H630:H632)</f>
        <v>0</v>
      </c>
      <c r="I633" s="18">
        <f t="shared" si="192"/>
        <v>0</v>
      </c>
      <c r="J633" s="18">
        <f t="shared" si="192"/>
        <v>0</v>
      </c>
      <c r="K633" s="18">
        <f t="shared" si="192"/>
        <v>3</v>
      </c>
      <c r="L633" s="18">
        <f t="shared" si="192"/>
        <v>0</v>
      </c>
      <c r="M633" s="18">
        <f t="shared" si="192"/>
        <v>0</v>
      </c>
      <c r="N633" s="18">
        <f t="shared" si="192"/>
        <v>0</v>
      </c>
      <c r="O633" s="18">
        <f t="shared" si="192"/>
        <v>0</v>
      </c>
      <c r="P633" s="64" t="s">
        <v>344</v>
      </c>
      <c r="Q633" s="210" t="s">
        <v>22</v>
      </c>
    </row>
    <row r="634" spans="1:19" ht="13.5" customHeight="1">
      <c r="A634" s="36"/>
      <c r="B634" s="344"/>
      <c r="C634" s="8"/>
      <c r="D634" s="5"/>
      <c r="E634" s="65"/>
      <c r="F634" s="66"/>
      <c r="G634" s="69"/>
      <c r="H634" s="1">
        <f t="shared" ref="H634:O634" si="193">SUM(H630:H633)</f>
        <v>0</v>
      </c>
      <c r="I634" s="1">
        <f t="shared" si="193"/>
        <v>0</v>
      </c>
      <c r="J634" s="1">
        <f t="shared" si="193"/>
        <v>0</v>
      </c>
      <c r="K634" s="1">
        <f t="shared" si="193"/>
        <v>6</v>
      </c>
      <c r="L634" s="1">
        <f t="shared" si="193"/>
        <v>0</v>
      </c>
      <c r="M634" s="1">
        <f t="shared" si="193"/>
        <v>0</v>
      </c>
      <c r="N634" s="1">
        <f t="shared" si="193"/>
        <v>0</v>
      </c>
      <c r="O634" s="1">
        <f t="shared" si="193"/>
        <v>0</v>
      </c>
      <c r="P634" s="68"/>
      <c r="Q634" s="210" t="s">
        <v>30</v>
      </c>
      <c r="R634" s="273"/>
    </row>
    <row r="635" spans="1:19" ht="12.75" customHeight="1" thickBot="1">
      <c r="A635" s="70"/>
      <c r="B635" s="345"/>
      <c r="C635" s="10"/>
      <c r="D635" s="10"/>
      <c r="E635" s="71">
        <f>SUM(H635:O635)</f>
        <v>3</v>
      </c>
      <c r="F635" s="72"/>
      <c r="G635" s="73"/>
      <c r="H635" s="74"/>
      <c r="I635" s="74"/>
      <c r="J635" s="74"/>
      <c r="K635" s="74">
        <v>3</v>
      </c>
      <c r="L635" s="74"/>
      <c r="M635" s="74"/>
      <c r="N635" s="74"/>
      <c r="O635" s="74"/>
      <c r="P635" s="75"/>
      <c r="Q635" s="210" t="s">
        <v>20</v>
      </c>
      <c r="R635" s="273"/>
    </row>
    <row r="636" spans="1:19">
      <c r="A636" s="36" t="s">
        <v>139</v>
      </c>
      <c r="B636" s="341" t="s">
        <v>316</v>
      </c>
      <c r="C636" s="4" t="s">
        <v>10</v>
      </c>
      <c r="D636" s="5"/>
      <c r="E636" s="61">
        <f>H640*$H$40+I640*$I$40+J640*$J$40+K640*$K$40+L640*$L$40+M640*$M$40+N640*$N$40+O640*$O$40</f>
        <v>144</v>
      </c>
      <c r="F636" s="62">
        <f>SUM(G636:G638)</f>
        <v>51</v>
      </c>
      <c r="G636" s="63">
        <f>H636*($H$40-$H$41)+I636*($I$40-$I$41)+J636*($J$40-$J$41)+K636*($K$40-$K$41)+L636*($L$40-$L$41)+M636*($M$40-$M$41)+N636*($N$40-$N$41)+O636*($O$40-$O$41)</f>
        <v>17</v>
      </c>
      <c r="H636" s="19"/>
      <c r="I636" s="19"/>
      <c r="J636" s="19"/>
      <c r="K636" s="267"/>
      <c r="L636" s="19">
        <v>1</v>
      </c>
      <c r="M636" s="267"/>
      <c r="N636" s="20"/>
      <c r="O636" s="20"/>
      <c r="P636" s="64" t="s">
        <v>344</v>
      </c>
      <c r="Q636" s="210" t="s">
        <v>14</v>
      </c>
      <c r="R636" s="211" t="s">
        <v>21</v>
      </c>
      <c r="S636" s="212" t="s">
        <v>35</v>
      </c>
    </row>
    <row r="637" spans="1:19" ht="12" customHeight="1">
      <c r="A637" s="36"/>
      <c r="B637" s="343" t="s">
        <v>317</v>
      </c>
      <c r="C637" s="8"/>
      <c r="D637" s="5"/>
      <c r="E637" s="65"/>
      <c r="F637" s="66"/>
      <c r="G637" s="63">
        <f>H637*($H$40-$H$41)+I637*($I$40-$I$41)+J637*($J$40-$J$41)+K637*($K$40-$K$41)+L637*($L$40-$L$41)+M637*($M$40-$M$41)+N637*($N$40-$N$41)+O637*($O$40-$O$41)</f>
        <v>34</v>
      </c>
      <c r="H637" s="19"/>
      <c r="I637" s="19"/>
      <c r="J637" s="19"/>
      <c r="K637" s="267"/>
      <c r="L637" s="19">
        <v>2</v>
      </c>
      <c r="M637" s="267"/>
      <c r="N637" s="21"/>
      <c r="O637" s="21"/>
      <c r="P637" s="67"/>
      <c r="Q637" s="210" t="s">
        <v>14</v>
      </c>
    </row>
    <row r="638" spans="1:19" ht="12" customHeight="1">
      <c r="A638" s="36"/>
      <c r="B638" s="347"/>
      <c r="C638" s="8"/>
      <c r="D638" s="5"/>
      <c r="E638" s="65"/>
      <c r="F638" s="66"/>
      <c r="G638" s="63">
        <f>H638*($H$40-$H$41)+I638*($I$40-$I$41)+J638*($J$40-$J$41)+K638*($K$40-$K$41)+L638*($L$40-$L$41)+M638*($M$40-$M$41)+N638*($N$40-$N$41)+O638*($O$40-$O$41)</f>
        <v>0</v>
      </c>
      <c r="H638" s="19"/>
      <c r="I638" s="19"/>
      <c r="J638" s="19"/>
      <c r="K638" s="267"/>
      <c r="L638" s="19">
        <v>0</v>
      </c>
      <c r="M638" s="267"/>
      <c r="N638" s="21"/>
      <c r="O638" s="21"/>
      <c r="P638" s="297"/>
      <c r="Q638" s="210" t="s">
        <v>14</v>
      </c>
    </row>
    <row r="639" spans="1:19">
      <c r="A639" s="36"/>
      <c r="B639" s="348" t="s">
        <v>318</v>
      </c>
      <c r="C639" s="8"/>
      <c r="D639" s="5"/>
      <c r="E639" s="65"/>
      <c r="F639" s="66"/>
      <c r="G639" s="63">
        <f>H639*($H$40-$H$41)+I639*($I$40-$I$41)+J639*($J$40-$J$41)+K639*($K$40-$K$41)+L639*($L$40-$L$41)+M639*($M$40-$M$41)+N639*($N$40-$N$41)+O639*($O$40-$O$41)+H640*$H$41+I640*$I$41+J640*$J$41+K640*$K$41+L640*$L$41+M640*$M$41+N640*$N$41+O640*$O$41</f>
        <v>93</v>
      </c>
      <c r="H639" s="18">
        <f t="shared" ref="H639:O639" si="194">36*H641/H$40-SUM(H636:H638)</f>
        <v>0</v>
      </c>
      <c r="I639" s="18">
        <f t="shared" si="194"/>
        <v>0</v>
      </c>
      <c r="J639" s="18">
        <f t="shared" si="194"/>
        <v>0</v>
      </c>
      <c r="K639" s="18">
        <f t="shared" si="194"/>
        <v>0</v>
      </c>
      <c r="L639" s="18">
        <f t="shared" si="194"/>
        <v>4.2</v>
      </c>
      <c r="M639" s="18">
        <f t="shared" si="194"/>
        <v>0</v>
      </c>
      <c r="N639" s="18">
        <f t="shared" si="194"/>
        <v>0</v>
      </c>
      <c r="O639" s="18">
        <f t="shared" si="194"/>
        <v>0</v>
      </c>
      <c r="P639" s="68" t="s">
        <v>252</v>
      </c>
      <c r="Q639" s="210" t="s">
        <v>22</v>
      </c>
    </row>
    <row r="640" spans="1:19" ht="13.5" customHeight="1">
      <c r="A640" s="36"/>
      <c r="B640" s="343" t="s">
        <v>319</v>
      </c>
      <c r="C640" s="8"/>
      <c r="D640" s="5"/>
      <c r="E640" s="65"/>
      <c r="F640" s="66"/>
      <c r="G640" s="69"/>
      <c r="H640" s="1">
        <f t="shared" ref="H640:O640" si="195">SUM(H636:H639)</f>
        <v>0</v>
      </c>
      <c r="I640" s="1">
        <f t="shared" si="195"/>
        <v>0</v>
      </c>
      <c r="J640" s="1">
        <f t="shared" si="195"/>
        <v>0</v>
      </c>
      <c r="K640" s="1">
        <f t="shared" si="195"/>
        <v>0</v>
      </c>
      <c r="L640" s="1">
        <f t="shared" si="195"/>
        <v>7.2</v>
      </c>
      <c r="M640" s="1">
        <f t="shared" si="195"/>
        <v>0</v>
      </c>
      <c r="N640" s="1">
        <f t="shared" si="195"/>
        <v>0</v>
      </c>
      <c r="O640" s="1">
        <f t="shared" si="195"/>
        <v>0</v>
      </c>
      <c r="P640" s="68"/>
      <c r="Q640" s="210" t="s">
        <v>30</v>
      </c>
      <c r="R640" s="273"/>
    </row>
    <row r="641" spans="1:19" ht="12.75" customHeight="1" thickBot="1">
      <c r="A641" s="70"/>
      <c r="B641" s="345"/>
      <c r="C641" s="10"/>
      <c r="D641" s="10"/>
      <c r="E641" s="71">
        <f>SUM(H641:O641)</f>
        <v>4</v>
      </c>
      <c r="F641" s="72"/>
      <c r="G641" s="73"/>
      <c r="H641" s="74"/>
      <c r="I641" s="74"/>
      <c r="J641" s="74"/>
      <c r="K641" s="74"/>
      <c r="L641" s="74">
        <v>4</v>
      </c>
      <c r="M641" s="74"/>
      <c r="N641" s="74"/>
      <c r="O641" s="74"/>
      <c r="P641" s="75"/>
      <c r="Q641" s="210" t="s">
        <v>20</v>
      </c>
      <c r="R641" s="273"/>
    </row>
    <row r="642" spans="1:19">
      <c r="A642" s="36" t="s">
        <v>140</v>
      </c>
      <c r="B642" s="341" t="s">
        <v>320</v>
      </c>
      <c r="C642" s="4" t="s">
        <v>12</v>
      </c>
      <c r="D642" s="5"/>
      <c r="E642" s="61">
        <f>H646*$H$40+I646*$I$40+J646*$J$40+K646*$K$40+L646*$L$40+M646*$M$40+N646*$N$40+O646*$O$40</f>
        <v>144</v>
      </c>
      <c r="F642" s="62">
        <f>SUM(G642:G644)</f>
        <v>34</v>
      </c>
      <c r="G642" s="63">
        <f>H642*($H$40-$H$41)+I642*($I$40-$I$41)+J642*($J$40-$J$41)+K642*($K$40-$K$41)+L642*($L$40-$L$41)+M642*($M$40-$M$41)+N642*($N$40-$N$41)+O642*($O$40-$O$41)</f>
        <v>17</v>
      </c>
      <c r="H642" s="19"/>
      <c r="I642" s="19"/>
      <c r="J642" s="19"/>
      <c r="K642" s="267"/>
      <c r="L642" s="19"/>
      <c r="M642" s="267"/>
      <c r="N642" s="20">
        <v>1</v>
      </c>
      <c r="O642" s="20"/>
      <c r="P642" s="64" t="s">
        <v>252</v>
      </c>
      <c r="Q642" s="210" t="s">
        <v>14</v>
      </c>
      <c r="R642" s="211" t="s">
        <v>21</v>
      </c>
      <c r="S642" s="212" t="s">
        <v>35</v>
      </c>
    </row>
    <row r="643" spans="1:19" ht="12" customHeight="1">
      <c r="A643" s="36"/>
      <c r="B643" s="343" t="s">
        <v>321</v>
      </c>
      <c r="C643" s="8"/>
      <c r="D643" s="5"/>
      <c r="E643" s="65"/>
      <c r="F643" s="66"/>
      <c r="G643" s="63">
        <f>H643*($H$40-$H$41)+I643*($I$40-$I$41)+J643*($J$40-$J$41)+K643*($K$40-$K$41)+L643*($L$40-$L$41)+M643*($M$40-$M$41)+N643*($N$40-$N$41)+O643*($O$40-$O$41)</f>
        <v>17</v>
      </c>
      <c r="H643" s="19"/>
      <c r="I643" s="19"/>
      <c r="J643" s="19"/>
      <c r="K643" s="267"/>
      <c r="L643" s="19"/>
      <c r="M643" s="267"/>
      <c r="N643" s="21">
        <v>1</v>
      </c>
      <c r="O643" s="21"/>
      <c r="P643" s="67"/>
      <c r="Q643" s="210" t="s">
        <v>14</v>
      </c>
    </row>
    <row r="644" spans="1:19" ht="12" customHeight="1">
      <c r="A644" s="36"/>
      <c r="B644" s="347"/>
      <c r="C644" s="8"/>
      <c r="D644" s="5"/>
      <c r="E644" s="65"/>
      <c r="F644" s="66"/>
      <c r="G644" s="63">
        <f>H644*($H$40-$H$41)+I644*($I$40-$I$41)+J644*($J$40-$J$41)+K644*($K$40-$K$41)+L644*($L$40-$L$41)+M644*($M$40-$M$41)+N644*($N$40-$N$41)+O644*($O$40-$O$41)</f>
        <v>0</v>
      </c>
      <c r="H644" s="19"/>
      <c r="I644" s="19"/>
      <c r="J644" s="19"/>
      <c r="K644" s="267"/>
      <c r="L644" s="19"/>
      <c r="M644" s="267"/>
      <c r="N644" s="21">
        <v>0</v>
      </c>
      <c r="O644" s="21"/>
      <c r="P644" s="297"/>
      <c r="Q644" s="210" t="s">
        <v>14</v>
      </c>
    </row>
    <row r="645" spans="1:19">
      <c r="A645" s="36"/>
      <c r="B645" s="348" t="s">
        <v>322</v>
      </c>
      <c r="C645" s="8"/>
      <c r="D645" s="5"/>
      <c r="E645" s="65"/>
      <c r="F645" s="66"/>
      <c r="G645" s="63">
        <f>H645*($H$40-$H$41)+I645*($I$40-$I$41)+J645*($J$40-$J$41)+K645*($K$40-$K$41)+L645*($L$40-$L$41)+M645*($M$40-$M$41)+N645*($N$40-$N$41)+O645*($O$40-$O$41)+H646*$H$41+I646*$I$41+J646*$J$41+K646*$K$41+L646*$L$41+M646*$M$41+N646*$N$41+O646*$O$41</f>
        <v>110</v>
      </c>
      <c r="H645" s="18">
        <f t="shared" ref="H645:O645" si="196">36*H647/H$40-SUM(H642:H644)</f>
        <v>0</v>
      </c>
      <c r="I645" s="18">
        <f t="shared" si="196"/>
        <v>0</v>
      </c>
      <c r="J645" s="18">
        <f t="shared" si="196"/>
        <v>0</v>
      </c>
      <c r="K645" s="18">
        <f t="shared" si="196"/>
        <v>0</v>
      </c>
      <c r="L645" s="18">
        <f t="shared" si="196"/>
        <v>0</v>
      </c>
      <c r="M645" s="18">
        <f t="shared" si="196"/>
        <v>0</v>
      </c>
      <c r="N645" s="18">
        <f t="shared" si="196"/>
        <v>5.2</v>
      </c>
      <c r="O645" s="18">
        <f t="shared" si="196"/>
        <v>0</v>
      </c>
      <c r="P645" s="68" t="s">
        <v>315</v>
      </c>
      <c r="Q645" s="210" t="s">
        <v>22</v>
      </c>
    </row>
    <row r="646" spans="1:19" ht="13.5" customHeight="1">
      <c r="A646" s="36"/>
      <c r="B646" s="343" t="s">
        <v>323</v>
      </c>
      <c r="C646" s="8"/>
      <c r="D646" s="5"/>
      <c r="E646" s="65"/>
      <c r="F646" s="66"/>
      <c r="G646" s="69"/>
      <c r="H646" s="1">
        <f t="shared" ref="H646:O646" si="197">SUM(H642:H645)</f>
        <v>0</v>
      </c>
      <c r="I646" s="1">
        <f t="shared" si="197"/>
        <v>0</v>
      </c>
      <c r="J646" s="1">
        <f t="shared" si="197"/>
        <v>0</v>
      </c>
      <c r="K646" s="1">
        <f t="shared" si="197"/>
        <v>0</v>
      </c>
      <c r="L646" s="1">
        <f t="shared" si="197"/>
        <v>0</v>
      </c>
      <c r="M646" s="1">
        <f t="shared" si="197"/>
        <v>0</v>
      </c>
      <c r="N646" s="1">
        <f t="shared" si="197"/>
        <v>7.2</v>
      </c>
      <c r="O646" s="1">
        <f t="shared" si="197"/>
        <v>0</v>
      </c>
      <c r="P646" s="68"/>
      <c r="Q646" s="210" t="s">
        <v>30</v>
      </c>
      <c r="R646" s="273"/>
    </row>
    <row r="647" spans="1:19" ht="12.75" customHeight="1" thickBot="1">
      <c r="A647" s="70"/>
      <c r="B647" s="345"/>
      <c r="C647" s="10"/>
      <c r="D647" s="10"/>
      <c r="E647" s="71">
        <f>SUM(H647:O647)</f>
        <v>4</v>
      </c>
      <c r="F647" s="72"/>
      <c r="G647" s="73"/>
      <c r="H647" s="74"/>
      <c r="I647" s="74"/>
      <c r="J647" s="74"/>
      <c r="K647" s="74"/>
      <c r="L647" s="74"/>
      <c r="M647" s="74"/>
      <c r="N647" s="74">
        <v>4</v>
      </c>
      <c r="O647" s="74"/>
      <c r="P647" s="75"/>
      <c r="Q647" s="210" t="s">
        <v>20</v>
      </c>
      <c r="R647" s="273"/>
    </row>
    <row r="648" spans="1:19" ht="12" customHeight="1">
      <c r="A648" s="36" t="s">
        <v>141</v>
      </c>
      <c r="B648" s="341" t="s">
        <v>324</v>
      </c>
      <c r="C648" s="4" t="s">
        <v>9</v>
      </c>
      <c r="D648" s="5"/>
      <c r="E648" s="61">
        <f>H652*$H$40+I652*$I$40+J652*$J$40+K652*$K$40+L652*$L$40+M652*$M$40+N652*$N$40+O652*$O$40</f>
        <v>144</v>
      </c>
      <c r="F648" s="62">
        <f>SUM(G648:G650)</f>
        <v>60</v>
      </c>
      <c r="G648" s="63">
        <f>H648*($H$40-$H$41)+I648*($I$40-$I$41)+J648*($J$40-$J$41)+K648*($K$40-$K$41)+L648*($L$40-$L$41)+M648*($M$40-$M$41)+N648*($N$40-$N$41)+O648*($O$40-$O$41)</f>
        <v>30</v>
      </c>
      <c r="H648" s="19"/>
      <c r="I648" s="19"/>
      <c r="J648" s="19"/>
      <c r="K648" s="267">
        <v>2</v>
      </c>
      <c r="L648" s="19"/>
      <c r="M648" s="267"/>
      <c r="N648" s="20"/>
      <c r="O648" s="20"/>
      <c r="P648" s="64" t="s">
        <v>252</v>
      </c>
      <c r="Q648" s="210" t="s">
        <v>14</v>
      </c>
      <c r="R648" s="211" t="s">
        <v>21</v>
      </c>
      <c r="S648" s="212" t="s">
        <v>35</v>
      </c>
    </row>
    <row r="649" spans="1:19" ht="12" customHeight="1">
      <c r="A649" s="36"/>
      <c r="B649" s="344"/>
      <c r="C649" s="8"/>
      <c r="D649" s="5"/>
      <c r="E649" s="65"/>
      <c r="F649" s="66"/>
      <c r="G649" s="63">
        <f>H649*($H$40-$H$41)+I649*($I$40-$I$41)+J649*($J$40-$J$41)+K649*($K$40-$K$41)+L649*($L$40-$L$41)+M649*($M$40-$M$41)+N649*($N$40-$N$41)+O649*($O$40-$O$41)</f>
        <v>30</v>
      </c>
      <c r="H649" s="19"/>
      <c r="I649" s="19"/>
      <c r="J649" s="19"/>
      <c r="K649" s="267">
        <v>2</v>
      </c>
      <c r="L649" s="19"/>
      <c r="M649" s="267"/>
      <c r="N649" s="21"/>
      <c r="O649" s="21"/>
      <c r="P649" s="67"/>
      <c r="Q649" s="210" t="s">
        <v>14</v>
      </c>
    </row>
    <row r="650" spans="1:19" ht="12" customHeight="1">
      <c r="A650" s="36"/>
      <c r="B650" s="347"/>
      <c r="C650" s="8"/>
      <c r="D650" s="5"/>
      <c r="E650" s="65"/>
      <c r="F650" s="66"/>
      <c r="G650" s="63">
        <f>H650*($H$40-$H$41)+I650*($I$40-$I$41)+J650*($J$40-$J$41)+K650*($K$40-$K$41)+L650*($L$40-$L$41)+M650*($M$40-$M$41)+N650*($N$40-$N$41)+O650*($O$40-$O$41)</f>
        <v>0</v>
      </c>
      <c r="H650" s="19"/>
      <c r="I650" s="19"/>
      <c r="J650" s="19"/>
      <c r="K650" s="267">
        <v>0</v>
      </c>
      <c r="L650" s="19"/>
      <c r="M650" s="267"/>
      <c r="N650" s="21"/>
      <c r="O650" s="21"/>
      <c r="P650" s="297"/>
      <c r="Q650" s="210" t="s">
        <v>14</v>
      </c>
    </row>
    <row r="651" spans="1:19" ht="12" customHeight="1">
      <c r="A651" s="36"/>
      <c r="B651" s="348" t="s">
        <v>325</v>
      </c>
      <c r="C651" s="8"/>
      <c r="D651" s="5"/>
      <c r="E651" s="65"/>
      <c r="F651" s="66"/>
      <c r="G651" s="63">
        <f>H651*($H$40-$H$41)+I651*($I$40-$I$41)+J651*($J$40-$J$41)+K651*($K$40-$K$41)+L651*($L$40-$L$41)+M651*($M$40-$M$41)+N651*($N$40-$N$41)+O651*($O$40-$O$41)+H652*$H$41+I652*$I$41+J652*$J$41+K652*$K$41+L652*$L$41+M652*$M$41+N652*$N$41+O652*$O$41</f>
        <v>84</v>
      </c>
      <c r="H651" s="18">
        <f t="shared" ref="H651:O651" si="198">36*H653/H$40-SUM(H648:H650)</f>
        <v>0</v>
      </c>
      <c r="I651" s="18">
        <f t="shared" si="198"/>
        <v>0</v>
      </c>
      <c r="J651" s="18">
        <f t="shared" si="198"/>
        <v>0</v>
      </c>
      <c r="K651" s="18">
        <f t="shared" si="198"/>
        <v>4</v>
      </c>
      <c r="L651" s="18">
        <f t="shared" si="198"/>
        <v>0</v>
      </c>
      <c r="M651" s="18">
        <f t="shared" si="198"/>
        <v>0</v>
      </c>
      <c r="N651" s="18">
        <f t="shared" si="198"/>
        <v>0</v>
      </c>
      <c r="O651" s="18">
        <f t="shared" si="198"/>
        <v>0</v>
      </c>
      <c r="P651" s="68" t="s">
        <v>315</v>
      </c>
      <c r="Q651" s="210" t="s">
        <v>22</v>
      </c>
    </row>
    <row r="652" spans="1:19" ht="13.5" customHeight="1">
      <c r="A652" s="36"/>
      <c r="B652" s="343" t="s">
        <v>326</v>
      </c>
      <c r="C652" s="8"/>
      <c r="D652" s="5"/>
      <c r="E652" s="65"/>
      <c r="F652" s="66"/>
      <c r="G652" s="69"/>
      <c r="H652" s="1">
        <f t="shared" ref="H652:O652" si="199">SUM(H648:H651)</f>
        <v>0</v>
      </c>
      <c r="I652" s="1">
        <f t="shared" si="199"/>
        <v>0</v>
      </c>
      <c r="J652" s="1">
        <f t="shared" si="199"/>
        <v>0</v>
      </c>
      <c r="K652" s="1">
        <f t="shared" si="199"/>
        <v>8</v>
      </c>
      <c r="L652" s="1">
        <f t="shared" si="199"/>
        <v>0</v>
      </c>
      <c r="M652" s="1">
        <f t="shared" si="199"/>
        <v>0</v>
      </c>
      <c r="N652" s="1">
        <f t="shared" si="199"/>
        <v>0</v>
      </c>
      <c r="O652" s="1">
        <f t="shared" si="199"/>
        <v>0</v>
      </c>
      <c r="P652" s="68"/>
      <c r="Q652" s="210" t="s">
        <v>30</v>
      </c>
      <c r="R652" s="273"/>
    </row>
    <row r="653" spans="1:19" ht="12.75" customHeight="1" thickBot="1">
      <c r="A653" s="70"/>
      <c r="B653" s="345"/>
      <c r="C653" s="10"/>
      <c r="D653" s="10"/>
      <c r="E653" s="71">
        <f>SUM(H653:O653)</f>
        <v>4</v>
      </c>
      <c r="F653" s="72"/>
      <c r="G653" s="73"/>
      <c r="H653" s="74"/>
      <c r="I653" s="74"/>
      <c r="J653" s="74"/>
      <c r="K653" s="74">
        <v>4</v>
      </c>
      <c r="L653" s="74"/>
      <c r="M653" s="74"/>
      <c r="N653" s="74"/>
      <c r="O653" s="74"/>
      <c r="P653" s="75"/>
      <c r="Q653" s="210" t="s">
        <v>20</v>
      </c>
      <c r="R653" s="273"/>
    </row>
    <row r="654" spans="1:19">
      <c r="A654" s="36" t="s">
        <v>142</v>
      </c>
      <c r="B654" s="341" t="s">
        <v>334</v>
      </c>
      <c r="C654" s="4">
        <v>8</v>
      </c>
      <c r="D654" s="5"/>
      <c r="E654" s="61">
        <f>H658*$H$40+I658*$I$40+J658*$J$40+K658*$K$40+L658*$L$40+M658*$M$40+N658*$N$40+O658*$O$40</f>
        <v>108</v>
      </c>
      <c r="F654" s="62">
        <f>SUM(G654:G656)</f>
        <v>36</v>
      </c>
      <c r="G654" s="63">
        <f>H654*($H$40-$H$41)+I654*($I$40-$I$41)+J654*($J$40-$J$41)+K654*($K$40-$K$41)+L654*($L$40-$L$41)+M654*($M$40-$M$41)+N654*($N$40-$N$41)+O654*($O$40-$O$41)</f>
        <v>18</v>
      </c>
      <c r="H654" s="19"/>
      <c r="I654" s="19"/>
      <c r="J654" s="19"/>
      <c r="K654" s="267"/>
      <c r="L654" s="19"/>
      <c r="M654" s="267"/>
      <c r="N654" s="20"/>
      <c r="O654" s="20">
        <v>2</v>
      </c>
      <c r="P654" s="64" t="s">
        <v>252</v>
      </c>
      <c r="Q654" s="210" t="s">
        <v>14</v>
      </c>
      <c r="R654" s="211" t="s">
        <v>21</v>
      </c>
      <c r="S654" s="212" t="s">
        <v>35</v>
      </c>
    </row>
    <row r="655" spans="1:19" ht="12" customHeight="1">
      <c r="A655" s="36"/>
      <c r="B655" s="343" t="s">
        <v>350</v>
      </c>
      <c r="C655" s="8"/>
      <c r="D655" s="5"/>
      <c r="E655" s="65"/>
      <c r="F655" s="66"/>
      <c r="G655" s="63">
        <f>H655*($H$40-$H$41)+I655*($I$40-$I$41)+J655*($J$40-$J$41)+K655*($K$40-$K$41)+L655*($L$40-$L$41)+M655*($M$40-$M$41)+N655*($N$40-$N$41)+O655*($O$40-$O$41)</f>
        <v>18</v>
      </c>
      <c r="H655" s="19"/>
      <c r="I655" s="19"/>
      <c r="J655" s="19"/>
      <c r="K655" s="267"/>
      <c r="L655" s="19"/>
      <c r="M655" s="267"/>
      <c r="N655" s="21"/>
      <c r="O655" s="21">
        <v>2</v>
      </c>
      <c r="P655" s="67"/>
      <c r="Q655" s="210" t="s">
        <v>14</v>
      </c>
    </row>
    <row r="656" spans="1:19" ht="12" customHeight="1" thickBot="1">
      <c r="A656" s="36"/>
      <c r="B656" s="347"/>
      <c r="C656" s="8"/>
      <c r="D656" s="5"/>
      <c r="E656" s="65"/>
      <c r="F656" s="66"/>
      <c r="G656" s="63">
        <f>H656*($H$40-$H$41)+I656*($I$40-$I$41)+J656*($J$40-$J$41)+K656*($K$40-$K$41)+L656*($L$40-$L$41)+M656*($M$40-$M$41)+N656*($N$40-$N$41)+O656*($O$40-$O$41)</f>
        <v>0</v>
      </c>
      <c r="H656" s="19"/>
      <c r="I656" s="19"/>
      <c r="J656" s="19"/>
      <c r="K656" s="267"/>
      <c r="L656" s="19"/>
      <c r="M656" s="267"/>
      <c r="N656" s="21"/>
      <c r="O656" s="21">
        <v>0</v>
      </c>
      <c r="P656" s="297"/>
      <c r="Q656" s="210" t="s">
        <v>14</v>
      </c>
    </row>
    <row r="657" spans="1:19">
      <c r="A657" s="36"/>
      <c r="B657" s="348" t="s">
        <v>327</v>
      </c>
      <c r="C657" s="8"/>
      <c r="D657" s="5"/>
      <c r="E657" s="65"/>
      <c r="F657" s="66"/>
      <c r="G657" s="63">
        <f>H657*($H$40-$H$41)+I657*($I$40-$I$41)+J657*($J$40-$J$41)+K657*($K$40-$K$41)+L657*($L$40-$L$41)+M657*($M$40-$M$41)+N657*($N$40-$N$41)+O657*($O$40-$O$41)+H658*$H$41+I658*$I$41+J658*$J$41+K658*$K$41+L658*$L$41+M658*$M$41+N658*$N$41+O658*$O$41</f>
        <v>72</v>
      </c>
      <c r="H657" s="18">
        <f t="shared" ref="H657:O657" si="200">36*H659/H$40-SUM(H654:H656)</f>
        <v>0</v>
      </c>
      <c r="I657" s="18">
        <f t="shared" si="200"/>
        <v>0</v>
      </c>
      <c r="J657" s="18">
        <f t="shared" si="200"/>
        <v>0</v>
      </c>
      <c r="K657" s="18">
        <f t="shared" si="200"/>
        <v>0</v>
      </c>
      <c r="L657" s="18">
        <f t="shared" si="200"/>
        <v>0</v>
      </c>
      <c r="M657" s="18">
        <f t="shared" si="200"/>
        <v>0</v>
      </c>
      <c r="N657" s="18">
        <f t="shared" si="200"/>
        <v>0</v>
      </c>
      <c r="O657" s="18">
        <f t="shared" si="200"/>
        <v>5.8181818181818183</v>
      </c>
      <c r="P657" s="64" t="s">
        <v>315</v>
      </c>
      <c r="Q657" s="210" t="s">
        <v>22</v>
      </c>
    </row>
    <row r="658" spans="1:19" ht="13.5" customHeight="1">
      <c r="A658" s="36"/>
      <c r="B658" s="343" t="s">
        <v>328</v>
      </c>
      <c r="C658" s="8"/>
      <c r="D658" s="5"/>
      <c r="E658" s="65"/>
      <c r="F658" s="66"/>
      <c r="G658" s="69"/>
      <c r="H658" s="1">
        <f t="shared" ref="H658:O658" si="201">SUM(H654:H657)</f>
        <v>0</v>
      </c>
      <c r="I658" s="1">
        <f t="shared" si="201"/>
        <v>0</v>
      </c>
      <c r="J658" s="1">
        <f t="shared" si="201"/>
        <v>0</v>
      </c>
      <c r="K658" s="1">
        <f t="shared" si="201"/>
        <v>0</v>
      </c>
      <c r="L658" s="1">
        <f t="shared" si="201"/>
        <v>0</v>
      </c>
      <c r="M658" s="1">
        <f t="shared" si="201"/>
        <v>0</v>
      </c>
      <c r="N658" s="1">
        <f t="shared" si="201"/>
        <v>0</v>
      </c>
      <c r="O658" s="1">
        <f t="shared" si="201"/>
        <v>9.8181818181818183</v>
      </c>
      <c r="P658" s="68"/>
      <c r="Q658" s="210" t="s">
        <v>30</v>
      </c>
      <c r="R658" s="273"/>
    </row>
    <row r="659" spans="1:19" ht="12.75" customHeight="1" thickBot="1">
      <c r="A659" s="70"/>
      <c r="B659" s="345"/>
      <c r="C659" s="10"/>
      <c r="D659" s="10"/>
      <c r="E659" s="71">
        <f>SUM(H659:O659)</f>
        <v>3</v>
      </c>
      <c r="F659" s="72"/>
      <c r="G659" s="73"/>
      <c r="H659" s="74"/>
      <c r="I659" s="74"/>
      <c r="J659" s="74"/>
      <c r="K659" s="74"/>
      <c r="L659" s="74"/>
      <c r="M659" s="74"/>
      <c r="N659" s="74"/>
      <c r="O659" s="74">
        <v>3</v>
      </c>
      <c r="P659" s="75"/>
      <c r="Q659" s="210" t="s">
        <v>20</v>
      </c>
      <c r="R659" s="273"/>
    </row>
    <row r="660" spans="1:19" hidden="1">
      <c r="A660" s="36" t="s">
        <v>143</v>
      </c>
      <c r="B660" s="341"/>
      <c r="C660" s="4"/>
      <c r="D660" s="5"/>
      <c r="E660" s="61">
        <f>H664*$H$40+I664*$I$40+J664*$J$40+K664*$K$40+L664*$L$40+M664*$M$40+N664*$N$40+O664*$O$40</f>
        <v>0</v>
      </c>
      <c r="F660" s="62">
        <f>SUM(G660:G662)</f>
        <v>0</v>
      </c>
      <c r="G660" s="63">
        <f>H660*($H$40-$H$41)+I660*($I$40-$I$41)+J660*($J$40-$J$41)+K660*($K$40-$K$41)+L660*($L$40-$L$41)+M660*($M$40-$M$41)+N660*($N$40-$N$41)+O660*($O$40-$O$41)</f>
        <v>0</v>
      </c>
      <c r="H660" s="19"/>
      <c r="I660" s="19"/>
      <c r="J660" s="19"/>
      <c r="K660" s="267"/>
      <c r="L660" s="19"/>
      <c r="M660" s="267"/>
      <c r="N660" s="20"/>
      <c r="O660" s="20"/>
      <c r="P660" s="64"/>
      <c r="Q660" s="210" t="s">
        <v>14</v>
      </c>
      <c r="R660" s="211" t="s">
        <v>21</v>
      </c>
      <c r="S660" s="212" t="s">
        <v>35</v>
      </c>
    </row>
    <row r="661" spans="1:19" ht="12" hidden="1" customHeight="1">
      <c r="A661" s="36"/>
      <c r="B661" s="344"/>
      <c r="C661" s="8"/>
      <c r="D661" s="5"/>
      <c r="E661" s="65"/>
      <c r="F661" s="66"/>
      <c r="G661" s="63">
        <f>H661*($H$40-$H$41)+I661*($I$40-$I$41)+J661*($J$40-$J$41)+K661*($K$40-$K$41)+L661*($L$40-$L$41)+M661*($M$40-$M$41)+N661*($N$40-$N$41)+O661*($O$40-$O$41)</f>
        <v>0</v>
      </c>
      <c r="H661" s="19"/>
      <c r="I661" s="19"/>
      <c r="J661" s="19"/>
      <c r="K661" s="267"/>
      <c r="L661" s="19"/>
      <c r="M661" s="267"/>
      <c r="N661" s="21"/>
      <c r="O661" s="21"/>
      <c r="P661" s="67"/>
      <c r="Q661" s="210" t="s">
        <v>14</v>
      </c>
    </row>
    <row r="662" spans="1:19" ht="12" hidden="1" customHeight="1">
      <c r="A662" s="36"/>
      <c r="B662" s="347"/>
      <c r="C662" s="8"/>
      <c r="D662" s="5"/>
      <c r="E662" s="65"/>
      <c r="F662" s="66"/>
      <c r="G662" s="63">
        <f>H662*($H$40-$H$41)+I662*($I$40-$I$41)+J662*($J$40-$J$41)+K662*($K$40-$K$41)+L662*($L$40-$L$41)+M662*($M$40-$M$41)+N662*($N$40-$N$41)+O662*($O$40-$O$41)</f>
        <v>0</v>
      </c>
      <c r="H662" s="19"/>
      <c r="I662" s="19"/>
      <c r="J662" s="19"/>
      <c r="K662" s="267"/>
      <c r="L662" s="19"/>
      <c r="M662" s="267"/>
      <c r="N662" s="21"/>
      <c r="O662" s="21"/>
      <c r="P662" s="297"/>
      <c r="Q662" s="210" t="s">
        <v>14</v>
      </c>
    </row>
    <row r="663" spans="1:19" hidden="1">
      <c r="A663" s="36"/>
      <c r="B663" s="348"/>
      <c r="C663" s="8"/>
      <c r="D663" s="5"/>
      <c r="E663" s="65"/>
      <c r="F663" s="66"/>
      <c r="G663" s="63">
        <f>H663*($H$40-$H$41)+I663*($I$40-$I$41)+J663*($J$40-$J$41)+K663*($K$40-$K$41)+L663*($L$40-$L$41)+M663*($M$40-$M$41)+N663*($N$40-$N$41)+O663*($O$40-$O$41)+H664*$H$41+I664*$I$41+J664*$J$41+K664*$K$41+L664*$L$41+M664*$M$41+N664*$N$41+O664*$O$41</f>
        <v>0</v>
      </c>
      <c r="H663" s="18">
        <f>36*H665/H$40-SUM(H660:H662)</f>
        <v>0</v>
      </c>
      <c r="I663" s="18">
        <f t="shared" ref="I663:O663" si="202">36*I665/I$40-SUM(I660:I662)</f>
        <v>0</v>
      </c>
      <c r="J663" s="18">
        <f t="shared" si="202"/>
        <v>0</v>
      </c>
      <c r="K663" s="18">
        <f t="shared" si="202"/>
        <v>0</v>
      </c>
      <c r="L663" s="18">
        <f t="shared" si="202"/>
        <v>0</v>
      </c>
      <c r="M663" s="18">
        <f t="shared" si="202"/>
        <v>0</v>
      </c>
      <c r="N663" s="18">
        <f t="shared" si="202"/>
        <v>0</v>
      </c>
      <c r="O663" s="18">
        <f t="shared" si="202"/>
        <v>0</v>
      </c>
      <c r="P663" s="68"/>
      <c r="Q663" s="210" t="s">
        <v>22</v>
      </c>
    </row>
    <row r="664" spans="1:19" ht="13.5" hidden="1" customHeight="1">
      <c r="A664" s="36"/>
      <c r="B664" s="344"/>
      <c r="C664" s="8"/>
      <c r="D664" s="5"/>
      <c r="E664" s="65"/>
      <c r="F664" s="66"/>
      <c r="G664" s="69"/>
      <c r="H664" s="1">
        <f t="shared" ref="H664:O664" si="203">SUM(H660:H663)</f>
        <v>0</v>
      </c>
      <c r="I664" s="1">
        <f t="shared" si="203"/>
        <v>0</v>
      </c>
      <c r="J664" s="1">
        <f t="shared" si="203"/>
        <v>0</v>
      </c>
      <c r="K664" s="1">
        <f t="shared" si="203"/>
        <v>0</v>
      </c>
      <c r="L664" s="1">
        <f t="shared" si="203"/>
        <v>0</v>
      </c>
      <c r="M664" s="1">
        <f t="shared" si="203"/>
        <v>0</v>
      </c>
      <c r="N664" s="1">
        <f t="shared" si="203"/>
        <v>0</v>
      </c>
      <c r="O664" s="1">
        <f t="shared" si="203"/>
        <v>0</v>
      </c>
      <c r="P664" s="68"/>
      <c r="Q664" s="210" t="s">
        <v>30</v>
      </c>
      <c r="R664" s="273"/>
    </row>
    <row r="665" spans="1:19" ht="12.75" hidden="1" customHeight="1" thickBot="1">
      <c r="A665" s="70"/>
      <c r="B665" s="345"/>
      <c r="C665" s="10"/>
      <c r="D665" s="10"/>
      <c r="E665" s="71">
        <f>SUM(H665:O665)</f>
        <v>0</v>
      </c>
      <c r="F665" s="72"/>
      <c r="G665" s="73"/>
      <c r="H665" s="74"/>
      <c r="I665" s="74"/>
      <c r="J665" s="74"/>
      <c r="K665" s="74"/>
      <c r="L665" s="74"/>
      <c r="M665" s="74"/>
      <c r="N665" s="74"/>
      <c r="O665" s="74"/>
      <c r="P665" s="75"/>
      <c r="Q665" s="210" t="s">
        <v>20</v>
      </c>
      <c r="R665" s="273"/>
    </row>
    <row r="666" spans="1:19" hidden="1">
      <c r="A666" s="36" t="s">
        <v>144</v>
      </c>
      <c r="B666" s="341"/>
      <c r="C666" s="4"/>
      <c r="D666" s="5"/>
      <c r="E666" s="61">
        <f>H670*$H$40+I670*$I$40+J670*$J$40+K670*$K$40+L670*$L$40+M670*$M$40+N670*$N$40+O670*$O$40</f>
        <v>0</v>
      </c>
      <c r="F666" s="62">
        <f>SUM(G666:G668)</f>
        <v>0</v>
      </c>
      <c r="G666" s="63">
        <f>H666*($H$40-$H$41)+I666*($I$40-$I$41)+J666*($J$40-$J$41)+K666*($K$40-$K$41)+L666*($L$40-$L$41)+M666*($M$40-$M$41)+N666*($N$40-$N$41)+O666*($O$40-$O$41)</f>
        <v>0</v>
      </c>
      <c r="H666" s="19"/>
      <c r="I666" s="19"/>
      <c r="J666" s="19"/>
      <c r="K666" s="267"/>
      <c r="L666" s="19"/>
      <c r="M666" s="267"/>
      <c r="N666" s="20"/>
      <c r="O666" s="20"/>
      <c r="P666" s="64"/>
      <c r="Q666" s="210" t="s">
        <v>14</v>
      </c>
      <c r="R666" s="211" t="s">
        <v>21</v>
      </c>
      <c r="S666" s="212" t="s">
        <v>35</v>
      </c>
    </row>
    <row r="667" spans="1:19" ht="12" hidden="1" customHeight="1">
      <c r="A667" s="36"/>
      <c r="B667" s="344"/>
      <c r="C667" s="8"/>
      <c r="D667" s="5"/>
      <c r="E667" s="65"/>
      <c r="F667" s="66"/>
      <c r="G667" s="63">
        <f>H667*($H$40-$H$41)+I667*($I$40-$I$41)+J667*($J$40-$J$41)+K667*($K$40-$K$41)+L667*($L$40-$L$41)+M667*($M$40-$M$41)+N667*($N$40-$N$41)+O667*($O$40-$O$41)</f>
        <v>0</v>
      </c>
      <c r="H667" s="19"/>
      <c r="I667" s="19"/>
      <c r="J667" s="19"/>
      <c r="K667" s="267"/>
      <c r="L667" s="19"/>
      <c r="M667" s="267"/>
      <c r="N667" s="21"/>
      <c r="O667" s="21"/>
      <c r="P667" s="67"/>
      <c r="Q667" s="210" t="s">
        <v>14</v>
      </c>
    </row>
    <row r="668" spans="1:19" ht="12" hidden="1" customHeight="1">
      <c r="A668" s="36"/>
      <c r="B668" s="347"/>
      <c r="C668" s="8"/>
      <c r="D668" s="5"/>
      <c r="E668" s="65"/>
      <c r="F668" s="66"/>
      <c r="G668" s="63">
        <f>H668*($H$40-$H$41)+I668*($I$40-$I$41)+J668*($J$40-$J$41)+K668*($K$40-$K$41)+L668*($L$40-$L$41)+M668*($M$40-$M$41)+N668*($N$40-$N$41)+O668*($O$40-$O$41)</f>
        <v>0</v>
      </c>
      <c r="H668" s="19"/>
      <c r="I668" s="19"/>
      <c r="J668" s="19"/>
      <c r="K668" s="267"/>
      <c r="L668" s="19"/>
      <c r="M668" s="267"/>
      <c r="N668" s="21"/>
      <c r="O668" s="21"/>
      <c r="P668" s="297"/>
      <c r="Q668" s="210" t="s">
        <v>14</v>
      </c>
    </row>
    <row r="669" spans="1:19" hidden="1">
      <c r="A669" s="36"/>
      <c r="B669" s="348"/>
      <c r="C669" s="8"/>
      <c r="D669" s="5"/>
      <c r="E669" s="65"/>
      <c r="F669" s="66"/>
      <c r="G669" s="63">
        <f>H669*($H$40-$H$41)+I669*($I$40-$I$41)+J669*($J$40-$J$41)+K669*($K$40-$K$41)+L669*($L$40-$L$41)+M669*($M$40-$M$41)+N669*($N$40-$N$41)+O669*($O$40-$O$41)+H670*$H$41+I670*$I$41+J670*$J$41+K670*$K$41+L670*$L$41+M670*$M$41+N670*$N$41+O670*$O$41</f>
        <v>0</v>
      </c>
      <c r="H669" s="18">
        <f>36*H671/H$40-SUM(H666:H668)</f>
        <v>0</v>
      </c>
      <c r="I669" s="18">
        <f t="shared" ref="I669:O669" si="204">36*I671/I$40-SUM(I666:I668)</f>
        <v>0</v>
      </c>
      <c r="J669" s="18">
        <f t="shared" si="204"/>
        <v>0</v>
      </c>
      <c r="K669" s="18">
        <f t="shared" si="204"/>
        <v>0</v>
      </c>
      <c r="L669" s="18">
        <f t="shared" si="204"/>
        <v>0</v>
      </c>
      <c r="M669" s="18">
        <f t="shared" si="204"/>
        <v>0</v>
      </c>
      <c r="N669" s="18">
        <f t="shared" si="204"/>
        <v>0</v>
      </c>
      <c r="O669" s="18">
        <f t="shared" si="204"/>
        <v>0</v>
      </c>
      <c r="P669" s="68"/>
      <c r="Q669" s="210" t="s">
        <v>22</v>
      </c>
    </row>
    <row r="670" spans="1:19" ht="13.5" hidden="1" customHeight="1">
      <c r="A670" s="36"/>
      <c r="B670" s="344"/>
      <c r="C670" s="8"/>
      <c r="D670" s="5"/>
      <c r="E670" s="65"/>
      <c r="F670" s="66"/>
      <c r="G670" s="69"/>
      <c r="H670" s="1">
        <f t="shared" ref="H670:O670" si="205">SUM(H666:H669)</f>
        <v>0</v>
      </c>
      <c r="I670" s="1">
        <f t="shared" si="205"/>
        <v>0</v>
      </c>
      <c r="J670" s="1">
        <f t="shared" si="205"/>
        <v>0</v>
      </c>
      <c r="K670" s="1">
        <f t="shared" si="205"/>
        <v>0</v>
      </c>
      <c r="L670" s="1">
        <f t="shared" si="205"/>
        <v>0</v>
      </c>
      <c r="M670" s="1">
        <f t="shared" si="205"/>
        <v>0</v>
      </c>
      <c r="N670" s="1">
        <f t="shared" si="205"/>
        <v>0</v>
      </c>
      <c r="O670" s="1">
        <f t="shared" si="205"/>
        <v>0</v>
      </c>
      <c r="P670" s="68"/>
      <c r="Q670" s="210" t="s">
        <v>30</v>
      </c>
      <c r="R670" s="273"/>
    </row>
    <row r="671" spans="1:19" ht="12.75" hidden="1" customHeight="1" thickBot="1">
      <c r="A671" s="70"/>
      <c r="B671" s="345"/>
      <c r="C671" s="10"/>
      <c r="D671" s="10"/>
      <c r="E671" s="71">
        <f>SUM(H671:O671)</f>
        <v>0</v>
      </c>
      <c r="F671" s="72"/>
      <c r="G671" s="73"/>
      <c r="H671" s="74"/>
      <c r="I671" s="74"/>
      <c r="J671" s="74"/>
      <c r="K671" s="74"/>
      <c r="L671" s="74"/>
      <c r="M671" s="74"/>
      <c r="N671" s="74"/>
      <c r="O671" s="74"/>
      <c r="P671" s="75"/>
      <c r="Q671" s="210" t="s">
        <v>20</v>
      </c>
      <c r="R671" s="273"/>
    </row>
    <row r="672" spans="1:19" hidden="1">
      <c r="A672" s="36" t="s">
        <v>145</v>
      </c>
      <c r="B672" s="341"/>
      <c r="C672" s="4"/>
      <c r="D672" s="5"/>
      <c r="E672" s="61">
        <f>H676*$H$40+I676*$I$40+J676*$J$40+K676*$K$40+L676*$L$40+M676*$M$40+N676*$N$40+O676*$O$40</f>
        <v>0</v>
      </c>
      <c r="F672" s="62">
        <f>SUM(G672:G674)</f>
        <v>0</v>
      </c>
      <c r="G672" s="63">
        <f>H672*($H$40-$H$41)+I672*($I$40-$I$41)+J672*($J$40-$J$41)+K672*($K$40-$K$41)+L672*($L$40-$L$41)+M672*($M$40-$M$41)+N672*($N$40-$N$41)+O672*($O$40-$O$41)</f>
        <v>0</v>
      </c>
      <c r="H672" s="19"/>
      <c r="I672" s="19"/>
      <c r="J672" s="19"/>
      <c r="K672" s="267"/>
      <c r="L672" s="19"/>
      <c r="M672" s="267"/>
      <c r="N672" s="20"/>
      <c r="O672" s="20"/>
      <c r="P672" s="64"/>
      <c r="Q672" s="210" t="s">
        <v>14</v>
      </c>
      <c r="R672" s="211" t="s">
        <v>21</v>
      </c>
      <c r="S672" s="212" t="s">
        <v>35</v>
      </c>
    </row>
    <row r="673" spans="1:19" ht="12" hidden="1" customHeight="1">
      <c r="A673" s="36"/>
      <c r="B673" s="344"/>
      <c r="C673" s="8"/>
      <c r="D673" s="5"/>
      <c r="E673" s="65"/>
      <c r="F673" s="66"/>
      <c r="G673" s="63">
        <f>H673*($H$40-$H$41)+I673*($I$40-$I$41)+J673*($J$40-$J$41)+K673*($K$40-$K$41)+L673*($L$40-$L$41)+M673*($M$40-$M$41)+N673*($N$40-$N$41)+O673*($O$40-$O$41)</f>
        <v>0</v>
      </c>
      <c r="H673" s="19"/>
      <c r="I673" s="19"/>
      <c r="J673" s="19"/>
      <c r="K673" s="267"/>
      <c r="L673" s="19"/>
      <c r="M673" s="267"/>
      <c r="N673" s="21"/>
      <c r="O673" s="21"/>
      <c r="P673" s="67"/>
      <c r="Q673" s="210" t="s">
        <v>14</v>
      </c>
    </row>
    <row r="674" spans="1:19" ht="12" hidden="1" customHeight="1">
      <c r="A674" s="36"/>
      <c r="B674" s="347"/>
      <c r="C674" s="8"/>
      <c r="D674" s="5"/>
      <c r="E674" s="65"/>
      <c r="F674" s="66"/>
      <c r="G674" s="63">
        <f>H674*($H$40-$H$41)+I674*($I$40-$I$41)+J674*($J$40-$J$41)+K674*($K$40-$K$41)+L674*($L$40-$L$41)+M674*($M$40-$M$41)+N674*($N$40-$N$41)+O674*($O$40-$O$41)</f>
        <v>0</v>
      </c>
      <c r="H674" s="19"/>
      <c r="I674" s="19"/>
      <c r="J674" s="19"/>
      <c r="K674" s="267"/>
      <c r="L674" s="19"/>
      <c r="M674" s="267"/>
      <c r="N674" s="21"/>
      <c r="O674" s="21"/>
      <c r="P674" s="297"/>
      <c r="Q674" s="210" t="s">
        <v>14</v>
      </c>
    </row>
    <row r="675" spans="1:19" hidden="1">
      <c r="A675" s="36"/>
      <c r="B675" s="348"/>
      <c r="C675" s="8"/>
      <c r="D675" s="5"/>
      <c r="E675" s="65"/>
      <c r="F675" s="66"/>
      <c r="G675" s="63">
        <f>H675*($H$40-$H$41)+I675*($I$40-$I$41)+J675*($J$40-$J$41)+K675*($K$40-$K$41)+L675*($L$40-$L$41)+M675*($M$40-$M$41)+N675*($N$40-$N$41)+O675*($O$40-$O$41)+H676*$H$41+I676*$I$41+J676*$J$41+K676*$K$41+L676*$L$41+M676*$M$41+N676*$N$41+O676*$O$41</f>
        <v>0</v>
      </c>
      <c r="H675" s="18">
        <f>36*H677/H$40-SUM(H672:H674)</f>
        <v>0</v>
      </c>
      <c r="I675" s="18">
        <f t="shared" ref="I675:O675" si="206">36*I677/I$40-SUM(I672:I674)</f>
        <v>0</v>
      </c>
      <c r="J675" s="18">
        <f t="shared" si="206"/>
        <v>0</v>
      </c>
      <c r="K675" s="18">
        <f t="shared" si="206"/>
        <v>0</v>
      </c>
      <c r="L675" s="18">
        <f t="shared" si="206"/>
        <v>0</v>
      </c>
      <c r="M675" s="18">
        <f t="shared" si="206"/>
        <v>0</v>
      </c>
      <c r="N675" s="18">
        <f t="shared" si="206"/>
        <v>0</v>
      </c>
      <c r="O675" s="18">
        <f t="shared" si="206"/>
        <v>0</v>
      </c>
      <c r="P675" s="68"/>
      <c r="Q675" s="210" t="s">
        <v>22</v>
      </c>
    </row>
    <row r="676" spans="1:19" ht="13.5" hidden="1" customHeight="1">
      <c r="A676" s="36"/>
      <c r="B676" s="344"/>
      <c r="C676" s="8"/>
      <c r="D676" s="5"/>
      <c r="E676" s="65"/>
      <c r="F676" s="66"/>
      <c r="G676" s="69"/>
      <c r="H676" s="1">
        <f t="shared" ref="H676:O676" si="207">SUM(H672:H675)</f>
        <v>0</v>
      </c>
      <c r="I676" s="1">
        <f t="shared" si="207"/>
        <v>0</v>
      </c>
      <c r="J676" s="1">
        <f t="shared" si="207"/>
        <v>0</v>
      </c>
      <c r="K676" s="1">
        <f t="shared" si="207"/>
        <v>0</v>
      </c>
      <c r="L676" s="1">
        <f t="shared" si="207"/>
        <v>0</v>
      </c>
      <c r="M676" s="1">
        <f t="shared" si="207"/>
        <v>0</v>
      </c>
      <c r="N676" s="1">
        <f t="shared" si="207"/>
        <v>0</v>
      </c>
      <c r="O676" s="1">
        <f t="shared" si="207"/>
        <v>0</v>
      </c>
      <c r="P676" s="68"/>
      <c r="Q676" s="210" t="s">
        <v>30</v>
      </c>
      <c r="R676" s="273"/>
    </row>
    <row r="677" spans="1:19" ht="12.75" hidden="1" customHeight="1" thickBot="1">
      <c r="A677" s="70"/>
      <c r="B677" s="345"/>
      <c r="C677" s="10"/>
      <c r="D677" s="10"/>
      <c r="E677" s="71">
        <f>SUM(H677:O677)</f>
        <v>0</v>
      </c>
      <c r="F677" s="72"/>
      <c r="G677" s="73"/>
      <c r="H677" s="74"/>
      <c r="I677" s="74"/>
      <c r="J677" s="74"/>
      <c r="K677" s="74"/>
      <c r="L677" s="74"/>
      <c r="M677" s="74"/>
      <c r="N677" s="74"/>
      <c r="O677" s="74"/>
      <c r="P677" s="75"/>
      <c r="Q677" s="210" t="s">
        <v>20</v>
      </c>
      <c r="R677" s="273"/>
    </row>
    <row r="678" spans="1:19" hidden="1">
      <c r="A678" s="36" t="s">
        <v>146</v>
      </c>
      <c r="B678" s="341"/>
      <c r="C678" s="4"/>
      <c r="D678" s="5"/>
      <c r="E678" s="61">
        <f>H682*$H$40+I682*$I$40+J682*$J$40+K682*$K$40+L682*$L$40+M682*$M$40+N682*$N$40+O682*$O$40</f>
        <v>0</v>
      </c>
      <c r="F678" s="62">
        <f>SUM(G678:G680)</f>
        <v>0</v>
      </c>
      <c r="G678" s="63">
        <f>H678*($H$40-$H$41)+I678*($I$40-$I$41)+J678*($J$40-$J$41)+K678*($K$40-$K$41)+L678*($L$40-$L$41)+M678*($M$40-$M$41)+N678*($N$40-$N$41)+O678*($O$40-$O$41)</f>
        <v>0</v>
      </c>
      <c r="H678" s="19"/>
      <c r="I678" s="19"/>
      <c r="J678" s="19"/>
      <c r="K678" s="267"/>
      <c r="L678" s="19"/>
      <c r="M678" s="267"/>
      <c r="N678" s="20"/>
      <c r="O678" s="20"/>
      <c r="P678" s="64"/>
      <c r="Q678" s="210" t="s">
        <v>14</v>
      </c>
      <c r="R678" s="211" t="s">
        <v>21</v>
      </c>
      <c r="S678" s="212" t="s">
        <v>35</v>
      </c>
    </row>
    <row r="679" spans="1:19" ht="12" hidden="1" customHeight="1">
      <c r="A679" s="36"/>
      <c r="B679" s="344"/>
      <c r="C679" s="8"/>
      <c r="D679" s="5"/>
      <c r="E679" s="65"/>
      <c r="F679" s="66"/>
      <c r="G679" s="63">
        <f>H679*($H$40-$H$41)+I679*($I$40-$I$41)+J679*($J$40-$J$41)+K679*($K$40-$K$41)+L679*($L$40-$L$41)+M679*($M$40-$M$41)+N679*($N$40-$N$41)+O679*($O$40-$O$41)</f>
        <v>0</v>
      </c>
      <c r="H679" s="19"/>
      <c r="I679" s="19"/>
      <c r="J679" s="19"/>
      <c r="K679" s="267"/>
      <c r="L679" s="19"/>
      <c r="M679" s="267"/>
      <c r="N679" s="21"/>
      <c r="O679" s="21"/>
      <c r="P679" s="67"/>
      <c r="Q679" s="210" t="s">
        <v>14</v>
      </c>
    </row>
    <row r="680" spans="1:19" ht="12" hidden="1" customHeight="1">
      <c r="A680" s="36"/>
      <c r="B680" s="347"/>
      <c r="C680" s="8"/>
      <c r="D680" s="5"/>
      <c r="E680" s="65"/>
      <c r="F680" s="66"/>
      <c r="G680" s="63">
        <f>H680*($H$40-$H$41)+I680*($I$40-$I$41)+J680*($J$40-$J$41)+K680*($K$40-$K$41)+L680*($L$40-$L$41)+M680*($M$40-$M$41)+N680*($N$40-$N$41)+O680*($O$40-$O$41)</f>
        <v>0</v>
      </c>
      <c r="H680" s="19"/>
      <c r="I680" s="19"/>
      <c r="J680" s="19"/>
      <c r="K680" s="267"/>
      <c r="L680" s="19"/>
      <c r="M680" s="267"/>
      <c r="N680" s="21"/>
      <c r="O680" s="21"/>
      <c r="P680" s="297"/>
      <c r="Q680" s="210" t="s">
        <v>14</v>
      </c>
    </row>
    <row r="681" spans="1:19" hidden="1">
      <c r="A681" s="36"/>
      <c r="B681" s="348"/>
      <c r="C681" s="8"/>
      <c r="D681" s="5"/>
      <c r="E681" s="65"/>
      <c r="F681" s="66"/>
      <c r="G681" s="63">
        <f>H681*($H$40-$H$41)+I681*($I$40-$I$41)+J681*($J$40-$J$41)+K681*($K$40-$K$41)+L681*($L$40-$L$41)+M681*($M$40-$M$41)+N681*($N$40-$N$41)+O681*($O$40-$O$41)+H682*$H$41+I682*$I$41+J682*$J$41+K682*$K$41+L682*$L$41+M682*$M$41+N682*$N$41+O682*$O$41</f>
        <v>0</v>
      </c>
      <c r="H681" s="18">
        <f>36*H683/H$40-SUM(H678:H680)</f>
        <v>0</v>
      </c>
      <c r="I681" s="18">
        <f t="shared" ref="I681:O681" si="208">36*I683/I$40-SUM(I678:I680)</f>
        <v>0</v>
      </c>
      <c r="J681" s="18">
        <f t="shared" si="208"/>
        <v>0</v>
      </c>
      <c r="K681" s="18">
        <f t="shared" si="208"/>
        <v>0</v>
      </c>
      <c r="L681" s="18">
        <f t="shared" si="208"/>
        <v>0</v>
      </c>
      <c r="M681" s="18">
        <f t="shared" si="208"/>
        <v>0</v>
      </c>
      <c r="N681" s="18">
        <f t="shared" si="208"/>
        <v>0</v>
      </c>
      <c r="O681" s="18">
        <f t="shared" si="208"/>
        <v>0</v>
      </c>
      <c r="P681" s="68"/>
      <c r="Q681" s="210" t="s">
        <v>22</v>
      </c>
    </row>
    <row r="682" spans="1:19" ht="13.5" hidden="1" customHeight="1">
      <c r="A682" s="36"/>
      <c r="B682" s="344"/>
      <c r="C682" s="8"/>
      <c r="D682" s="5"/>
      <c r="E682" s="65"/>
      <c r="F682" s="66"/>
      <c r="G682" s="69"/>
      <c r="H682" s="1">
        <f t="shared" ref="H682:O682" si="209">SUM(H678:H681)</f>
        <v>0</v>
      </c>
      <c r="I682" s="1">
        <f t="shared" si="209"/>
        <v>0</v>
      </c>
      <c r="J682" s="1">
        <f t="shared" si="209"/>
        <v>0</v>
      </c>
      <c r="K682" s="1">
        <f t="shared" si="209"/>
        <v>0</v>
      </c>
      <c r="L682" s="1">
        <f t="shared" si="209"/>
        <v>0</v>
      </c>
      <c r="M682" s="1">
        <f t="shared" si="209"/>
        <v>0</v>
      </c>
      <c r="N682" s="1">
        <f t="shared" si="209"/>
        <v>0</v>
      </c>
      <c r="O682" s="1">
        <f t="shared" si="209"/>
        <v>0</v>
      </c>
      <c r="P682" s="68"/>
      <c r="Q682" s="210" t="s">
        <v>30</v>
      </c>
      <c r="R682" s="273"/>
    </row>
    <row r="683" spans="1:19" ht="12.75" hidden="1" customHeight="1" thickBot="1">
      <c r="A683" s="70"/>
      <c r="B683" s="345"/>
      <c r="C683" s="10"/>
      <c r="D683" s="10"/>
      <c r="E683" s="71">
        <f>SUM(H683:O683)</f>
        <v>0</v>
      </c>
      <c r="F683" s="72"/>
      <c r="G683" s="73"/>
      <c r="H683" s="74"/>
      <c r="I683" s="74"/>
      <c r="J683" s="74"/>
      <c r="K683" s="74"/>
      <c r="L683" s="74"/>
      <c r="M683" s="74"/>
      <c r="N683" s="74"/>
      <c r="O683" s="74"/>
      <c r="P683" s="75"/>
      <c r="Q683" s="210" t="s">
        <v>20</v>
      </c>
      <c r="R683" s="273"/>
    </row>
    <row r="684" spans="1:19" hidden="1">
      <c r="A684" s="36" t="s">
        <v>147</v>
      </c>
      <c r="B684" s="341"/>
      <c r="C684" s="4"/>
      <c r="D684" s="5"/>
      <c r="E684" s="61">
        <f>H688*$H$40+I688*$I$40+J688*$J$40+K688*$K$40+L688*$L$40+M688*$M$40+N688*$N$40+O688*$O$40</f>
        <v>0</v>
      </c>
      <c r="F684" s="62">
        <f>SUM(G684:G686)</f>
        <v>0</v>
      </c>
      <c r="G684" s="63">
        <f>H684*($H$40-$H$41)+I684*($I$40-$I$41)+J684*($J$40-$J$41)+K684*($K$40-$K$41)+L684*($L$40-$L$41)+M684*($M$40-$M$41)+N684*($N$40-$N$41)+O684*($O$40-$O$41)</f>
        <v>0</v>
      </c>
      <c r="H684" s="19"/>
      <c r="I684" s="19"/>
      <c r="J684" s="19"/>
      <c r="K684" s="267"/>
      <c r="L684" s="19"/>
      <c r="M684" s="267"/>
      <c r="N684" s="20"/>
      <c r="O684" s="20"/>
      <c r="P684" s="64"/>
      <c r="Q684" s="210" t="s">
        <v>14</v>
      </c>
      <c r="R684" s="211" t="s">
        <v>21</v>
      </c>
      <c r="S684" s="212" t="s">
        <v>35</v>
      </c>
    </row>
    <row r="685" spans="1:19" ht="12" hidden="1" customHeight="1">
      <c r="A685" s="36"/>
      <c r="B685" s="344"/>
      <c r="C685" s="8"/>
      <c r="D685" s="5"/>
      <c r="E685" s="65"/>
      <c r="F685" s="66"/>
      <c r="G685" s="63">
        <f>H685*($H$40-$H$41)+I685*($I$40-$I$41)+J685*($J$40-$J$41)+K685*($K$40-$K$41)+L685*($L$40-$L$41)+M685*($M$40-$M$41)+N685*($N$40-$N$41)+O685*($O$40-$O$41)</f>
        <v>0</v>
      </c>
      <c r="H685" s="19"/>
      <c r="I685" s="19"/>
      <c r="J685" s="19"/>
      <c r="K685" s="267"/>
      <c r="L685" s="19"/>
      <c r="M685" s="267"/>
      <c r="N685" s="21"/>
      <c r="O685" s="21"/>
      <c r="P685" s="67"/>
      <c r="Q685" s="210" t="s">
        <v>14</v>
      </c>
    </row>
    <row r="686" spans="1:19" ht="12" hidden="1" customHeight="1">
      <c r="A686" s="36"/>
      <c r="B686" s="347"/>
      <c r="C686" s="8"/>
      <c r="D686" s="5"/>
      <c r="E686" s="65"/>
      <c r="F686" s="66"/>
      <c r="G686" s="63">
        <f>H686*($H$40-$H$41)+I686*($I$40-$I$41)+J686*($J$40-$J$41)+K686*($K$40-$K$41)+L686*($L$40-$L$41)+M686*($M$40-$M$41)+N686*($N$40-$N$41)+O686*($O$40-$O$41)</f>
        <v>0</v>
      </c>
      <c r="H686" s="19"/>
      <c r="I686" s="19"/>
      <c r="J686" s="19"/>
      <c r="K686" s="267"/>
      <c r="L686" s="19"/>
      <c r="M686" s="267"/>
      <c r="N686" s="21"/>
      <c r="O686" s="21"/>
      <c r="P686" s="297"/>
      <c r="Q686" s="210" t="s">
        <v>14</v>
      </c>
    </row>
    <row r="687" spans="1:19" hidden="1">
      <c r="A687" s="36"/>
      <c r="B687" s="348"/>
      <c r="C687" s="8"/>
      <c r="D687" s="5"/>
      <c r="E687" s="65"/>
      <c r="F687" s="66"/>
      <c r="G687" s="63">
        <f>H687*($H$40-$H$41)+I687*($I$40-$I$41)+J687*($J$40-$J$41)+K687*($K$40-$K$41)+L687*($L$40-$L$41)+M687*($M$40-$M$41)+N687*($N$40-$N$41)+O687*($O$40-$O$41)+H688*$H$41+I688*$I$41+J688*$J$41+K688*$K$41+L688*$L$41+M688*$M$41+N688*$N$41+O688*$O$41</f>
        <v>0</v>
      </c>
      <c r="H687" s="18">
        <f>36*H689/H$40-SUM(H684:H686)</f>
        <v>0</v>
      </c>
      <c r="I687" s="18">
        <f t="shared" ref="I687:O687" si="210">36*I689/I$40-SUM(I684:I686)</f>
        <v>0</v>
      </c>
      <c r="J687" s="18">
        <f t="shared" si="210"/>
        <v>0</v>
      </c>
      <c r="K687" s="18">
        <f t="shared" si="210"/>
        <v>0</v>
      </c>
      <c r="L687" s="18">
        <f t="shared" si="210"/>
        <v>0</v>
      </c>
      <c r="M687" s="18">
        <f t="shared" si="210"/>
        <v>0</v>
      </c>
      <c r="N687" s="18">
        <f t="shared" si="210"/>
        <v>0</v>
      </c>
      <c r="O687" s="18">
        <f t="shared" si="210"/>
        <v>0</v>
      </c>
      <c r="P687" s="68"/>
      <c r="Q687" s="210" t="s">
        <v>22</v>
      </c>
    </row>
    <row r="688" spans="1:19" ht="13.5" hidden="1" customHeight="1">
      <c r="A688" s="36"/>
      <c r="B688" s="344"/>
      <c r="C688" s="8"/>
      <c r="D688" s="5"/>
      <c r="E688" s="65"/>
      <c r="F688" s="66"/>
      <c r="G688" s="69"/>
      <c r="H688" s="1">
        <f t="shared" ref="H688:O688" si="211">SUM(H684:H687)</f>
        <v>0</v>
      </c>
      <c r="I688" s="1">
        <f t="shared" si="211"/>
        <v>0</v>
      </c>
      <c r="J688" s="1">
        <f t="shared" si="211"/>
        <v>0</v>
      </c>
      <c r="K688" s="1">
        <f t="shared" si="211"/>
        <v>0</v>
      </c>
      <c r="L688" s="1">
        <f t="shared" si="211"/>
        <v>0</v>
      </c>
      <c r="M688" s="1">
        <f t="shared" si="211"/>
        <v>0</v>
      </c>
      <c r="N688" s="1">
        <f t="shared" si="211"/>
        <v>0</v>
      </c>
      <c r="O688" s="1">
        <f t="shared" si="211"/>
        <v>0</v>
      </c>
      <c r="P688" s="68"/>
      <c r="Q688" s="210" t="s">
        <v>30</v>
      </c>
      <c r="R688" s="273"/>
    </row>
    <row r="689" spans="1:19" ht="12.75" hidden="1" customHeight="1" thickBot="1">
      <c r="A689" s="70"/>
      <c r="B689" s="345"/>
      <c r="C689" s="10"/>
      <c r="D689" s="10"/>
      <c r="E689" s="71">
        <f>SUM(H689:O689)</f>
        <v>0</v>
      </c>
      <c r="F689" s="72"/>
      <c r="G689" s="73"/>
      <c r="H689" s="74"/>
      <c r="I689" s="74"/>
      <c r="J689" s="74"/>
      <c r="K689" s="74"/>
      <c r="L689" s="74"/>
      <c r="M689" s="74"/>
      <c r="N689" s="74"/>
      <c r="O689" s="74"/>
      <c r="P689" s="75"/>
      <c r="Q689" s="210" t="s">
        <v>20</v>
      </c>
      <c r="R689" s="273"/>
    </row>
    <row r="690" spans="1:19" hidden="1">
      <c r="A690" s="36" t="s">
        <v>148</v>
      </c>
      <c r="B690" s="341"/>
      <c r="C690" s="4"/>
      <c r="D690" s="5"/>
      <c r="E690" s="61">
        <f>H694*$H$40+I694*$I$40+J694*$J$40+K694*$K$40+L694*$L$40+M694*$M$40+N694*$N$40+O694*$O$40</f>
        <v>0</v>
      </c>
      <c r="F690" s="62">
        <f>SUM(G690:G692)</f>
        <v>0</v>
      </c>
      <c r="G690" s="63">
        <f>H690*($H$40-$H$41)+I690*($I$40-$I$41)+J690*($J$40-$J$41)+K690*($K$40-$K$41)+L690*($L$40-$L$41)+M690*($M$40-$M$41)+N690*($N$40-$N$41)+O690*($O$40-$O$41)</f>
        <v>0</v>
      </c>
      <c r="H690" s="19"/>
      <c r="I690" s="19"/>
      <c r="J690" s="19"/>
      <c r="K690" s="267"/>
      <c r="L690" s="19"/>
      <c r="M690" s="267"/>
      <c r="N690" s="20"/>
      <c r="O690" s="20"/>
      <c r="P690" s="64"/>
      <c r="Q690" s="210" t="s">
        <v>14</v>
      </c>
      <c r="R690" s="211" t="s">
        <v>21</v>
      </c>
      <c r="S690" s="212" t="s">
        <v>35</v>
      </c>
    </row>
    <row r="691" spans="1:19" ht="12" hidden="1" customHeight="1">
      <c r="A691" s="36"/>
      <c r="B691" s="344"/>
      <c r="C691" s="8"/>
      <c r="D691" s="5"/>
      <c r="E691" s="65"/>
      <c r="F691" s="66"/>
      <c r="G691" s="63">
        <f>H691*($H$40-$H$41)+I691*($I$40-$I$41)+J691*($J$40-$J$41)+K691*($K$40-$K$41)+L691*($L$40-$L$41)+M691*($M$40-$M$41)+N691*($N$40-$N$41)+O691*($O$40-$O$41)</f>
        <v>0</v>
      </c>
      <c r="H691" s="19"/>
      <c r="I691" s="19"/>
      <c r="J691" s="19"/>
      <c r="K691" s="267"/>
      <c r="L691" s="19"/>
      <c r="M691" s="267"/>
      <c r="N691" s="21"/>
      <c r="O691" s="21"/>
      <c r="P691" s="67"/>
      <c r="Q691" s="210" t="s">
        <v>14</v>
      </c>
    </row>
    <row r="692" spans="1:19" ht="12" hidden="1" customHeight="1">
      <c r="A692" s="36"/>
      <c r="B692" s="347"/>
      <c r="C692" s="8"/>
      <c r="D692" s="5"/>
      <c r="E692" s="65"/>
      <c r="F692" s="66"/>
      <c r="G692" s="63">
        <f>H692*($H$40-$H$41)+I692*($I$40-$I$41)+J692*($J$40-$J$41)+K692*($K$40-$K$41)+L692*($L$40-$L$41)+M692*($M$40-$M$41)+N692*($N$40-$N$41)+O692*($O$40-$O$41)</f>
        <v>0</v>
      </c>
      <c r="H692" s="19"/>
      <c r="I692" s="19"/>
      <c r="J692" s="19"/>
      <c r="K692" s="267"/>
      <c r="L692" s="19"/>
      <c r="M692" s="267"/>
      <c r="N692" s="21"/>
      <c r="O692" s="21"/>
      <c r="P692" s="297"/>
      <c r="Q692" s="210" t="s">
        <v>14</v>
      </c>
    </row>
    <row r="693" spans="1:19" hidden="1">
      <c r="A693" s="36"/>
      <c r="B693" s="348"/>
      <c r="C693" s="8"/>
      <c r="D693" s="5"/>
      <c r="E693" s="65"/>
      <c r="F693" s="66"/>
      <c r="G693" s="63">
        <f>H693*($H$40-$H$41)+I693*($I$40-$I$41)+J693*($J$40-$J$41)+K693*($K$40-$K$41)+L693*($L$40-$L$41)+M693*($M$40-$M$41)+N693*($N$40-$N$41)+O693*($O$40-$O$41)+H694*$H$41+I694*$I$41+J694*$J$41+K694*$K$41+L694*$L$41+M694*$M$41+N694*$N$41+O694*$O$41</f>
        <v>0</v>
      </c>
      <c r="H693" s="18">
        <f>36*H695/H$40-SUM(H690:H692)</f>
        <v>0</v>
      </c>
      <c r="I693" s="18">
        <f t="shared" ref="I693:O693" si="212">36*I695/I$40-SUM(I690:I692)</f>
        <v>0</v>
      </c>
      <c r="J693" s="18">
        <f t="shared" si="212"/>
        <v>0</v>
      </c>
      <c r="K693" s="18">
        <f t="shared" si="212"/>
        <v>0</v>
      </c>
      <c r="L693" s="18">
        <f t="shared" si="212"/>
        <v>0</v>
      </c>
      <c r="M693" s="18">
        <f t="shared" si="212"/>
        <v>0</v>
      </c>
      <c r="N693" s="18">
        <f t="shared" si="212"/>
        <v>0</v>
      </c>
      <c r="O693" s="18">
        <f t="shared" si="212"/>
        <v>0</v>
      </c>
      <c r="P693" s="68"/>
      <c r="Q693" s="210" t="s">
        <v>22</v>
      </c>
    </row>
    <row r="694" spans="1:19" ht="13.5" hidden="1" customHeight="1">
      <c r="A694" s="36"/>
      <c r="B694" s="344"/>
      <c r="C694" s="8"/>
      <c r="D694" s="5"/>
      <c r="E694" s="65"/>
      <c r="F694" s="66"/>
      <c r="G694" s="69"/>
      <c r="H694" s="1">
        <f t="shared" ref="H694:O694" si="213">SUM(H690:H693)</f>
        <v>0</v>
      </c>
      <c r="I694" s="1">
        <f t="shared" si="213"/>
        <v>0</v>
      </c>
      <c r="J694" s="1">
        <f t="shared" si="213"/>
        <v>0</v>
      </c>
      <c r="K694" s="1">
        <f t="shared" si="213"/>
        <v>0</v>
      </c>
      <c r="L694" s="1">
        <f t="shared" si="213"/>
        <v>0</v>
      </c>
      <c r="M694" s="1">
        <f t="shared" si="213"/>
        <v>0</v>
      </c>
      <c r="N694" s="1">
        <f t="shared" si="213"/>
        <v>0</v>
      </c>
      <c r="O694" s="1">
        <f t="shared" si="213"/>
        <v>0</v>
      </c>
      <c r="P694" s="68"/>
      <c r="Q694" s="210" t="s">
        <v>30</v>
      </c>
      <c r="R694" s="273"/>
    </row>
    <row r="695" spans="1:19" ht="12.75" hidden="1" customHeight="1" thickBot="1">
      <c r="A695" s="70"/>
      <c r="B695" s="345"/>
      <c r="C695" s="10"/>
      <c r="D695" s="10"/>
      <c r="E695" s="71">
        <f>SUM(H695:O695)</f>
        <v>0</v>
      </c>
      <c r="F695" s="72"/>
      <c r="G695" s="73"/>
      <c r="H695" s="74"/>
      <c r="I695" s="74"/>
      <c r="J695" s="74"/>
      <c r="K695" s="74"/>
      <c r="L695" s="74"/>
      <c r="M695" s="74"/>
      <c r="N695" s="74"/>
      <c r="O695" s="74"/>
      <c r="P695" s="75"/>
      <c r="Q695" s="210" t="s">
        <v>20</v>
      </c>
      <c r="R695" s="273"/>
    </row>
    <row r="696" spans="1:19" hidden="1">
      <c r="A696" s="36" t="s">
        <v>149</v>
      </c>
      <c r="B696" s="341"/>
      <c r="C696" s="4"/>
      <c r="D696" s="5"/>
      <c r="E696" s="61">
        <f>H700*$H$40+I700*$I$40+J700*$J$40+K700*$K$40+L700*$L$40+M700*$M$40+N700*$N$40+O700*$O$40</f>
        <v>0</v>
      </c>
      <c r="F696" s="62">
        <f>SUM(G696:G698)</f>
        <v>0</v>
      </c>
      <c r="G696" s="63">
        <f>H696*($H$40-$H$41)+I696*($I$40-$I$41)+J696*($J$40-$J$41)+K696*($K$40-$K$41)+L696*($L$40-$L$41)+M696*($M$40-$M$41)+N696*($N$40-$N$41)+O696*($O$40-$O$41)</f>
        <v>0</v>
      </c>
      <c r="H696" s="19"/>
      <c r="I696" s="19"/>
      <c r="J696" s="19"/>
      <c r="K696" s="267"/>
      <c r="L696" s="19"/>
      <c r="M696" s="267"/>
      <c r="N696" s="20"/>
      <c r="O696" s="20"/>
      <c r="P696" s="64"/>
      <c r="Q696" s="210" t="s">
        <v>14</v>
      </c>
      <c r="R696" s="211" t="s">
        <v>21</v>
      </c>
      <c r="S696" s="212" t="s">
        <v>35</v>
      </c>
    </row>
    <row r="697" spans="1:19" ht="12" hidden="1" customHeight="1">
      <c r="A697" s="36"/>
      <c r="B697" s="344"/>
      <c r="C697" s="8"/>
      <c r="D697" s="5"/>
      <c r="E697" s="65"/>
      <c r="F697" s="66"/>
      <c r="G697" s="63">
        <f>H697*($H$40-$H$41)+I697*($I$40-$I$41)+J697*($J$40-$J$41)+K697*($K$40-$K$41)+L697*($L$40-$L$41)+M697*($M$40-$M$41)+N697*($N$40-$N$41)+O697*($O$40-$O$41)</f>
        <v>0</v>
      </c>
      <c r="H697" s="19"/>
      <c r="I697" s="19"/>
      <c r="J697" s="19"/>
      <c r="K697" s="267"/>
      <c r="L697" s="19"/>
      <c r="M697" s="267"/>
      <c r="N697" s="21"/>
      <c r="O697" s="21"/>
      <c r="P697" s="67"/>
      <c r="Q697" s="210" t="s">
        <v>14</v>
      </c>
    </row>
    <row r="698" spans="1:19" ht="12" hidden="1" customHeight="1">
      <c r="A698" s="36"/>
      <c r="B698" s="347"/>
      <c r="C698" s="8"/>
      <c r="D698" s="5"/>
      <c r="E698" s="65"/>
      <c r="F698" s="66"/>
      <c r="G698" s="63">
        <f>H698*($H$40-$H$41)+I698*($I$40-$I$41)+J698*($J$40-$J$41)+K698*($K$40-$K$41)+L698*($L$40-$L$41)+M698*($M$40-$M$41)+N698*($N$40-$N$41)+O698*($O$40-$O$41)</f>
        <v>0</v>
      </c>
      <c r="H698" s="19"/>
      <c r="I698" s="19"/>
      <c r="J698" s="19"/>
      <c r="K698" s="267"/>
      <c r="L698" s="19"/>
      <c r="M698" s="267"/>
      <c r="N698" s="21"/>
      <c r="O698" s="21"/>
      <c r="P698" s="297"/>
      <c r="Q698" s="210" t="s">
        <v>14</v>
      </c>
    </row>
    <row r="699" spans="1:19" hidden="1">
      <c r="A699" s="36"/>
      <c r="B699" s="348"/>
      <c r="C699" s="8"/>
      <c r="D699" s="5"/>
      <c r="E699" s="65"/>
      <c r="F699" s="66"/>
      <c r="G699" s="63">
        <f>H699*($H$40-$H$41)+I699*($I$40-$I$41)+J699*($J$40-$J$41)+K699*($K$40-$K$41)+L699*($L$40-$L$41)+M699*($M$40-$M$41)+N699*($N$40-$N$41)+O699*($O$40-$O$41)+H700*$H$41+I700*$I$41+J700*$J$41+K700*$K$41+L700*$L$41+M700*$M$41+N700*$N$41+O700*$O$41</f>
        <v>0</v>
      </c>
      <c r="H699" s="18">
        <f>36*H701/H$40-SUM(H696:H698)</f>
        <v>0</v>
      </c>
      <c r="I699" s="18">
        <f t="shared" ref="I699:O699" si="214">36*I701/I$40-SUM(I696:I698)</f>
        <v>0</v>
      </c>
      <c r="J699" s="18">
        <f t="shared" si="214"/>
        <v>0</v>
      </c>
      <c r="K699" s="18">
        <f t="shared" si="214"/>
        <v>0</v>
      </c>
      <c r="L699" s="18">
        <f t="shared" si="214"/>
        <v>0</v>
      </c>
      <c r="M699" s="18">
        <f t="shared" si="214"/>
        <v>0</v>
      </c>
      <c r="N699" s="18">
        <f t="shared" si="214"/>
        <v>0</v>
      </c>
      <c r="O699" s="18">
        <f t="shared" si="214"/>
        <v>0</v>
      </c>
      <c r="P699" s="68"/>
      <c r="Q699" s="210" t="s">
        <v>22</v>
      </c>
    </row>
    <row r="700" spans="1:19" ht="13.5" hidden="1" customHeight="1">
      <c r="A700" s="36"/>
      <c r="B700" s="344"/>
      <c r="C700" s="8"/>
      <c r="D700" s="5"/>
      <c r="E700" s="65"/>
      <c r="F700" s="66"/>
      <c r="G700" s="69"/>
      <c r="H700" s="1">
        <f t="shared" ref="H700:O700" si="215">SUM(H696:H699)</f>
        <v>0</v>
      </c>
      <c r="I700" s="1">
        <f t="shared" si="215"/>
        <v>0</v>
      </c>
      <c r="J700" s="1">
        <f t="shared" si="215"/>
        <v>0</v>
      </c>
      <c r="K700" s="1">
        <f t="shared" si="215"/>
        <v>0</v>
      </c>
      <c r="L700" s="1">
        <f t="shared" si="215"/>
        <v>0</v>
      </c>
      <c r="M700" s="1">
        <f t="shared" si="215"/>
        <v>0</v>
      </c>
      <c r="N700" s="1">
        <f t="shared" si="215"/>
        <v>0</v>
      </c>
      <c r="O700" s="1">
        <f t="shared" si="215"/>
        <v>0</v>
      </c>
      <c r="P700" s="68"/>
      <c r="Q700" s="210" t="s">
        <v>30</v>
      </c>
      <c r="R700" s="273"/>
    </row>
    <row r="701" spans="1:19" ht="12.75" hidden="1" customHeight="1" thickBot="1">
      <c r="A701" s="70"/>
      <c r="B701" s="345"/>
      <c r="C701" s="10"/>
      <c r="D701" s="10"/>
      <c r="E701" s="71">
        <f>SUM(H701:O701)</f>
        <v>0</v>
      </c>
      <c r="F701" s="72"/>
      <c r="G701" s="73"/>
      <c r="H701" s="74"/>
      <c r="I701" s="74"/>
      <c r="J701" s="74"/>
      <c r="K701" s="74"/>
      <c r="L701" s="74"/>
      <c r="M701" s="74"/>
      <c r="N701" s="74"/>
      <c r="O701" s="74"/>
      <c r="P701" s="75"/>
      <c r="Q701" s="210" t="s">
        <v>20</v>
      </c>
      <c r="R701" s="273"/>
    </row>
    <row r="702" spans="1:19" hidden="1">
      <c r="A702" s="36" t="s">
        <v>150</v>
      </c>
      <c r="B702" s="341"/>
      <c r="C702" s="4"/>
      <c r="D702" s="5"/>
      <c r="E702" s="61">
        <f>H706*$H$40+I706*$I$40+J706*$J$40+K706*$K$40+L706*$L$40+M706*$M$40+N706*$N$40+O706*$O$40</f>
        <v>0</v>
      </c>
      <c r="F702" s="62">
        <f>SUM(G702:G704)</f>
        <v>0</v>
      </c>
      <c r="G702" s="63">
        <f>H702*($H$40-$H$41)+I702*($I$40-$I$41)+J702*($J$40-$J$41)+K702*($K$40-$K$41)+L702*($L$40-$L$41)+M702*($M$40-$M$41)+N702*($N$40-$N$41)+O702*($O$40-$O$41)</f>
        <v>0</v>
      </c>
      <c r="H702" s="19"/>
      <c r="I702" s="19"/>
      <c r="J702" s="19"/>
      <c r="K702" s="267"/>
      <c r="L702" s="19"/>
      <c r="M702" s="267"/>
      <c r="N702" s="20"/>
      <c r="O702" s="20"/>
      <c r="P702" s="64"/>
      <c r="Q702" s="210" t="s">
        <v>14</v>
      </c>
      <c r="R702" s="211" t="s">
        <v>21</v>
      </c>
      <c r="S702" s="212" t="s">
        <v>35</v>
      </c>
    </row>
    <row r="703" spans="1:19" ht="12" hidden="1" customHeight="1">
      <c r="A703" s="36"/>
      <c r="B703" s="344"/>
      <c r="C703" s="8"/>
      <c r="D703" s="5"/>
      <c r="E703" s="65"/>
      <c r="F703" s="66"/>
      <c r="G703" s="63">
        <f>H703*($H$40-$H$41)+I703*($I$40-$I$41)+J703*($J$40-$J$41)+K703*($K$40-$K$41)+L703*($L$40-$L$41)+M703*($M$40-$M$41)+N703*($N$40-$N$41)+O703*($O$40-$O$41)</f>
        <v>0</v>
      </c>
      <c r="H703" s="19"/>
      <c r="I703" s="19"/>
      <c r="J703" s="19"/>
      <c r="K703" s="267"/>
      <c r="L703" s="19"/>
      <c r="M703" s="267"/>
      <c r="N703" s="21"/>
      <c r="O703" s="21"/>
      <c r="P703" s="67"/>
      <c r="Q703" s="210" t="s">
        <v>14</v>
      </c>
    </row>
    <row r="704" spans="1:19" ht="12" hidden="1" customHeight="1">
      <c r="A704" s="36"/>
      <c r="B704" s="347"/>
      <c r="C704" s="8"/>
      <c r="D704" s="5"/>
      <c r="E704" s="65"/>
      <c r="F704" s="66"/>
      <c r="G704" s="63">
        <f>H704*($H$40-$H$41)+I704*($I$40-$I$41)+J704*($J$40-$J$41)+K704*($K$40-$K$41)+L704*($L$40-$L$41)+M704*($M$40-$M$41)+N704*($N$40-$N$41)+O704*($O$40-$O$41)</f>
        <v>0</v>
      </c>
      <c r="H704" s="19"/>
      <c r="I704" s="19"/>
      <c r="J704" s="19"/>
      <c r="K704" s="267"/>
      <c r="L704" s="19"/>
      <c r="M704" s="267"/>
      <c r="N704" s="21"/>
      <c r="O704" s="21"/>
      <c r="P704" s="297"/>
      <c r="Q704" s="210" t="s">
        <v>14</v>
      </c>
    </row>
    <row r="705" spans="1:19" hidden="1">
      <c r="A705" s="36"/>
      <c r="B705" s="348"/>
      <c r="C705" s="8"/>
      <c r="D705" s="5"/>
      <c r="E705" s="65"/>
      <c r="F705" s="66"/>
      <c r="G705" s="63">
        <f>H705*($H$40-$H$41)+I705*($I$40-$I$41)+J705*($J$40-$J$41)+K705*($K$40-$K$41)+L705*($L$40-$L$41)+M705*($M$40-$M$41)+N705*($N$40-$N$41)+O705*($O$40-$O$41)+H706*$H$41+I706*$I$41+J706*$J$41+K706*$K$41+L706*$L$41+M706*$M$41+N706*$N$41+O706*$O$41</f>
        <v>0</v>
      </c>
      <c r="H705" s="18">
        <f>36*H707/H$40-SUM(H702:H704)</f>
        <v>0</v>
      </c>
      <c r="I705" s="18">
        <f t="shared" ref="I705:O705" si="216">36*I707/I$40-SUM(I702:I704)</f>
        <v>0</v>
      </c>
      <c r="J705" s="18">
        <f t="shared" si="216"/>
        <v>0</v>
      </c>
      <c r="K705" s="18">
        <f t="shared" si="216"/>
        <v>0</v>
      </c>
      <c r="L705" s="18">
        <f t="shared" si="216"/>
        <v>0</v>
      </c>
      <c r="M705" s="18">
        <f t="shared" si="216"/>
        <v>0</v>
      </c>
      <c r="N705" s="18">
        <f t="shared" si="216"/>
        <v>0</v>
      </c>
      <c r="O705" s="18">
        <f t="shared" si="216"/>
        <v>0</v>
      </c>
      <c r="P705" s="68"/>
      <c r="Q705" s="210" t="s">
        <v>22</v>
      </c>
    </row>
    <row r="706" spans="1:19" ht="13.5" hidden="1" customHeight="1">
      <c r="A706" s="36"/>
      <c r="B706" s="344"/>
      <c r="C706" s="8"/>
      <c r="D706" s="5"/>
      <c r="E706" s="65"/>
      <c r="F706" s="66"/>
      <c r="G706" s="69"/>
      <c r="H706" s="1">
        <f t="shared" ref="H706:O706" si="217">SUM(H702:H705)</f>
        <v>0</v>
      </c>
      <c r="I706" s="1">
        <f t="shared" si="217"/>
        <v>0</v>
      </c>
      <c r="J706" s="1">
        <f t="shared" si="217"/>
        <v>0</v>
      </c>
      <c r="K706" s="1">
        <f t="shared" si="217"/>
        <v>0</v>
      </c>
      <c r="L706" s="1">
        <f t="shared" si="217"/>
        <v>0</v>
      </c>
      <c r="M706" s="1">
        <f t="shared" si="217"/>
        <v>0</v>
      </c>
      <c r="N706" s="1">
        <f t="shared" si="217"/>
        <v>0</v>
      </c>
      <c r="O706" s="1">
        <f t="shared" si="217"/>
        <v>0</v>
      </c>
      <c r="P706" s="68"/>
      <c r="Q706" s="210" t="s">
        <v>30</v>
      </c>
      <c r="R706" s="273"/>
    </row>
    <row r="707" spans="1:19" ht="12.75" hidden="1" customHeight="1" thickBot="1">
      <c r="A707" s="70"/>
      <c r="B707" s="345"/>
      <c r="C707" s="10"/>
      <c r="D707" s="10"/>
      <c r="E707" s="71">
        <f>SUM(H707:O707)</f>
        <v>0</v>
      </c>
      <c r="F707" s="72"/>
      <c r="G707" s="73"/>
      <c r="H707" s="74"/>
      <c r="I707" s="74"/>
      <c r="J707" s="74"/>
      <c r="K707" s="74"/>
      <c r="L707" s="74"/>
      <c r="M707" s="74"/>
      <c r="N707" s="74"/>
      <c r="O707" s="74"/>
      <c r="P707" s="75"/>
      <c r="Q707" s="210" t="s">
        <v>20</v>
      </c>
      <c r="R707" s="273"/>
    </row>
    <row r="708" spans="1:19" hidden="1">
      <c r="A708" s="36" t="s">
        <v>151</v>
      </c>
      <c r="B708" s="341"/>
      <c r="C708" s="4"/>
      <c r="D708" s="5"/>
      <c r="E708" s="61">
        <f>H712*$H$40+I712*$I$40+J712*$J$40+K712*$K$40+L712*$L$40+M712*$M$40+N712*$N$40+O712*$O$40</f>
        <v>0</v>
      </c>
      <c r="F708" s="62">
        <f>SUM(G708:G710)</f>
        <v>0</v>
      </c>
      <c r="G708" s="63">
        <f>H708*($H$40-$H$41)+I708*($I$40-$I$41)+J708*($J$40-$J$41)+K708*($K$40-$K$41)+L708*($L$40-$L$41)+M708*($M$40-$M$41)+N708*($N$40-$N$41)+O708*($O$40-$O$41)</f>
        <v>0</v>
      </c>
      <c r="H708" s="19"/>
      <c r="I708" s="19"/>
      <c r="J708" s="19"/>
      <c r="K708" s="267"/>
      <c r="L708" s="19"/>
      <c r="M708" s="267"/>
      <c r="N708" s="20"/>
      <c r="O708" s="20"/>
      <c r="P708" s="64"/>
      <c r="Q708" s="210" t="s">
        <v>14</v>
      </c>
      <c r="R708" s="211" t="s">
        <v>21</v>
      </c>
      <c r="S708" s="212" t="s">
        <v>35</v>
      </c>
    </row>
    <row r="709" spans="1:19" ht="12" hidden="1" customHeight="1">
      <c r="A709" s="36"/>
      <c r="B709" s="344"/>
      <c r="C709" s="8"/>
      <c r="D709" s="5"/>
      <c r="E709" s="65"/>
      <c r="F709" s="66"/>
      <c r="G709" s="63">
        <f>H709*($H$40-$H$41)+I709*($I$40-$I$41)+J709*($J$40-$J$41)+K709*($K$40-$K$41)+L709*($L$40-$L$41)+M709*($M$40-$M$41)+N709*($N$40-$N$41)+O709*($O$40-$O$41)</f>
        <v>0</v>
      </c>
      <c r="H709" s="19"/>
      <c r="I709" s="19"/>
      <c r="J709" s="19"/>
      <c r="K709" s="267"/>
      <c r="L709" s="19"/>
      <c r="M709" s="267"/>
      <c r="N709" s="21"/>
      <c r="O709" s="21"/>
      <c r="P709" s="67"/>
      <c r="Q709" s="210" t="s">
        <v>14</v>
      </c>
    </row>
    <row r="710" spans="1:19" ht="12" hidden="1" customHeight="1">
      <c r="A710" s="36"/>
      <c r="B710" s="347"/>
      <c r="C710" s="8"/>
      <c r="D710" s="5"/>
      <c r="E710" s="65"/>
      <c r="F710" s="66"/>
      <c r="G710" s="63">
        <f>H710*($H$40-$H$41)+I710*($I$40-$I$41)+J710*($J$40-$J$41)+K710*($K$40-$K$41)+L710*($L$40-$L$41)+M710*($M$40-$M$41)+N710*($N$40-$N$41)+O710*($O$40-$O$41)</f>
        <v>0</v>
      </c>
      <c r="H710" s="19"/>
      <c r="I710" s="19"/>
      <c r="J710" s="19"/>
      <c r="K710" s="267"/>
      <c r="L710" s="19"/>
      <c r="M710" s="267"/>
      <c r="N710" s="21"/>
      <c r="O710" s="21"/>
      <c r="P710" s="297"/>
      <c r="Q710" s="210" t="s">
        <v>14</v>
      </c>
    </row>
    <row r="711" spans="1:19" hidden="1">
      <c r="A711" s="36"/>
      <c r="B711" s="348"/>
      <c r="C711" s="8"/>
      <c r="D711" s="5"/>
      <c r="E711" s="65"/>
      <c r="F711" s="66"/>
      <c r="G711" s="63">
        <f>H711*($H$40-$H$41)+I711*($I$40-$I$41)+J711*($J$40-$J$41)+K711*($K$40-$K$41)+L711*($L$40-$L$41)+M711*($M$40-$M$41)+N711*($N$40-$N$41)+O711*($O$40-$O$41)+H712*$H$41+I712*$I$41+J712*$J$41+K712*$K$41+L712*$L$41+M712*$M$41+N712*$N$41+O712*$O$41</f>
        <v>0</v>
      </c>
      <c r="H711" s="18">
        <f>36*H713/H$40-SUM(H708:H710)</f>
        <v>0</v>
      </c>
      <c r="I711" s="18">
        <f t="shared" ref="I711:O711" si="218">36*I713/I$40-SUM(I708:I710)</f>
        <v>0</v>
      </c>
      <c r="J711" s="18">
        <f t="shared" si="218"/>
        <v>0</v>
      </c>
      <c r="K711" s="18">
        <f t="shared" si="218"/>
        <v>0</v>
      </c>
      <c r="L711" s="18">
        <f t="shared" si="218"/>
        <v>0</v>
      </c>
      <c r="M711" s="18">
        <f t="shared" si="218"/>
        <v>0</v>
      </c>
      <c r="N711" s="18">
        <f t="shared" si="218"/>
        <v>0</v>
      </c>
      <c r="O711" s="18">
        <f t="shared" si="218"/>
        <v>0</v>
      </c>
      <c r="P711" s="68"/>
      <c r="Q711" s="210" t="s">
        <v>22</v>
      </c>
    </row>
    <row r="712" spans="1:19" ht="13.5" hidden="1" customHeight="1">
      <c r="A712" s="36"/>
      <c r="B712" s="344"/>
      <c r="C712" s="8"/>
      <c r="D712" s="5"/>
      <c r="E712" s="65"/>
      <c r="F712" s="66"/>
      <c r="G712" s="69"/>
      <c r="H712" s="1">
        <f t="shared" ref="H712:O712" si="219">SUM(H708:H711)</f>
        <v>0</v>
      </c>
      <c r="I712" s="1">
        <f t="shared" si="219"/>
        <v>0</v>
      </c>
      <c r="J712" s="1">
        <f t="shared" si="219"/>
        <v>0</v>
      </c>
      <c r="K712" s="1">
        <f t="shared" si="219"/>
        <v>0</v>
      </c>
      <c r="L712" s="1">
        <f t="shared" si="219"/>
        <v>0</v>
      </c>
      <c r="M712" s="1">
        <f t="shared" si="219"/>
        <v>0</v>
      </c>
      <c r="N712" s="1">
        <f t="shared" si="219"/>
        <v>0</v>
      </c>
      <c r="O712" s="1">
        <f t="shared" si="219"/>
        <v>0</v>
      </c>
      <c r="P712" s="68"/>
      <c r="Q712" s="210" t="s">
        <v>30</v>
      </c>
      <c r="R712" s="273"/>
    </row>
    <row r="713" spans="1:19" ht="12.75" hidden="1" customHeight="1" thickBot="1">
      <c r="A713" s="70"/>
      <c r="B713" s="345"/>
      <c r="C713" s="10"/>
      <c r="D713" s="10"/>
      <c r="E713" s="71">
        <f>SUM(H713:O713)</f>
        <v>0</v>
      </c>
      <c r="F713" s="72"/>
      <c r="G713" s="73"/>
      <c r="H713" s="74"/>
      <c r="I713" s="74"/>
      <c r="J713" s="74"/>
      <c r="K713" s="74"/>
      <c r="L713" s="74"/>
      <c r="M713" s="74"/>
      <c r="N713" s="74"/>
      <c r="O713" s="74"/>
      <c r="P713" s="75"/>
      <c r="Q713" s="210" t="s">
        <v>20</v>
      </c>
      <c r="R713" s="273"/>
    </row>
    <row r="714" spans="1:19" hidden="1">
      <c r="A714" s="36" t="s">
        <v>152</v>
      </c>
      <c r="B714" s="341"/>
      <c r="C714" s="4"/>
      <c r="D714" s="5"/>
      <c r="E714" s="61">
        <f>H718*$H$40+I718*$I$40+J718*$J$40+K718*$K$40+L718*$L$40+M718*$M$40+N718*$N$40+O718*$O$40</f>
        <v>0</v>
      </c>
      <c r="F714" s="62">
        <f>SUM(G714:G716)</f>
        <v>0</v>
      </c>
      <c r="G714" s="63">
        <f>H714*($H$40-$H$41)+I714*($I$40-$I$41)+J714*($J$40-$J$41)+K714*($K$40-$K$41)+L714*($L$40-$L$41)+M714*($M$40-$M$41)+N714*($N$40-$N$41)+O714*($O$40-$O$41)</f>
        <v>0</v>
      </c>
      <c r="H714" s="19"/>
      <c r="I714" s="19"/>
      <c r="J714" s="19"/>
      <c r="K714" s="267"/>
      <c r="L714" s="19"/>
      <c r="M714" s="267"/>
      <c r="N714" s="20"/>
      <c r="O714" s="20"/>
      <c r="P714" s="64"/>
      <c r="Q714" s="210" t="s">
        <v>14</v>
      </c>
      <c r="R714" s="211" t="s">
        <v>21</v>
      </c>
      <c r="S714" s="212" t="s">
        <v>35</v>
      </c>
    </row>
    <row r="715" spans="1:19" ht="12" hidden="1" customHeight="1">
      <c r="A715" s="36"/>
      <c r="B715" s="344"/>
      <c r="C715" s="8"/>
      <c r="D715" s="5"/>
      <c r="E715" s="65"/>
      <c r="F715" s="66"/>
      <c r="G715" s="63">
        <f>H715*($H$40-$H$41)+I715*($I$40-$I$41)+J715*($J$40-$J$41)+K715*($K$40-$K$41)+L715*($L$40-$L$41)+M715*($M$40-$M$41)+N715*($N$40-$N$41)+O715*($O$40-$O$41)</f>
        <v>0</v>
      </c>
      <c r="H715" s="19"/>
      <c r="I715" s="19"/>
      <c r="J715" s="19"/>
      <c r="K715" s="267"/>
      <c r="L715" s="19"/>
      <c r="M715" s="267"/>
      <c r="N715" s="21"/>
      <c r="O715" s="21"/>
      <c r="P715" s="67"/>
      <c r="Q715" s="210" t="s">
        <v>14</v>
      </c>
    </row>
    <row r="716" spans="1:19" ht="12" hidden="1" customHeight="1">
      <c r="A716" s="36"/>
      <c r="B716" s="347"/>
      <c r="C716" s="8"/>
      <c r="D716" s="5"/>
      <c r="E716" s="65"/>
      <c r="F716" s="66"/>
      <c r="G716" s="63">
        <f>H716*($H$40-$H$41)+I716*($I$40-$I$41)+J716*($J$40-$J$41)+K716*($K$40-$K$41)+L716*($L$40-$L$41)+M716*($M$40-$M$41)+N716*($N$40-$N$41)+O716*($O$40-$O$41)</f>
        <v>0</v>
      </c>
      <c r="H716" s="19"/>
      <c r="I716" s="19"/>
      <c r="J716" s="19"/>
      <c r="K716" s="267"/>
      <c r="L716" s="19"/>
      <c r="M716" s="267"/>
      <c r="N716" s="21"/>
      <c r="O716" s="21"/>
      <c r="P716" s="297"/>
      <c r="Q716" s="210" t="s">
        <v>14</v>
      </c>
    </row>
    <row r="717" spans="1:19" hidden="1">
      <c r="A717" s="36"/>
      <c r="B717" s="348"/>
      <c r="C717" s="8"/>
      <c r="D717" s="5"/>
      <c r="E717" s="65"/>
      <c r="F717" s="66"/>
      <c r="G717" s="63">
        <f>H717*($H$40-$H$41)+I717*($I$40-$I$41)+J717*($J$40-$J$41)+K717*($K$40-$K$41)+L717*($L$40-$L$41)+M717*($M$40-$M$41)+N717*($N$40-$N$41)+O717*($O$40-$O$41)+H718*$H$41+I718*$I$41+J718*$J$41+K718*$K$41+L718*$L$41+M718*$M$41+N718*$N$41+O718*$O$41</f>
        <v>0</v>
      </c>
      <c r="H717" s="18">
        <f>36*H719/H$40-SUM(H714:H716)</f>
        <v>0</v>
      </c>
      <c r="I717" s="18">
        <f t="shared" ref="I717:O717" si="220">36*I719/I$40-SUM(I714:I716)</f>
        <v>0</v>
      </c>
      <c r="J717" s="18">
        <f t="shared" si="220"/>
        <v>0</v>
      </c>
      <c r="K717" s="18">
        <f t="shared" si="220"/>
        <v>0</v>
      </c>
      <c r="L717" s="18">
        <f t="shared" si="220"/>
        <v>0</v>
      </c>
      <c r="M717" s="18">
        <f t="shared" si="220"/>
        <v>0</v>
      </c>
      <c r="N717" s="18">
        <f t="shared" si="220"/>
        <v>0</v>
      </c>
      <c r="O717" s="18">
        <f t="shared" si="220"/>
        <v>0</v>
      </c>
      <c r="P717" s="68"/>
      <c r="Q717" s="210" t="s">
        <v>22</v>
      </c>
    </row>
    <row r="718" spans="1:19" ht="13.5" hidden="1" customHeight="1">
      <c r="A718" s="36"/>
      <c r="B718" s="344"/>
      <c r="C718" s="8"/>
      <c r="D718" s="5"/>
      <c r="E718" s="65"/>
      <c r="F718" s="66"/>
      <c r="G718" s="69"/>
      <c r="H718" s="1">
        <f t="shared" ref="H718:O718" si="221">SUM(H714:H717)</f>
        <v>0</v>
      </c>
      <c r="I718" s="1">
        <f t="shared" si="221"/>
        <v>0</v>
      </c>
      <c r="J718" s="1">
        <f t="shared" si="221"/>
        <v>0</v>
      </c>
      <c r="K718" s="1">
        <f t="shared" si="221"/>
        <v>0</v>
      </c>
      <c r="L718" s="1">
        <f t="shared" si="221"/>
        <v>0</v>
      </c>
      <c r="M718" s="1">
        <f t="shared" si="221"/>
        <v>0</v>
      </c>
      <c r="N718" s="1">
        <f t="shared" si="221"/>
        <v>0</v>
      </c>
      <c r="O718" s="1">
        <f t="shared" si="221"/>
        <v>0</v>
      </c>
      <c r="P718" s="68"/>
      <c r="Q718" s="210" t="s">
        <v>30</v>
      </c>
      <c r="R718" s="273"/>
    </row>
    <row r="719" spans="1:19" ht="12.75" hidden="1" customHeight="1" thickBot="1">
      <c r="A719" s="70"/>
      <c r="B719" s="345"/>
      <c r="C719" s="10"/>
      <c r="D719" s="10"/>
      <c r="E719" s="71">
        <f>SUM(H719:O719)</f>
        <v>0</v>
      </c>
      <c r="F719" s="72"/>
      <c r="G719" s="73"/>
      <c r="H719" s="74"/>
      <c r="I719" s="74"/>
      <c r="J719" s="74"/>
      <c r="K719" s="74"/>
      <c r="L719" s="74"/>
      <c r="M719" s="74"/>
      <c r="N719" s="74"/>
      <c r="O719" s="74"/>
      <c r="P719" s="75"/>
      <c r="Q719" s="210" t="s">
        <v>20</v>
      </c>
      <c r="R719" s="273"/>
    </row>
    <row r="720" spans="1:19" hidden="1">
      <c r="A720" s="36" t="s">
        <v>153</v>
      </c>
      <c r="B720" s="341"/>
      <c r="C720" s="4"/>
      <c r="D720" s="5"/>
      <c r="E720" s="61">
        <f>H724*$H$40+I724*$I$40+J724*$J$40+K724*$K$40+L724*$L$40+M724*$M$40+N724*$N$40+O724*$O$40</f>
        <v>0</v>
      </c>
      <c r="F720" s="62">
        <f>SUM(G720:G722)</f>
        <v>0</v>
      </c>
      <c r="G720" s="63">
        <f>H720*($H$40-$H$41)+I720*($I$40-$I$41)+J720*($J$40-$J$41)+K720*($K$40-$K$41)+L720*($L$40-$L$41)+M720*($M$40-$M$41)+N720*($N$40-$N$41)+O720*($O$40-$O$41)</f>
        <v>0</v>
      </c>
      <c r="H720" s="19"/>
      <c r="I720" s="19"/>
      <c r="J720" s="19"/>
      <c r="K720" s="267"/>
      <c r="L720" s="19"/>
      <c r="M720" s="267"/>
      <c r="N720" s="20"/>
      <c r="O720" s="20"/>
      <c r="P720" s="64"/>
      <c r="Q720" s="210" t="s">
        <v>14</v>
      </c>
      <c r="R720" s="211" t="s">
        <v>21</v>
      </c>
      <c r="S720" s="212" t="s">
        <v>35</v>
      </c>
    </row>
    <row r="721" spans="1:19" ht="12" hidden="1" customHeight="1">
      <c r="A721" s="36"/>
      <c r="B721" s="344"/>
      <c r="C721" s="8"/>
      <c r="D721" s="5"/>
      <c r="E721" s="65"/>
      <c r="F721" s="66"/>
      <c r="G721" s="63">
        <f>H721*($H$40-$H$41)+I721*($I$40-$I$41)+J721*($J$40-$J$41)+K721*($K$40-$K$41)+L721*($L$40-$L$41)+M721*($M$40-$M$41)+N721*($N$40-$N$41)+O721*($O$40-$O$41)</f>
        <v>0</v>
      </c>
      <c r="H721" s="19"/>
      <c r="I721" s="19"/>
      <c r="J721" s="19"/>
      <c r="K721" s="267"/>
      <c r="L721" s="19"/>
      <c r="M721" s="267"/>
      <c r="N721" s="21"/>
      <c r="O721" s="21"/>
      <c r="P721" s="67"/>
      <c r="Q721" s="210" t="s">
        <v>14</v>
      </c>
    </row>
    <row r="722" spans="1:19" ht="12" hidden="1" customHeight="1">
      <c r="A722" s="36"/>
      <c r="B722" s="347"/>
      <c r="C722" s="8"/>
      <c r="D722" s="5"/>
      <c r="E722" s="65"/>
      <c r="F722" s="66"/>
      <c r="G722" s="63">
        <f>H722*($H$40-$H$41)+I722*($I$40-$I$41)+J722*($J$40-$J$41)+K722*($K$40-$K$41)+L722*($L$40-$L$41)+M722*($M$40-$M$41)+N722*($N$40-$N$41)+O722*($O$40-$O$41)</f>
        <v>0</v>
      </c>
      <c r="H722" s="19"/>
      <c r="I722" s="19"/>
      <c r="J722" s="19"/>
      <c r="K722" s="267"/>
      <c r="L722" s="19"/>
      <c r="M722" s="267"/>
      <c r="N722" s="21"/>
      <c r="O722" s="21"/>
      <c r="P722" s="297"/>
      <c r="Q722" s="210" t="s">
        <v>14</v>
      </c>
    </row>
    <row r="723" spans="1:19" hidden="1">
      <c r="A723" s="36"/>
      <c r="B723" s="348"/>
      <c r="C723" s="8"/>
      <c r="D723" s="5"/>
      <c r="E723" s="65"/>
      <c r="F723" s="66"/>
      <c r="G723" s="63">
        <f>H723*($H$40-$H$41)+I723*($I$40-$I$41)+J723*($J$40-$J$41)+K723*($K$40-$K$41)+L723*($L$40-$L$41)+M723*($M$40-$M$41)+N723*($N$40-$N$41)+O723*($O$40-$O$41)+H724*$H$41+I724*$I$41+J724*$J$41+K724*$K$41+L724*$L$41+M724*$M$41+N724*$N$41+O724*$O$41</f>
        <v>0</v>
      </c>
      <c r="H723" s="18">
        <f>36*H725/H$40-SUM(H720:H722)</f>
        <v>0</v>
      </c>
      <c r="I723" s="18">
        <f t="shared" ref="I723:O723" si="222">36*I725/I$40-SUM(I720:I722)</f>
        <v>0</v>
      </c>
      <c r="J723" s="18">
        <f t="shared" si="222"/>
        <v>0</v>
      </c>
      <c r="K723" s="18">
        <f t="shared" si="222"/>
        <v>0</v>
      </c>
      <c r="L723" s="18">
        <f t="shared" si="222"/>
        <v>0</v>
      </c>
      <c r="M723" s="18">
        <f t="shared" si="222"/>
        <v>0</v>
      </c>
      <c r="N723" s="18">
        <f t="shared" si="222"/>
        <v>0</v>
      </c>
      <c r="O723" s="18">
        <f t="shared" si="222"/>
        <v>0</v>
      </c>
      <c r="P723" s="68"/>
      <c r="Q723" s="210" t="s">
        <v>22</v>
      </c>
    </row>
    <row r="724" spans="1:19" ht="13.5" hidden="1" customHeight="1">
      <c r="A724" s="36"/>
      <c r="B724" s="344"/>
      <c r="C724" s="8"/>
      <c r="D724" s="5"/>
      <c r="E724" s="65"/>
      <c r="F724" s="66"/>
      <c r="G724" s="69"/>
      <c r="H724" s="1">
        <f t="shared" ref="H724:O724" si="223">SUM(H720:H723)</f>
        <v>0</v>
      </c>
      <c r="I724" s="1">
        <f t="shared" si="223"/>
        <v>0</v>
      </c>
      <c r="J724" s="1">
        <f t="shared" si="223"/>
        <v>0</v>
      </c>
      <c r="K724" s="1">
        <f t="shared" si="223"/>
        <v>0</v>
      </c>
      <c r="L724" s="1">
        <f t="shared" si="223"/>
        <v>0</v>
      </c>
      <c r="M724" s="1">
        <f t="shared" si="223"/>
        <v>0</v>
      </c>
      <c r="N724" s="1">
        <f t="shared" si="223"/>
        <v>0</v>
      </c>
      <c r="O724" s="1">
        <f t="shared" si="223"/>
        <v>0</v>
      </c>
      <c r="P724" s="68"/>
      <c r="Q724" s="210" t="s">
        <v>30</v>
      </c>
      <c r="R724" s="273"/>
    </row>
    <row r="725" spans="1:19" ht="12.75" hidden="1" customHeight="1" thickBot="1">
      <c r="A725" s="70"/>
      <c r="B725" s="345"/>
      <c r="C725" s="10"/>
      <c r="D725" s="10"/>
      <c r="E725" s="71">
        <f>SUM(H725:O725)</f>
        <v>0</v>
      </c>
      <c r="F725" s="72"/>
      <c r="G725" s="73"/>
      <c r="H725" s="74"/>
      <c r="I725" s="74"/>
      <c r="J725" s="74"/>
      <c r="K725" s="74"/>
      <c r="L725" s="74"/>
      <c r="M725" s="74"/>
      <c r="N725" s="74"/>
      <c r="O725" s="74"/>
      <c r="P725" s="75"/>
      <c r="Q725" s="210" t="s">
        <v>20</v>
      </c>
      <c r="R725" s="273"/>
    </row>
    <row r="726" spans="1:19" hidden="1">
      <c r="A726" s="36" t="s">
        <v>154</v>
      </c>
      <c r="B726" s="341"/>
      <c r="C726" s="4"/>
      <c r="D726" s="5"/>
      <c r="E726" s="61">
        <f>H730*$H$40+I730*$I$40+J730*$J$40+K730*$K$40+L730*$L$40+M730*$M$40+N730*$N$40+O730*$O$40</f>
        <v>0</v>
      </c>
      <c r="F726" s="62">
        <f>SUM(G726:G728)</f>
        <v>0</v>
      </c>
      <c r="G726" s="63">
        <f>H726*($H$40-$H$41)+I726*($I$40-$I$41)+J726*($J$40-$J$41)+K726*($K$40-$K$41)+L726*($L$40-$L$41)+M726*($M$40-$M$41)+N726*($N$40-$N$41)+O726*($O$40-$O$41)</f>
        <v>0</v>
      </c>
      <c r="H726" s="19"/>
      <c r="I726" s="19"/>
      <c r="J726" s="19"/>
      <c r="K726" s="267"/>
      <c r="L726" s="19"/>
      <c r="M726" s="267"/>
      <c r="N726" s="20"/>
      <c r="O726" s="20"/>
      <c r="P726" s="64"/>
      <c r="Q726" s="210" t="s">
        <v>14</v>
      </c>
      <c r="R726" s="211" t="s">
        <v>21</v>
      </c>
      <c r="S726" s="212" t="s">
        <v>35</v>
      </c>
    </row>
    <row r="727" spans="1:19" ht="12" hidden="1" customHeight="1">
      <c r="A727" s="36"/>
      <c r="B727" s="344"/>
      <c r="C727" s="8"/>
      <c r="D727" s="5"/>
      <c r="E727" s="65"/>
      <c r="F727" s="66"/>
      <c r="G727" s="63">
        <f>H727*($H$40-$H$41)+I727*($I$40-$I$41)+J727*($J$40-$J$41)+K727*($K$40-$K$41)+L727*($L$40-$L$41)+M727*($M$40-$M$41)+N727*($N$40-$N$41)+O727*($O$40-$O$41)</f>
        <v>0</v>
      </c>
      <c r="H727" s="19"/>
      <c r="I727" s="19"/>
      <c r="J727" s="19"/>
      <c r="K727" s="267"/>
      <c r="L727" s="19"/>
      <c r="M727" s="267"/>
      <c r="N727" s="21"/>
      <c r="O727" s="21"/>
      <c r="P727" s="67"/>
      <c r="Q727" s="210" t="s">
        <v>14</v>
      </c>
    </row>
    <row r="728" spans="1:19" ht="12" hidden="1" customHeight="1">
      <c r="A728" s="36"/>
      <c r="B728" s="347"/>
      <c r="C728" s="8"/>
      <c r="D728" s="5"/>
      <c r="E728" s="65"/>
      <c r="F728" s="66"/>
      <c r="G728" s="63">
        <f>H728*($H$40-$H$41)+I728*($I$40-$I$41)+J728*($J$40-$J$41)+K728*($K$40-$K$41)+L728*($L$40-$L$41)+M728*($M$40-$M$41)+N728*($N$40-$N$41)+O728*($O$40-$O$41)</f>
        <v>0</v>
      </c>
      <c r="H728" s="19"/>
      <c r="I728" s="19"/>
      <c r="J728" s="19"/>
      <c r="K728" s="267"/>
      <c r="L728" s="19"/>
      <c r="M728" s="267"/>
      <c r="N728" s="21"/>
      <c r="O728" s="21"/>
      <c r="P728" s="297"/>
      <c r="Q728" s="210" t="s">
        <v>14</v>
      </c>
    </row>
    <row r="729" spans="1:19" hidden="1">
      <c r="A729" s="36"/>
      <c r="B729" s="348"/>
      <c r="C729" s="8"/>
      <c r="D729" s="5"/>
      <c r="E729" s="65"/>
      <c r="F729" s="66"/>
      <c r="G729" s="63">
        <f>H729*($H$40-$H$41)+I729*($I$40-$I$41)+J729*($J$40-$J$41)+K729*($K$40-$K$41)+L729*($L$40-$L$41)+M729*($M$40-$M$41)+N729*($N$40-$N$41)+O729*($O$40-$O$41)+H730*$H$41+I730*$I$41+J730*$J$41+K730*$K$41+L730*$L$41+M730*$M$41+N730*$N$41+O730*$O$41</f>
        <v>0</v>
      </c>
      <c r="H729" s="18">
        <f>36*H731/H$40-SUM(H726:H728)</f>
        <v>0</v>
      </c>
      <c r="I729" s="18">
        <f t="shared" ref="I729:O729" si="224">36*I731/I$40-SUM(I726:I728)</f>
        <v>0</v>
      </c>
      <c r="J729" s="18">
        <f t="shared" si="224"/>
        <v>0</v>
      </c>
      <c r="K729" s="18">
        <f t="shared" si="224"/>
        <v>0</v>
      </c>
      <c r="L729" s="18">
        <f t="shared" si="224"/>
        <v>0</v>
      </c>
      <c r="M729" s="18">
        <f t="shared" si="224"/>
        <v>0</v>
      </c>
      <c r="N729" s="18">
        <f t="shared" si="224"/>
        <v>0</v>
      </c>
      <c r="O729" s="18">
        <f t="shared" si="224"/>
        <v>0</v>
      </c>
      <c r="P729" s="68"/>
      <c r="Q729" s="210" t="s">
        <v>22</v>
      </c>
    </row>
    <row r="730" spans="1:19" ht="13.5" hidden="1" customHeight="1">
      <c r="A730" s="36"/>
      <c r="B730" s="344"/>
      <c r="C730" s="8"/>
      <c r="D730" s="5"/>
      <c r="E730" s="65"/>
      <c r="F730" s="66"/>
      <c r="G730" s="69"/>
      <c r="H730" s="1">
        <f t="shared" ref="H730:O730" si="225">SUM(H726:H729)</f>
        <v>0</v>
      </c>
      <c r="I730" s="1">
        <f t="shared" si="225"/>
        <v>0</v>
      </c>
      <c r="J730" s="1">
        <f t="shared" si="225"/>
        <v>0</v>
      </c>
      <c r="K730" s="1">
        <f t="shared" si="225"/>
        <v>0</v>
      </c>
      <c r="L730" s="1">
        <f t="shared" si="225"/>
        <v>0</v>
      </c>
      <c r="M730" s="1">
        <f t="shared" si="225"/>
        <v>0</v>
      </c>
      <c r="N730" s="1">
        <f t="shared" si="225"/>
        <v>0</v>
      </c>
      <c r="O730" s="1">
        <f t="shared" si="225"/>
        <v>0</v>
      </c>
      <c r="P730" s="68"/>
      <c r="Q730" s="210" t="s">
        <v>30</v>
      </c>
      <c r="R730" s="273"/>
    </row>
    <row r="731" spans="1:19" ht="12.75" hidden="1" customHeight="1" thickBot="1">
      <c r="A731" s="70"/>
      <c r="B731" s="345"/>
      <c r="C731" s="10"/>
      <c r="D731" s="10"/>
      <c r="E731" s="71">
        <f>SUM(H731:O731)</f>
        <v>0</v>
      </c>
      <c r="F731" s="72"/>
      <c r="G731" s="73"/>
      <c r="H731" s="74"/>
      <c r="I731" s="74"/>
      <c r="J731" s="74"/>
      <c r="K731" s="74"/>
      <c r="L731" s="74"/>
      <c r="M731" s="74"/>
      <c r="N731" s="74"/>
      <c r="O731" s="74"/>
      <c r="P731" s="75"/>
      <c r="Q731" s="210" t="s">
        <v>20</v>
      </c>
      <c r="R731" s="273"/>
    </row>
    <row r="732" spans="1:19" hidden="1">
      <c r="A732" s="36" t="s">
        <v>155</v>
      </c>
      <c r="B732" s="341"/>
      <c r="C732" s="4"/>
      <c r="D732" s="5"/>
      <c r="E732" s="61">
        <f>H736*$H$40+I736*$I$40+J736*$J$40+K736*$K$40+L736*$L$40+M736*$M$40+N736*$N$40+O736*$O$40</f>
        <v>0</v>
      </c>
      <c r="F732" s="62">
        <f>SUM(G732:G734)</f>
        <v>0</v>
      </c>
      <c r="G732" s="63">
        <f>H732*($H$40-$H$41)+I732*($I$40-$I$41)+J732*($J$40-$J$41)+K732*($K$40-$K$41)+L732*($L$40-$L$41)+M732*($M$40-$M$41)+N732*($N$40-$N$41)+O732*($O$40-$O$41)</f>
        <v>0</v>
      </c>
      <c r="H732" s="19"/>
      <c r="I732" s="19"/>
      <c r="J732" s="19"/>
      <c r="K732" s="267"/>
      <c r="L732" s="19"/>
      <c r="M732" s="267"/>
      <c r="N732" s="20"/>
      <c r="O732" s="20"/>
      <c r="P732" s="64"/>
      <c r="Q732" s="210" t="s">
        <v>14</v>
      </c>
      <c r="R732" s="211" t="s">
        <v>21</v>
      </c>
      <c r="S732" s="212" t="s">
        <v>35</v>
      </c>
    </row>
    <row r="733" spans="1:19" ht="12" hidden="1" customHeight="1">
      <c r="A733" s="36"/>
      <c r="B733" s="344"/>
      <c r="C733" s="8"/>
      <c r="D733" s="5"/>
      <c r="E733" s="65"/>
      <c r="F733" s="66"/>
      <c r="G733" s="63">
        <f>H733*($H$40-$H$41)+I733*($I$40-$I$41)+J733*($J$40-$J$41)+K733*($K$40-$K$41)+L733*($L$40-$L$41)+M733*($M$40-$M$41)+N733*($N$40-$N$41)+O733*($O$40-$O$41)</f>
        <v>0</v>
      </c>
      <c r="H733" s="19"/>
      <c r="I733" s="19"/>
      <c r="J733" s="19"/>
      <c r="K733" s="267"/>
      <c r="L733" s="19"/>
      <c r="M733" s="267"/>
      <c r="N733" s="21"/>
      <c r="O733" s="21"/>
      <c r="P733" s="67"/>
      <c r="Q733" s="210" t="s">
        <v>14</v>
      </c>
    </row>
    <row r="734" spans="1:19" ht="12" hidden="1" customHeight="1">
      <c r="A734" s="36"/>
      <c r="B734" s="347"/>
      <c r="C734" s="8"/>
      <c r="D734" s="5"/>
      <c r="E734" s="65"/>
      <c r="F734" s="66"/>
      <c r="G734" s="63">
        <f>H734*($H$40-$H$41)+I734*($I$40-$I$41)+J734*($J$40-$J$41)+K734*($K$40-$K$41)+L734*($L$40-$L$41)+M734*($M$40-$M$41)+N734*($N$40-$N$41)+O734*($O$40-$O$41)</f>
        <v>0</v>
      </c>
      <c r="H734" s="19"/>
      <c r="I734" s="19"/>
      <c r="J734" s="19"/>
      <c r="K734" s="267"/>
      <c r="L734" s="19"/>
      <c r="M734" s="267"/>
      <c r="N734" s="21"/>
      <c r="O734" s="21"/>
      <c r="P734" s="297"/>
      <c r="Q734" s="210" t="s">
        <v>14</v>
      </c>
    </row>
    <row r="735" spans="1:19" hidden="1">
      <c r="A735" s="36"/>
      <c r="B735" s="348"/>
      <c r="C735" s="8"/>
      <c r="D735" s="5"/>
      <c r="E735" s="65"/>
      <c r="F735" s="66"/>
      <c r="G735" s="63">
        <f>H735*($H$40-$H$41)+I735*($I$40-$I$41)+J735*($J$40-$J$41)+K735*($K$40-$K$41)+L735*($L$40-$L$41)+M735*($M$40-$M$41)+N735*($N$40-$N$41)+O735*($O$40-$O$41)+H736*$H$41+I736*$I$41+J736*$J$41+K736*$K$41+L736*$L$41+M736*$M$41+N736*$N$41+O736*$O$41</f>
        <v>0</v>
      </c>
      <c r="H735" s="18">
        <f>36*H737/H$40-SUM(H732:H734)</f>
        <v>0</v>
      </c>
      <c r="I735" s="18">
        <f t="shared" ref="I735:O735" si="226">36*I737/I$40-SUM(I732:I734)</f>
        <v>0</v>
      </c>
      <c r="J735" s="18">
        <f t="shared" si="226"/>
        <v>0</v>
      </c>
      <c r="K735" s="18">
        <f t="shared" si="226"/>
        <v>0</v>
      </c>
      <c r="L735" s="18">
        <f t="shared" si="226"/>
        <v>0</v>
      </c>
      <c r="M735" s="18">
        <f t="shared" si="226"/>
        <v>0</v>
      </c>
      <c r="N735" s="18">
        <f t="shared" si="226"/>
        <v>0</v>
      </c>
      <c r="O735" s="18">
        <f t="shared" si="226"/>
        <v>0</v>
      </c>
      <c r="P735" s="68"/>
      <c r="Q735" s="210" t="s">
        <v>22</v>
      </c>
    </row>
    <row r="736" spans="1:19" ht="13.5" hidden="1" customHeight="1">
      <c r="A736" s="36"/>
      <c r="B736" s="344"/>
      <c r="C736" s="8"/>
      <c r="D736" s="5"/>
      <c r="E736" s="65"/>
      <c r="F736" s="66"/>
      <c r="G736" s="69"/>
      <c r="H736" s="1">
        <f t="shared" ref="H736:O736" si="227">SUM(H732:H735)</f>
        <v>0</v>
      </c>
      <c r="I736" s="1">
        <f t="shared" si="227"/>
        <v>0</v>
      </c>
      <c r="J736" s="1">
        <f t="shared" si="227"/>
        <v>0</v>
      </c>
      <c r="K736" s="1">
        <f t="shared" si="227"/>
        <v>0</v>
      </c>
      <c r="L736" s="1">
        <f t="shared" si="227"/>
        <v>0</v>
      </c>
      <c r="M736" s="1">
        <f t="shared" si="227"/>
        <v>0</v>
      </c>
      <c r="N736" s="1">
        <f t="shared" si="227"/>
        <v>0</v>
      </c>
      <c r="O736" s="1">
        <f t="shared" si="227"/>
        <v>0</v>
      </c>
      <c r="P736" s="68"/>
      <c r="Q736" s="210" t="s">
        <v>30</v>
      </c>
      <c r="R736" s="273"/>
    </row>
    <row r="737" spans="1:19" ht="12.75" hidden="1" customHeight="1" thickBot="1">
      <c r="A737" s="70"/>
      <c r="B737" s="345"/>
      <c r="C737" s="10"/>
      <c r="D737" s="10"/>
      <c r="E737" s="71">
        <f>SUM(H737:O737)</f>
        <v>0</v>
      </c>
      <c r="F737" s="72"/>
      <c r="G737" s="73"/>
      <c r="H737" s="74"/>
      <c r="I737" s="74"/>
      <c r="J737" s="74"/>
      <c r="K737" s="74"/>
      <c r="L737" s="74"/>
      <c r="M737" s="74"/>
      <c r="N737" s="74"/>
      <c r="O737" s="74"/>
      <c r="P737" s="75"/>
      <c r="Q737" s="210" t="s">
        <v>20</v>
      </c>
      <c r="R737" s="273"/>
    </row>
    <row r="738" spans="1:19" hidden="1">
      <c r="A738" s="36" t="s">
        <v>156</v>
      </c>
      <c r="B738" s="341"/>
      <c r="C738" s="4"/>
      <c r="D738" s="5"/>
      <c r="E738" s="61">
        <f>H742*$H$40+I742*$I$40+J742*$J$40+K742*$K$40+L742*$L$40+M742*$M$40+N742*$N$40+O742*$O$40</f>
        <v>0</v>
      </c>
      <c r="F738" s="62">
        <f>SUM(G738:G740)</f>
        <v>0</v>
      </c>
      <c r="G738" s="63">
        <f>H738*($H$40-$H$41)+I738*($I$40-$I$41)+J738*($J$40-$J$41)+K738*($K$40-$K$41)+L738*($L$40-$L$41)+M738*($M$40-$M$41)+N738*($N$40-$N$41)+O738*($O$40-$O$41)</f>
        <v>0</v>
      </c>
      <c r="H738" s="19"/>
      <c r="I738" s="19"/>
      <c r="J738" s="19"/>
      <c r="K738" s="267"/>
      <c r="L738" s="19"/>
      <c r="M738" s="267"/>
      <c r="N738" s="20"/>
      <c r="O738" s="20"/>
      <c r="P738" s="64"/>
      <c r="Q738" s="210" t="s">
        <v>14</v>
      </c>
      <c r="R738" s="211" t="s">
        <v>21</v>
      </c>
      <c r="S738" s="212" t="s">
        <v>35</v>
      </c>
    </row>
    <row r="739" spans="1:19" ht="12" hidden="1" customHeight="1">
      <c r="A739" s="36"/>
      <c r="B739" s="344"/>
      <c r="C739" s="8"/>
      <c r="D739" s="5"/>
      <c r="E739" s="65"/>
      <c r="F739" s="66"/>
      <c r="G739" s="63">
        <f>H739*($H$40-$H$41)+I739*($I$40-$I$41)+J739*($J$40-$J$41)+K739*($K$40-$K$41)+L739*($L$40-$L$41)+M739*($M$40-$M$41)+N739*($N$40-$N$41)+O739*($O$40-$O$41)</f>
        <v>0</v>
      </c>
      <c r="H739" s="19"/>
      <c r="I739" s="19"/>
      <c r="J739" s="19"/>
      <c r="K739" s="267"/>
      <c r="L739" s="19"/>
      <c r="M739" s="267"/>
      <c r="N739" s="21"/>
      <c r="O739" s="21"/>
      <c r="P739" s="67"/>
      <c r="Q739" s="210" t="s">
        <v>14</v>
      </c>
    </row>
    <row r="740" spans="1:19" ht="12" hidden="1" customHeight="1">
      <c r="A740" s="36"/>
      <c r="B740" s="347"/>
      <c r="C740" s="8"/>
      <c r="D740" s="5"/>
      <c r="E740" s="65"/>
      <c r="F740" s="66"/>
      <c r="G740" s="63">
        <f>H740*($H$40-$H$41)+I740*($I$40-$I$41)+J740*($J$40-$J$41)+K740*($K$40-$K$41)+L740*($L$40-$L$41)+M740*($M$40-$M$41)+N740*($N$40-$N$41)+O740*($O$40-$O$41)</f>
        <v>0</v>
      </c>
      <c r="H740" s="19"/>
      <c r="I740" s="19"/>
      <c r="J740" s="19"/>
      <c r="K740" s="267"/>
      <c r="L740" s="19"/>
      <c r="M740" s="267"/>
      <c r="N740" s="21"/>
      <c r="O740" s="21"/>
      <c r="P740" s="297"/>
      <c r="Q740" s="210" t="s">
        <v>14</v>
      </c>
    </row>
    <row r="741" spans="1:19" hidden="1">
      <c r="A741" s="36"/>
      <c r="B741" s="348"/>
      <c r="C741" s="8"/>
      <c r="D741" s="5"/>
      <c r="E741" s="65"/>
      <c r="F741" s="66"/>
      <c r="G741" s="63">
        <f>H741*($H$40-$H$41)+I741*($I$40-$I$41)+J741*($J$40-$J$41)+K741*($K$40-$K$41)+L741*($L$40-$L$41)+M741*($M$40-$M$41)+N741*($N$40-$N$41)+O741*($O$40-$O$41)+H742*$H$41+I742*$I$41+J742*$J$41+K742*$K$41+L742*$L$41+M742*$M$41+N742*$N$41+O742*$O$41</f>
        <v>0</v>
      </c>
      <c r="H741" s="18">
        <f>36*H743/H$40-SUM(H738:H740)</f>
        <v>0</v>
      </c>
      <c r="I741" s="18">
        <f t="shared" ref="I741:O741" si="228">36*I743/I$40-SUM(I738:I740)</f>
        <v>0</v>
      </c>
      <c r="J741" s="18">
        <f t="shared" si="228"/>
        <v>0</v>
      </c>
      <c r="K741" s="18">
        <f t="shared" si="228"/>
        <v>0</v>
      </c>
      <c r="L741" s="18">
        <f t="shared" si="228"/>
        <v>0</v>
      </c>
      <c r="M741" s="18">
        <f t="shared" si="228"/>
        <v>0</v>
      </c>
      <c r="N741" s="18">
        <f t="shared" si="228"/>
        <v>0</v>
      </c>
      <c r="O741" s="18">
        <f t="shared" si="228"/>
        <v>0</v>
      </c>
      <c r="P741" s="68"/>
      <c r="Q741" s="210" t="s">
        <v>22</v>
      </c>
    </row>
    <row r="742" spans="1:19" ht="13.5" hidden="1" customHeight="1">
      <c r="A742" s="36"/>
      <c r="B742" s="344"/>
      <c r="C742" s="8"/>
      <c r="D742" s="5"/>
      <c r="E742" s="65"/>
      <c r="F742" s="66"/>
      <c r="G742" s="69"/>
      <c r="H742" s="1">
        <f t="shared" ref="H742:O742" si="229">SUM(H738:H741)</f>
        <v>0</v>
      </c>
      <c r="I742" s="1">
        <f t="shared" si="229"/>
        <v>0</v>
      </c>
      <c r="J742" s="1">
        <f t="shared" si="229"/>
        <v>0</v>
      </c>
      <c r="K742" s="1">
        <f t="shared" si="229"/>
        <v>0</v>
      </c>
      <c r="L742" s="1">
        <f t="shared" si="229"/>
        <v>0</v>
      </c>
      <c r="M742" s="1">
        <f t="shared" si="229"/>
        <v>0</v>
      </c>
      <c r="N742" s="1">
        <f t="shared" si="229"/>
        <v>0</v>
      </c>
      <c r="O742" s="1">
        <f t="shared" si="229"/>
        <v>0</v>
      </c>
      <c r="P742" s="68"/>
      <c r="Q742" s="210" t="s">
        <v>30</v>
      </c>
      <c r="R742" s="273"/>
    </row>
    <row r="743" spans="1:19" ht="12.75" hidden="1" customHeight="1" thickBot="1">
      <c r="A743" s="70"/>
      <c r="B743" s="345"/>
      <c r="C743" s="10"/>
      <c r="D743" s="10"/>
      <c r="E743" s="71">
        <f>SUM(H743:O743)</f>
        <v>0</v>
      </c>
      <c r="F743" s="72"/>
      <c r="G743" s="73"/>
      <c r="H743" s="74"/>
      <c r="I743" s="74"/>
      <c r="J743" s="74"/>
      <c r="K743" s="74"/>
      <c r="L743" s="74"/>
      <c r="M743" s="74"/>
      <c r="N743" s="74"/>
      <c r="O743" s="74"/>
      <c r="P743" s="75"/>
      <c r="Q743" s="210" t="s">
        <v>20</v>
      </c>
      <c r="R743" s="273"/>
    </row>
    <row r="744" spans="1:19" hidden="1">
      <c r="A744" s="36" t="s">
        <v>157</v>
      </c>
      <c r="B744" s="341"/>
      <c r="C744" s="4"/>
      <c r="D744" s="5"/>
      <c r="E744" s="61">
        <f>H748*$H$40+I748*$I$40+J748*$J$40+K748*$K$40+L748*$L$40+M748*$M$40+N748*$N$40+O748*$O$40</f>
        <v>0</v>
      </c>
      <c r="F744" s="62">
        <f>SUM(G744:G746)</f>
        <v>0</v>
      </c>
      <c r="G744" s="63">
        <f>H744*($H$40-$H$41)+I744*($I$40-$I$41)+J744*($J$40-$J$41)+K744*($K$40-$K$41)+L744*($L$40-$L$41)+M744*($M$40-$M$41)+N744*($N$40-$N$41)+O744*($O$40-$O$41)</f>
        <v>0</v>
      </c>
      <c r="H744" s="19"/>
      <c r="I744" s="19"/>
      <c r="J744" s="19"/>
      <c r="K744" s="267"/>
      <c r="L744" s="19"/>
      <c r="M744" s="267"/>
      <c r="N744" s="20"/>
      <c r="O744" s="20"/>
      <c r="P744" s="64"/>
      <c r="Q744" s="210" t="s">
        <v>14</v>
      </c>
      <c r="R744" s="211" t="s">
        <v>21</v>
      </c>
      <c r="S744" s="212" t="s">
        <v>35</v>
      </c>
    </row>
    <row r="745" spans="1:19" ht="12" hidden="1" customHeight="1">
      <c r="A745" s="36"/>
      <c r="B745" s="344"/>
      <c r="C745" s="8"/>
      <c r="D745" s="5"/>
      <c r="E745" s="65"/>
      <c r="F745" s="66"/>
      <c r="G745" s="63">
        <f>H745*($H$40-$H$41)+I745*($I$40-$I$41)+J745*($J$40-$J$41)+K745*($K$40-$K$41)+L745*($L$40-$L$41)+M745*($M$40-$M$41)+N745*($N$40-$N$41)+O745*($O$40-$O$41)</f>
        <v>0</v>
      </c>
      <c r="H745" s="19"/>
      <c r="I745" s="19"/>
      <c r="J745" s="19"/>
      <c r="K745" s="267"/>
      <c r="L745" s="19"/>
      <c r="M745" s="267"/>
      <c r="N745" s="21"/>
      <c r="O745" s="21"/>
      <c r="P745" s="67"/>
      <c r="Q745" s="210" t="s">
        <v>14</v>
      </c>
    </row>
    <row r="746" spans="1:19" ht="12" hidden="1" customHeight="1">
      <c r="A746" s="36"/>
      <c r="B746" s="347"/>
      <c r="C746" s="8"/>
      <c r="D746" s="5"/>
      <c r="E746" s="65"/>
      <c r="F746" s="66"/>
      <c r="G746" s="63">
        <f>H746*($H$40-$H$41)+I746*($I$40-$I$41)+J746*($J$40-$J$41)+K746*($K$40-$K$41)+L746*($L$40-$L$41)+M746*($M$40-$M$41)+N746*($N$40-$N$41)+O746*($O$40-$O$41)</f>
        <v>0</v>
      </c>
      <c r="H746" s="19"/>
      <c r="I746" s="19"/>
      <c r="J746" s="19"/>
      <c r="K746" s="267"/>
      <c r="L746" s="19"/>
      <c r="M746" s="267"/>
      <c r="N746" s="21"/>
      <c r="O746" s="21"/>
      <c r="P746" s="297"/>
      <c r="Q746" s="210" t="s">
        <v>14</v>
      </c>
    </row>
    <row r="747" spans="1:19" hidden="1">
      <c r="A747" s="36"/>
      <c r="B747" s="348"/>
      <c r="C747" s="8"/>
      <c r="D747" s="5"/>
      <c r="E747" s="65"/>
      <c r="F747" s="66"/>
      <c r="G747" s="63">
        <f>H747*($H$40-$H$41)+I747*($I$40-$I$41)+J747*($J$40-$J$41)+K747*($K$40-$K$41)+L747*($L$40-$L$41)+M747*($M$40-$M$41)+N747*($N$40-$N$41)+O747*($O$40-$O$41)+H748*$H$41+I748*$I$41+J748*$J$41+K748*$K$41+L748*$L$41+M748*$M$41+N748*$N$41+O748*$O$41</f>
        <v>0</v>
      </c>
      <c r="H747" s="18">
        <f>36*H749/H$40-SUM(H744:H746)</f>
        <v>0</v>
      </c>
      <c r="I747" s="18">
        <f t="shared" ref="I747:O747" si="230">36*I749/I$40-SUM(I744:I746)</f>
        <v>0</v>
      </c>
      <c r="J747" s="18">
        <f t="shared" si="230"/>
        <v>0</v>
      </c>
      <c r="K747" s="18">
        <f t="shared" si="230"/>
        <v>0</v>
      </c>
      <c r="L747" s="18">
        <f t="shared" si="230"/>
        <v>0</v>
      </c>
      <c r="M747" s="18">
        <f t="shared" si="230"/>
        <v>0</v>
      </c>
      <c r="N747" s="18">
        <f t="shared" si="230"/>
        <v>0</v>
      </c>
      <c r="O747" s="18">
        <f t="shared" si="230"/>
        <v>0</v>
      </c>
      <c r="P747" s="68"/>
      <c r="Q747" s="210" t="s">
        <v>22</v>
      </c>
    </row>
    <row r="748" spans="1:19" ht="13.5" hidden="1" customHeight="1">
      <c r="A748" s="36"/>
      <c r="B748" s="344"/>
      <c r="C748" s="8"/>
      <c r="D748" s="5"/>
      <c r="E748" s="65"/>
      <c r="F748" s="66"/>
      <c r="G748" s="69"/>
      <c r="H748" s="1">
        <f t="shared" ref="H748:O748" si="231">SUM(H744:H747)</f>
        <v>0</v>
      </c>
      <c r="I748" s="1">
        <f t="shared" si="231"/>
        <v>0</v>
      </c>
      <c r="J748" s="1">
        <f t="shared" si="231"/>
        <v>0</v>
      </c>
      <c r="K748" s="1">
        <f t="shared" si="231"/>
        <v>0</v>
      </c>
      <c r="L748" s="1">
        <f t="shared" si="231"/>
        <v>0</v>
      </c>
      <c r="M748" s="1">
        <f t="shared" si="231"/>
        <v>0</v>
      </c>
      <c r="N748" s="1">
        <f t="shared" si="231"/>
        <v>0</v>
      </c>
      <c r="O748" s="1">
        <f t="shared" si="231"/>
        <v>0</v>
      </c>
      <c r="P748" s="68"/>
      <c r="Q748" s="210" t="s">
        <v>30</v>
      </c>
      <c r="R748" s="273"/>
    </row>
    <row r="749" spans="1:19" ht="12.75" hidden="1" customHeight="1" thickBot="1">
      <c r="A749" s="70"/>
      <c r="B749" s="345"/>
      <c r="C749" s="10"/>
      <c r="D749" s="10"/>
      <c r="E749" s="71">
        <f>SUM(H749:O749)</f>
        <v>0</v>
      </c>
      <c r="F749" s="72"/>
      <c r="G749" s="73"/>
      <c r="H749" s="74"/>
      <c r="I749" s="74"/>
      <c r="J749" s="74"/>
      <c r="K749" s="74"/>
      <c r="L749" s="74"/>
      <c r="M749" s="74"/>
      <c r="N749" s="74"/>
      <c r="O749" s="74"/>
      <c r="P749" s="75"/>
      <c r="Q749" s="210" t="s">
        <v>20</v>
      </c>
      <c r="R749" s="273"/>
    </row>
    <row r="750" spans="1:19" hidden="1">
      <c r="A750" s="36" t="s">
        <v>158</v>
      </c>
      <c r="B750" s="341"/>
      <c r="C750" s="4"/>
      <c r="D750" s="5"/>
      <c r="E750" s="61">
        <f>H754*$H$40+I754*$I$40+J754*$J$40+K754*$K$40+L754*$L$40+M754*$M$40+N754*$N$40+O754*$O$40</f>
        <v>0</v>
      </c>
      <c r="F750" s="62">
        <f>SUM(G750:G752)</f>
        <v>0</v>
      </c>
      <c r="G750" s="63">
        <f>H750*($H$40-$H$41)+I750*($I$40-$I$41)+J750*($J$40-$J$41)+K750*($K$40-$K$41)+L750*($L$40-$L$41)+M750*($M$40-$M$41)+N750*($N$40-$N$41)+O750*($O$40-$O$41)</f>
        <v>0</v>
      </c>
      <c r="H750" s="19"/>
      <c r="I750" s="19"/>
      <c r="J750" s="19"/>
      <c r="K750" s="267"/>
      <c r="L750" s="19"/>
      <c r="M750" s="267"/>
      <c r="N750" s="20"/>
      <c r="O750" s="20"/>
      <c r="P750" s="64"/>
      <c r="Q750" s="210" t="s">
        <v>14</v>
      </c>
      <c r="R750" s="211" t="s">
        <v>21</v>
      </c>
      <c r="S750" s="212" t="s">
        <v>35</v>
      </c>
    </row>
    <row r="751" spans="1:19" ht="12" hidden="1" customHeight="1">
      <c r="A751" s="36"/>
      <c r="B751" s="344"/>
      <c r="C751" s="8"/>
      <c r="D751" s="5"/>
      <c r="E751" s="65"/>
      <c r="F751" s="66"/>
      <c r="G751" s="63">
        <f>H751*($H$40-$H$41)+I751*($I$40-$I$41)+J751*($J$40-$J$41)+K751*($K$40-$K$41)+L751*($L$40-$L$41)+M751*($M$40-$M$41)+N751*($N$40-$N$41)+O751*($O$40-$O$41)</f>
        <v>0</v>
      </c>
      <c r="H751" s="19"/>
      <c r="I751" s="19"/>
      <c r="J751" s="19"/>
      <c r="K751" s="267"/>
      <c r="L751" s="19"/>
      <c r="M751" s="267"/>
      <c r="N751" s="21"/>
      <c r="O751" s="21"/>
      <c r="P751" s="67"/>
      <c r="Q751" s="210" t="s">
        <v>14</v>
      </c>
    </row>
    <row r="752" spans="1:19" ht="12" hidden="1" customHeight="1">
      <c r="A752" s="36"/>
      <c r="B752" s="347"/>
      <c r="C752" s="8"/>
      <c r="D752" s="5"/>
      <c r="E752" s="65"/>
      <c r="F752" s="66"/>
      <c r="G752" s="63">
        <f>H752*($H$40-$H$41)+I752*($I$40-$I$41)+J752*($J$40-$J$41)+K752*($K$40-$K$41)+L752*($L$40-$L$41)+M752*($M$40-$M$41)+N752*($N$40-$N$41)+O752*($O$40-$O$41)</f>
        <v>0</v>
      </c>
      <c r="H752" s="19"/>
      <c r="I752" s="19"/>
      <c r="J752" s="19"/>
      <c r="K752" s="267"/>
      <c r="L752" s="19"/>
      <c r="M752" s="267"/>
      <c r="N752" s="21"/>
      <c r="O752" s="21"/>
      <c r="P752" s="297"/>
      <c r="Q752" s="210" t="s">
        <v>14</v>
      </c>
    </row>
    <row r="753" spans="1:19" hidden="1">
      <c r="A753" s="36"/>
      <c r="B753" s="348"/>
      <c r="C753" s="8"/>
      <c r="D753" s="5"/>
      <c r="E753" s="65"/>
      <c r="F753" s="66"/>
      <c r="G753" s="63">
        <f>H753*($H$40-$H$41)+I753*($I$40-$I$41)+J753*($J$40-$J$41)+K753*($K$40-$K$41)+L753*($L$40-$L$41)+M753*($M$40-$M$41)+N753*($N$40-$N$41)+O753*($O$40-$O$41)+H754*$H$41+I754*$I$41+J754*$J$41+K754*$K$41+L754*$L$41+M754*$M$41+N754*$N$41+O754*$O$41</f>
        <v>0</v>
      </c>
      <c r="H753" s="18">
        <f>36*H755/H$40-SUM(H750:H752)</f>
        <v>0</v>
      </c>
      <c r="I753" s="18">
        <f t="shared" ref="I753:O753" si="232">36*I755/I$40-SUM(I750:I752)</f>
        <v>0</v>
      </c>
      <c r="J753" s="18">
        <f t="shared" si="232"/>
        <v>0</v>
      </c>
      <c r="K753" s="18">
        <f t="shared" si="232"/>
        <v>0</v>
      </c>
      <c r="L753" s="18">
        <f t="shared" si="232"/>
        <v>0</v>
      </c>
      <c r="M753" s="18">
        <f t="shared" si="232"/>
        <v>0</v>
      </c>
      <c r="N753" s="18">
        <f t="shared" si="232"/>
        <v>0</v>
      </c>
      <c r="O753" s="18">
        <f t="shared" si="232"/>
        <v>0</v>
      </c>
      <c r="P753" s="68"/>
      <c r="Q753" s="210" t="s">
        <v>22</v>
      </c>
    </row>
    <row r="754" spans="1:19" ht="13.5" hidden="1" customHeight="1">
      <c r="A754" s="36"/>
      <c r="B754" s="344"/>
      <c r="C754" s="8"/>
      <c r="D754" s="5"/>
      <c r="E754" s="65"/>
      <c r="F754" s="66"/>
      <c r="G754" s="69"/>
      <c r="H754" s="1">
        <f t="shared" ref="H754:O754" si="233">SUM(H750:H753)</f>
        <v>0</v>
      </c>
      <c r="I754" s="1">
        <f t="shared" si="233"/>
        <v>0</v>
      </c>
      <c r="J754" s="1">
        <f t="shared" si="233"/>
        <v>0</v>
      </c>
      <c r="K754" s="1">
        <f t="shared" si="233"/>
        <v>0</v>
      </c>
      <c r="L754" s="1">
        <f t="shared" si="233"/>
        <v>0</v>
      </c>
      <c r="M754" s="1">
        <f t="shared" si="233"/>
        <v>0</v>
      </c>
      <c r="N754" s="1">
        <f t="shared" si="233"/>
        <v>0</v>
      </c>
      <c r="O754" s="1">
        <f t="shared" si="233"/>
        <v>0</v>
      </c>
      <c r="P754" s="68"/>
      <c r="Q754" s="210" t="s">
        <v>30</v>
      </c>
      <c r="R754" s="273"/>
    </row>
    <row r="755" spans="1:19" ht="12.75" hidden="1" customHeight="1" thickBot="1">
      <c r="A755" s="70"/>
      <c r="B755" s="345"/>
      <c r="C755" s="10"/>
      <c r="D755" s="10"/>
      <c r="E755" s="71">
        <f>SUM(H755:O755)</f>
        <v>0</v>
      </c>
      <c r="F755" s="72"/>
      <c r="G755" s="73"/>
      <c r="H755" s="74"/>
      <c r="I755" s="74"/>
      <c r="J755" s="74"/>
      <c r="K755" s="74"/>
      <c r="L755" s="74"/>
      <c r="M755" s="74"/>
      <c r="N755" s="74"/>
      <c r="O755" s="74"/>
      <c r="P755" s="75"/>
      <c r="Q755" s="210" t="s">
        <v>20</v>
      </c>
      <c r="R755" s="273"/>
    </row>
    <row r="756" spans="1:19" hidden="1">
      <c r="A756" s="36" t="s">
        <v>159</v>
      </c>
      <c r="B756" s="341"/>
      <c r="C756" s="4"/>
      <c r="D756" s="5"/>
      <c r="E756" s="61">
        <f>H760*$H$40+I760*$I$40+J760*$J$40+K760*$K$40+L760*$L$40+M760*$M$40+N760*$N$40+O760*$O$40</f>
        <v>0</v>
      </c>
      <c r="F756" s="62">
        <f>SUM(G756:G758)</f>
        <v>0</v>
      </c>
      <c r="G756" s="63">
        <f>H756*($H$40-$H$41)+I756*($I$40-$I$41)+J756*($J$40-$J$41)+K756*($K$40-$K$41)+L756*($L$40-$L$41)+M756*($M$40-$M$41)+N756*($N$40-$N$41)+O756*($O$40-$O$41)</f>
        <v>0</v>
      </c>
      <c r="H756" s="19"/>
      <c r="I756" s="19"/>
      <c r="J756" s="19"/>
      <c r="K756" s="267"/>
      <c r="L756" s="19"/>
      <c r="M756" s="267"/>
      <c r="N756" s="20"/>
      <c r="O756" s="20"/>
      <c r="P756" s="64"/>
      <c r="Q756" s="210" t="s">
        <v>14</v>
      </c>
      <c r="R756" s="211" t="s">
        <v>21</v>
      </c>
      <c r="S756" s="212" t="s">
        <v>35</v>
      </c>
    </row>
    <row r="757" spans="1:19" ht="12" hidden="1" customHeight="1">
      <c r="A757" s="36"/>
      <c r="B757" s="344"/>
      <c r="C757" s="8"/>
      <c r="D757" s="5"/>
      <c r="E757" s="65"/>
      <c r="F757" s="66"/>
      <c r="G757" s="63">
        <f>H757*($H$40-$H$41)+I757*($I$40-$I$41)+J757*($J$40-$J$41)+K757*($K$40-$K$41)+L757*($L$40-$L$41)+M757*($M$40-$M$41)+N757*($N$40-$N$41)+O757*($O$40-$O$41)</f>
        <v>0</v>
      </c>
      <c r="H757" s="19"/>
      <c r="I757" s="19"/>
      <c r="J757" s="19"/>
      <c r="K757" s="267"/>
      <c r="L757" s="19"/>
      <c r="M757" s="267"/>
      <c r="N757" s="21"/>
      <c r="O757" s="21"/>
      <c r="P757" s="67"/>
      <c r="Q757" s="210" t="s">
        <v>14</v>
      </c>
    </row>
    <row r="758" spans="1:19" ht="12" hidden="1" customHeight="1">
      <c r="A758" s="36"/>
      <c r="B758" s="347"/>
      <c r="C758" s="8"/>
      <c r="D758" s="5"/>
      <c r="E758" s="65"/>
      <c r="F758" s="66"/>
      <c r="G758" s="63">
        <f>H758*($H$40-$H$41)+I758*($I$40-$I$41)+J758*($J$40-$J$41)+K758*($K$40-$K$41)+L758*($L$40-$L$41)+M758*($M$40-$M$41)+N758*($N$40-$N$41)+O758*($O$40-$O$41)</f>
        <v>0</v>
      </c>
      <c r="H758" s="19"/>
      <c r="I758" s="19"/>
      <c r="J758" s="19"/>
      <c r="K758" s="267"/>
      <c r="L758" s="19"/>
      <c r="M758" s="267"/>
      <c r="N758" s="21"/>
      <c r="O758" s="21"/>
      <c r="P758" s="297"/>
      <c r="Q758" s="210" t="s">
        <v>14</v>
      </c>
    </row>
    <row r="759" spans="1:19" hidden="1">
      <c r="A759" s="36"/>
      <c r="B759" s="348"/>
      <c r="C759" s="8"/>
      <c r="D759" s="5"/>
      <c r="E759" s="65"/>
      <c r="F759" s="66"/>
      <c r="G759" s="63">
        <f>H759*($H$40-$H$41)+I759*($I$40-$I$41)+J759*($J$40-$J$41)+K759*($K$40-$K$41)+L759*($L$40-$L$41)+M759*($M$40-$M$41)+N759*($N$40-$N$41)+O759*($O$40-$O$41)+H760*$H$41+I760*$I$41+J760*$J$41+K760*$K$41+L760*$L$41+M760*$M$41+N760*$N$41+O760*$O$41</f>
        <v>0</v>
      </c>
      <c r="H759" s="18">
        <f>36*H761/H$40-SUM(H756:H758)</f>
        <v>0</v>
      </c>
      <c r="I759" s="18">
        <f t="shared" ref="I759:O759" si="234">36*I761/I$40-SUM(I756:I758)</f>
        <v>0</v>
      </c>
      <c r="J759" s="18">
        <f t="shared" si="234"/>
        <v>0</v>
      </c>
      <c r="K759" s="18">
        <f t="shared" si="234"/>
        <v>0</v>
      </c>
      <c r="L759" s="18">
        <f t="shared" si="234"/>
        <v>0</v>
      </c>
      <c r="M759" s="18">
        <f t="shared" si="234"/>
        <v>0</v>
      </c>
      <c r="N759" s="18">
        <f t="shared" si="234"/>
        <v>0</v>
      </c>
      <c r="O759" s="18">
        <f t="shared" si="234"/>
        <v>0</v>
      </c>
      <c r="P759" s="68"/>
      <c r="Q759" s="210" t="s">
        <v>22</v>
      </c>
    </row>
    <row r="760" spans="1:19" ht="13.5" hidden="1" customHeight="1">
      <c r="A760" s="36"/>
      <c r="B760" s="344"/>
      <c r="C760" s="8"/>
      <c r="D760" s="5"/>
      <c r="E760" s="65"/>
      <c r="F760" s="66"/>
      <c r="G760" s="69"/>
      <c r="H760" s="1">
        <f t="shared" ref="H760:O760" si="235">SUM(H756:H759)</f>
        <v>0</v>
      </c>
      <c r="I760" s="1">
        <f t="shared" si="235"/>
        <v>0</v>
      </c>
      <c r="J760" s="1">
        <f t="shared" si="235"/>
        <v>0</v>
      </c>
      <c r="K760" s="1">
        <f t="shared" si="235"/>
        <v>0</v>
      </c>
      <c r="L760" s="1">
        <f t="shared" si="235"/>
        <v>0</v>
      </c>
      <c r="M760" s="1">
        <f t="shared" si="235"/>
        <v>0</v>
      </c>
      <c r="N760" s="1">
        <f t="shared" si="235"/>
        <v>0</v>
      </c>
      <c r="O760" s="1">
        <f t="shared" si="235"/>
        <v>0</v>
      </c>
      <c r="P760" s="68"/>
      <c r="Q760" s="210" t="s">
        <v>30</v>
      </c>
      <c r="R760" s="273"/>
    </row>
    <row r="761" spans="1:19" ht="12.75" hidden="1" customHeight="1" thickBot="1">
      <c r="A761" s="70"/>
      <c r="B761" s="345"/>
      <c r="C761" s="10"/>
      <c r="D761" s="10"/>
      <c r="E761" s="71">
        <f>SUM(H761:O761)</f>
        <v>0</v>
      </c>
      <c r="F761" s="72"/>
      <c r="G761" s="73"/>
      <c r="H761" s="74"/>
      <c r="I761" s="74"/>
      <c r="J761" s="74"/>
      <c r="K761" s="74"/>
      <c r="L761" s="74"/>
      <c r="M761" s="74"/>
      <c r="N761" s="74"/>
      <c r="O761" s="74"/>
      <c r="P761" s="75"/>
      <c r="Q761" s="210" t="s">
        <v>20</v>
      </c>
      <c r="R761" s="273"/>
    </row>
    <row r="762" spans="1:19" hidden="1">
      <c r="A762" s="36" t="s">
        <v>160</v>
      </c>
      <c r="B762" s="341"/>
      <c r="C762" s="4"/>
      <c r="D762" s="5"/>
      <c r="E762" s="61">
        <f>H766*$H$40+I766*$I$40+J766*$J$40+K766*$K$40+L766*$L$40+M766*$M$40+N766*$N$40+O766*$O$40</f>
        <v>0</v>
      </c>
      <c r="F762" s="62">
        <f>SUM(G762:G764)</f>
        <v>0</v>
      </c>
      <c r="G762" s="63">
        <f>H762*($H$40-$H$41)+I762*($I$40-$I$41)+J762*($J$40-$J$41)+K762*($K$40-$K$41)+L762*($L$40-$L$41)+M762*($M$40-$M$41)+N762*($N$40-$N$41)+O762*($O$40-$O$41)</f>
        <v>0</v>
      </c>
      <c r="H762" s="19"/>
      <c r="I762" s="19"/>
      <c r="J762" s="19"/>
      <c r="K762" s="267"/>
      <c r="L762" s="19"/>
      <c r="M762" s="267"/>
      <c r="N762" s="20"/>
      <c r="O762" s="20"/>
      <c r="P762" s="64"/>
      <c r="Q762" s="210" t="s">
        <v>14</v>
      </c>
      <c r="R762" s="211" t="s">
        <v>21</v>
      </c>
      <c r="S762" s="212" t="s">
        <v>35</v>
      </c>
    </row>
    <row r="763" spans="1:19" ht="12" hidden="1" customHeight="1">
      <c r="A763" s="36"/>
      <c r="B763" s="344"/>
      <c r="C763" s="8"/>
      <c r="D763" s="5"/>
      <c r="E763" s="65"/>
      <c r="F763" s="66"/>
      <c r="G763" s="63">
        <f>H763*($H$40-$H$41)+I763*($I$40-$I$41)+J763*($J$40-$J$41)+K763*($K$40-$K$41)+L763*($L$40-$L$41)+M763*($M$40-$M$41)+N763*($N$40-$N$41)+O763*($O$40-$O$41)</f>
        <v>0</v>
      </c>
      <c r="H763" s="19"/>
      <c r="I763" s="19"/>
      <c r="J763" s="19"/>
      <c r="K763" s="267"/>
      <c r="L763" s="19"/>
      <c r="M763" s="267"/>
      <c r="N763" s="21"/>
      <c r="O763" s="21"/>
      <c r="P763" s="67"/>
      <c r="Q763" s="210" t="s">
        <v>14</v>
      </c>
    </row>
    <row r="764" spans="1:19" ht="12" hidden="1" customHeight="1">
      <c r="A764" s="36"/>
      <c r="B764" s="347"/>
      <c r="C764" s="8"/>
      <c r="D764" s="5"/>
      <c r="E764" s="65"/>
      <c r="F764" s="66"/>
      <c r="G764" s="63">
        <f>H764*($H$40-$H$41)+I764*($I$40-$I$41)+J764*($J$40-$J$41)+K764*($K$40-$K$41)+L764*($L$40-$L$41)+M764*($M$40-$M$41)+N764*($N$40-$N$41)+O764*($O$40-$O$41)</f>
        <v>0</v>
      </c>
      <c r="H764" s="19"/>
      <c r="I764" s="19"/>
      <c r="J764" s="19"/>
      <c r="K764" s="267"/>
      <c r="L764" s="19"/>
      <c r="M764" s="267"/>
      <c r="N764" s="21"/>
      <c r="O764" s="21"/>
      <c r="P764" s="297"/>
      <c r="Q764" s="210" t="s">
        <v>14</v>
      </c>
    </row>
    <row r="765" spans="1:19" hidden="1">
      <c r="A765" s="36"/>
      <c r="B765" s="348"/>
      <c r="C765" s="8"/>
      <c r="D765" s="5"/>
      <c r="E765" s="65"/>
      <c r="F765" s="66"/>
      <c r="G765" s="63">
        <f>H765*($H$40-$H$41)+I765*($I$40-$I$41)+J765*($J$40-$J$41)+K765*($K$40-$K$41)+L765*($L$40-$L$41)+M765*($M$40-$M$41)+N765*($N$40-$N$41)+O765*($O$40-$O$41)+H766*$H$41+I766*$I$41+J766*$J$41+K766*$K$41+L766*$L$41+M766*$M$41+N766*$N$41+O766*$O$41</f>
        <v>0</v>
      </c>
      <c r="H765" s="18">
        <f>36*H767/H$40-SUM(H762:H764)</f>
        <v>0</v>
      </c>
      <c r="I765" s="18">
        <f t="shared" ref="I765:O765" si="236">36*I767/I$40-SUM(I762:I764)</f>
        <v>0</v>
      </c>
      <c r="J765" s="18">
        <f t="shared" si="236"/>
        <v>0</v>
      </c>
      <c r="K765" s="18">
        <f t="shared" si="236"/>
        <v>0</v>
      </c>
      <c r="L765" s="18">
        <f t="shared" si="236"/>
        <v>0</v>
      </c>
      <c r="M765" s="18">
        <f t="shared" si="236"/>
        <v>0</v>
      </c>
      <c r="N765" s="18">
        <f t="shared" si="236"/>
        <v>0</v>
      </c>
      <c r="O765" s="18">
        <f t="shared" si="236"/>
        <v>0</v>
      </c>
      <c r="P765" s="68"/>
      <c r="Q765" s="210" t="s">
        <v>22</v>
      </c>
    </row>
    <row r="766" spans="1:19" ht="13.5" hidden="1" customHeight="1">
      <c r="A766" s="36"/>
      <c r="B766" s="344"/>
      <c r="C766" s="8"/>
      <c r="D766" s="5"/>
      <c r="E766" s="65"/>
      <c r="F766" s="66"/>
      <c r="G766" s="69"/>
      <c r="H766" s="1">
        <f t="shared" ref="H766:O766" si="237">SUM(H762:H765)</f>
        <v>0</v>
      </c>
      <c r="I766" s="1">
        <f t="shared" si="237"/>
        <v>0</v>
      </c>
      <c r="J766" s="1">
        <f t="shared" si="237"/>
        <v>0</v>
      </c>
      <c r="K766" s="1">
        <f t="shared" si="237"/>
        <v>0</v>
      </c>
      <c r="L766" s="1">
        <f t="shared" si="237"/>
        <v>0</v>
      </c>
      <c r="M766" s="1">
        <f t="shared" si="237"/>
        <v>0</v>
      </c>
      <c r="N766" s="1">
        <f t="shared" si="237"/>
        <v>0</v>
      </c>
      <c r="O766" s="1">
        <f t="shared" si="237"/>
        <v>0</v>
      </c>
      <c r="P766" s="68"/>
      <c r="Q766" s="210" t="s">
        <v>30</v>
      </c>
      <c r="R766" s="273"/>
    </row>
    <row r="767" spans="1:19" ht="12.75" hidden="1" customHeight="1" thickBot="1">
      <c r="A767" s="70"/>
      <c r="B767" s="345"/>
      <c r="C767" s="10"/>
      <c r="D767" s="10"/>
      <c r="E767" s="71">
        <f>SUM(H767:O767)</f>
        <v>0</v>
      </c>
      <c r="F767" s="72"/>
      <c r="G767" s="73"/>
      <c r="H767" s="74"/>
      <c r="I767" s="74"/>
      <c r="J767" s="74"/>
      <c r="K767" s="74"/>
      <c r="L767" s="74"/>
      <c r="M767" s="74"/>
      <c r="N767" s="74"/>
      <c r="O767" s="74"/>
      <c r="P767" s="75"/>
      <c r="Q767" s="210" t="s">
        <v>20</v>
      </c>
      <c r="R767" s="273"/>
    </row>
    <row r="768" spans="1:19" hidden="1">
      <c r="A768" s="36" t="s">
        <v>161</v>
      </c>
      <c r="B768" s="341"/>
      <c r="C768" s="4"/>
      <c r="D768" s="5"/>
      <c r="E768" s="61">
        <f>H772*$H$40+I772*$I$40+J772*$J$40+K772*$K$40+L772*$L$40+M772*$M$40+N772*$N$40+O772*$O$40</f>
        <v>0</v>
      </c>
      <c r="F768" s="62">
        <f>SUM(G768:G770)</f>
        <v>0</v>
      </c>
      <c r="G768" s="63">
        <f>H768*($H$40-$H$41)+I768*($I$40-$I$41)+J768*($J$40-$J$41)+K768*($K$40-$K$41)+L768*($L$40-$L$41)+M768*($M$40-$M$41)+N768*($N$40-$N$41)+O768*($O$40-$O$41)</f>
        <v>0</v>
      </c>
      <c r="H768" s="19"/>
      <c r="I768" s="19"/>
      <c r="J768" s="19"/>
      <c r="K768" s="267"/>
      <c r="L768" s="19"/>
      <c r="M768" s="267"/>
      <c r="N768" s="20"/>
      <c r="O768" s="20"/>
      <c r="P768" s="64"/>
      <c r="Q768" s="210" t="s">
        <v>14</v>
      </c>
      <c r="R768" s="211" t="s">
        <v>21</v>
      </c>
      <c r="S768" s="212" t="s">
        <v>35</v>
      </c>
    </row>
    <row r="769" spans="1:19" ht="12" hidden="1" customHeight="1">
      <c r="A769" s="36"/>
      <c r="B769" s="344"/>
      <c r="C769" s="8"/>
      <c r="D769" s="5"/>
      <c r="E769" s="65"/>
      <c r="F769" s="66"/>
      <c r="G769" s="63">
        <f>H769*($H$40-$H$41)+I769*($I$40-$I$41)+J769*($J$40-$J$41)+K769*($K$40-$K$41)+L769*($L$40-$L$41)+M769*($M$40-$M$41)+N769*($N$40-$N$41)+O769*($O$40-$O$41)</f>
        <v>0</v>
      </c>
      <c r="H769" s="19"/>
      <c r="I769" s="19"/>
      <c r="J769" s="19"/>
      <c r="K769" s="267"/>
      <c r="L769" s="19"/>
      <c r="M769" s="267"/>
      <c r="N769" s="21"/>
      <c r="O769" s="21"/>
      <c r="P769" s="67"/>
      <c r="Q769" s="210" t="s">
        <v>14</v>
      </c>
    </row>
    <row r="770" spans="1:19" ht="12" hidden="1" customHeight="1">
      <c r="A770" s="36"/>
      <c r="B770" s="347"/>
      <c r="C770" s="8"/>
      <c r="D770" s="5"/>
      <c r="E770" s="65"/>
      <c r="F770" s="66"/>
      <c r="G770" s="63">
        <f>H770*($H$40-$H$41)+I770*($I$40-$I$41)+J770*($J$40-$J$41)+K770*($K$40-$K$41)+L770*($L$40-$L$41)+M770*($M$40-$M$41)+N770*($N$40-$N$41)+O770*($O$40-$O$41)</f>
        <v>0</v>
      </c>
      <c r="H770" s="19"/>
      <c r="I770" s="19"/>
      <c r="J770" s="19"/>
      <c r="K770" s="267"/>
      <c r="L770" s="19"/>
      <c r="M770" s="267"/>
      <c r="N770" s="21"/>
      <c r="O770" s="21"/>
      <c r="P770" s="297"/>
      <c r="Q770" s="210" t="s">
        <v>14</v>
      </c>
    </row>
    <row r="771" spans="1:19" hidden="1">
      <c r="A771" s="36"/>
      <c r="B771" s="348"/>
      <c r="C771" s="8"/>
      <c r="D771" s="5"/>
      <c r="E771" s="65"/>
      <c r="F771" s="66"/>
      <c r="G771" s="63">
        <f>H771*($H$40-$H$41)+I771*($I$40-$I$41)+J771*($J$40-$J$41)+K771*($K$40-$K$41)+L771*($L$40-$L$41)+M771*($M$40-$M$41)+N771*($N$40-$N$41)+O771*($O$40-$O$41)+H772*$H$41+I772*$I$41+J772*$J$41+K772*$K$41+L772*$L$41+M772*$M$41+N772*$N$41+O772*$O$41</f>
        <v>0</v>
      </c>
      <c r="H771" s="18">
        <f>36*H773/H$40-SUM(H768:H770)</f>
        <v>0</v>
      </c>
      <c r="I771" s="18">
        <f t="shared" ref="I771:O771" si="238">36*I773/I$40-SUM(I768:I770)</f>
        <v>0</v>
      </c>
      <c r="J771" s="18">
        <f t="shared" si="238"/>
        <v>0</v>
      </c>
      <c r="K771" s="18">
        <f t="shared" si="238"/>
        <v>0</v>
      </c>
      <c r="L771" s="18">
        <f t="shared" si="238"/>
        <v>0</v>
      </c>
      <c r="M771" s="18">
        <f t="shared" si="238"/>
        <v>0</v>
      </c>
      <c r="N771" s="18">
        <f t="shared" si="238"/>
        <v>0</v>
      </c>
      <c r="O771" s="18">
        <f t="shared" si="238"/>
        <v>0</v>
      </c>
      <c r="P771" s="68"/>
      <c r="Q771" s="210" t="s">
        <v>22</v>
      </c>
    </row>
    <row r="772" spans="1:19" ht="13.5" hidden="1" customHeight="1">
      <c r="A772" s="36"/>
      <c r="B772" s="344"/>
      <c r="C772" s="8"/>
      <c r="D772" s="5"/>
      <c r="E772" s="65"/>
      <c r="F772" s="66"/>
      <c r="G772" s="69"/>
      <c r="H772" s="1">
        <f t="shared" ref="H772:O772" si="239">SUM(H768:H771)</f>
        <v>0</v>
      </c>
      <c r="I772" s="1">
        <f t="shared" si="239"/>
        <v>0</v>
      </c>
      <c r="J772" s="1">
        <f t="shared" si="239"/>
        <v>0</v>
      </c>
      <c r="K772" s="1">
        <f t="shared" si="239"/>
        <v>0</v>
      </c>
      <c r="L772" s="1">
        <f t="shared" si="239"/>
        <v>0</v>
      </c>
      <c r="M772" s="1">
        <f t="shared" si="239"/>
        <v>0</v>
      </c>
      <c r="N772" s="1">
        <f t="shared" si="239"/>
        <v>0</v>
      </c>
      <c r="O772" s="1">
        <f t="shared" si="239"/>
        <v>0</v>
      </c>
      <c r="P772" s="68"/>
      <c r="Q772" s="210" t="s">
        <v>30</v>
      </c>
      <c r="R772" s="273"/>
    </row>
    <row r="773" spans="1:19" ht="12.75" hidden="1" customHeight="1" thickBot="1">
      <c r="A773" s="70"/>
      <c r="B773" s="345"/>
      <c r="C773" s="10"/>
      <c r="D773" s="10"/>
      <c r="E773" s="71">
        <f>SUM(H773:O773)</f>
        <v>0</v>
      </c>
      <c r="F773" s="72"/>
      <c r="G773" s="73"/>
      <c r="H773" s="74"/>
      <c r="I773" s="74"/>
      <c r="J773" s="74"/>
      <c r="K773" s="74"/>
      <c r="L773" s="74"/>
      <c r="M773" s="74"/>
      <c r="N773" s="74"/>
      <c r="O773" s="74"/>
      <c r="P773" s="75"/>
      <c r="Q773" s="210" t="s">
        <v>20</v>
      </c>
      <c r="R773" s="273"/>
    </row>
    <row r="774" spans="1:19" hidden="1">
      <c r="A774" s="36" t="s">
        <v>162</v>
      </c>
      <c r="B774" s="341"/>
      <c r="C774" s="4"/>
      <c r="D774" s="5"/>
      <c r="E774" s="61">
        <f>H778*$H$40+I778*$I$40+J778*$J$40+K778*$K$40+L778*$L$40+M778*$M$40+N778*$N$40+O778*$O$40</f>
        <v>0</v>
      </c>
      <c r="F774" s="62">
        <f>SUM(G774:G776)</f>
        <v>0</v>
      </c>
      <c r="G774" s="63">
        <f>H774*($H$40-$H$41)+I774*($I$40-$I$41)+J774*($J$40-$J$41)+K774*($K$40-$K$41)+L774*($L$40-$L$41)+M774*($M$40-$M$41)+N774*($N$40-$N$41)+O774*($O$40-$O$41)</f>
        <v>0</v>
      </c>
      <c r="H774" s="19"/>
      <c r="I774" s="19"/>
      <c r="J774" s="19"/>
      <c r="K774" s="267"/>
      <c r="L774" s="19"/>
      <c r="M774" s="267"/>
      <c r="N774" s="20"/>
      <c r="O774" s="20"/>
      <c r="P774" s="64"/>
      <c r="Q774" s="210" t="s">
        <v>14</v>
      </c>
      <c r="R774" s="211" t="s">
        <v>21</v>
      </c>
      <c r="S774" s="212" t="s">
        <v>35</v>
      </c>
    </row>
    <row r="775" spans="1:19" ht="12" hidden="1" customHeight="1">
      <c r="A775" s="36"/>
      <c r="B775" s="344"/>
      <c r="C775" s="8"/>
      <c r="D775" s="5"/>
      <c r="E775" s="65"/>
      <c r="F775" s="66"/>
      <c r="G775" s="63">
        <f>H775*($H$40-$H$41)+I775*($I$40-$I$41)+J775*($J$40-$J$41)+K775*($K$40-$K$41)+L775*($L$40-$L$41)+M775*($M$40-$M$41)+N775*($N$40-$N$41)+O775*($O$40-$O$41)</f>
        <v>0</v>
      </c>
      <c r="H775" s="19"/>
      <c r="I775" s="19"/>
      <c r="J775" s="19"/>
      <c r="K775" s="267"/>
      <c r="L775" s="19"/>
      <c r="M775" s="267"/>
      <c r="N775" s="21"/>
      <c r="O775" s="21"/>
      <c r="P775" s="67"/>
      <c r="Q775" s="210" t="s">
        <v>14</v>
      </c>
    </row>
    <row r="776" spans="1:19" ht="12" hidden="1" customHeight="1">
      <c r="A776" s="36"/>
      <c r="B776" s="347"/>
      <c r="C776" s="8"/>
      <c r="D776" s="5"/>
      <c r="E776" s="65"/>
      <c r="F776" s="66"/>
      <c r="G776" s="63">
        <f>H776*($H$40-$H$41)+I776*($I$40-$I$41)+J776*($J$40-$J$41)+K776*($K$40-$K$41)+L776*($L$40-$L$41)+M776*($M$40-$M$41)+N776*($N$40-$N$41)+O776*($O$40-$O$41)</f>
        <v>0</v>
      </c>
      <c r="H776" s="19"/>
      <c r="I776" s="19"/>
      <c r="J776" s="19"/>
      <c r="K776" s="267"/>
      <c r="L776" s="19"/>
      <c r="M776" s="267"/>
      <c r="N776" s="21"/>
      <c r="O776" s="21"/>
      <c r="P776" s="297"/>
      <c r="Q776" s="210" t="s">
        <v>14</v>
      </c>
    </row>
    <row r="777" spans="1:19" hidden="1">
      <c r="A777" s="36"/>
      <c r="B777" s="348"/>
      <c r="C777" s="8"/>
      <c r="D777" s="5"/>
      <c r="E777" s="65"/>
      <c r="F777" s="66"/>
      <c r="G777" s="63">
        <f>H777*($H$40-$H$41)+I777*($I$40-$I$41)+J777*($J$40-$J$41)+K777*($K$40-$K$41)+L777*($L$40-$L$41)+M777*($M$40-$M$41)+N777*($N$40-$N$41)+O777*($O$40-$O$41)+H778*$H$41+I778*$I$41+J778*$J$41+K778*$K$41+L778*$L$41+M778*$M$41+N778*$N$41+O778*$O$41</f>
        <v>0</v>
      </c>
      <c r="H777" s="18">
        <f>36*H779/H$40-SUM(H774:H776)</f>
        <v>0</v>
      </c>
      <c r="I777" s="18">
        <f t="shared" ref="I777:O777" si="240">36*I779/I$40-SUM(I774:I776)</f>
        <v>0</v>
      </c>
      <c r="J777" s="18">
        <f t="shared" si="240"/>
        <v>0</v>
      </c>
      <c r="K777" s="18">
        <f t="shared" si="240"/>
        <v>0</v>
      </c>
      <c r="L777" s="18">
        <f t="shared" si="240"/>
        <v>0</v>
      </c>
      <c r="M777" s="18">
        <f t="shared" si="240"/>
        <v>0</v>
      </c>
      <c r="N777" s="18">
        <f t="shared" si="240"/>
        <v>0</v>
      </c>
      <c r="O777" s="18">
        <f t="shared" si="240"/>
        <v>0</v>
      </c>
      <c r="P777" s="68"/>
      <c r="Q777" s="210" t="s">
        <v>22</v>
      </c>
    </row>
    <row r="778" spans="1:19" ht="13.5" hidden="1" customHeight="1">
      <c r="A778" s="36"/>
      <c r="B778" s="344"/>
      <c r="C778" s="8"/>
      <c r="D778" s="5"/>
      <c r="E778" s="65"/>
      <c r="F778" s="66"/>
      <c r="G778" s="69"/>
      <c r="H778" s="1">
        <f t="shared" ref="H778:O778" si="241">SUM(H774:H777)</f>
        <v>0</v>
      </c>
      <c r="I778" s="1">
        <f t="shared" si="241"/>
        <v>0</v>
      </c>
      <c r="J778" s="1">
        <f t="shared" si="241"/>
        <v>0</v>
      </c>
      <c r="K778" s="1">
        <f t="shared" si="241"/>
        <v>0</v>
      </c>
      <c r="L778" s="1">
        <f t="shared" si="241"/>
        <v>0</v>
      </c>
      <c r="M778" s="1">
        <f t="shared" si="241"/>
        <v>0</v>
      </c>
      <c r="N778" s="1">
        <f t="shared" si="241"/>
        <v>0</v>
      </c>
      <c r="O778" s="1">
        <f t="shared" si="241"/>
        <v>0</v>
      </c>
      <c r="P778" s="68"/>
      <c r="Q778" s="210" t="s">
        <v>30</v>
      </c>
      <c r="R778" s="273"/>
    </row>
    <row r="779" spans="1:19" ht="12.75" hidden="1" customHeight="1" thickBot="1">
      <c r="A779" s="70"/>
      <c r="B779" s="345"/>
      <c r="C779" s="10"/>
      <c r="D779" s="10"/>
      <c r="E779" s="71">
        <f>SUM(H779:O779)</f>
        <v>0</v>
      </c>
      <c r="F779" s="72"/>
      <c r="G779" s="73"/>
      <c r="H779" s="74"/>
      <c r="I779" s="74"/>
      <c r="J779" s="74"/>
      <c r="K779" s="74"/>
      <c r="L779" s="74"/>
      <c r="M779" s="74"/>
      <c r="N779" s="74"/>
      <c r="O779" s="74"/>
      <c r="P779" s="75"/>
      <c r="Q779" s="210" t="s">
        <v>20</v>
      </c>
      <c r="R779" s="273"/>
    </row>
    <row r="780" spans="1:19" hidden="1">
      <c r="A780" s="36" t="s">
        <v>163</v>
      </c>
      <c r="B780" s="341"/>
      <c r="C780" s="4"/>
      <c r="D780" s="5"/>
      <c r="E780" s="61">
        <f>H784*$H$40+I784*$I$40+J784*$J$40+K784*$K$40+L784*$L$40+M784*$M$40+N784*$N$40+O784*$O$40</f>
        <v>0</v>
      </c>
      <c r="F780" s="62">
        <f>SUM(G780:G782)</f>
        <v>0</v>
      </c>
      <c r="G780" s="63">
        <f>H780*($H$40-$H$41)+I780*($I$40-$I$41)+J780*($J$40-$J$41)+K780*($K$40-$K$41)+L780*($L$40-$L$41)+M780*($M$40-$M$41)+N780*($N$40-$N$41)+O780*($O$40-$O$41)</f>
        <v>0</v>
      </c>
      <c r="H780" s="19"/>
      <c r="I780" s="19"/>
      <c r="J780" s="19"/>
      <c r="K780" s="267"/>
      <c r="L780" s="19"/>
      <c r="M780" s="267"/>
      <c r="N780" s="20"/>
      <c r="O780" s="20"/>
      <c r="P780" s="64"/>
      <c r="Q780" s="210" t="s">
        <v>14</v>
      </c>
      <c r="R780" s="211" t="s">
        <v>21</v>
      </c>
      <c r="S780" s="212" t="s">
        <v>35</v>
      </c>
    </row>
    <row r="781" spans="1:19" ht="12" hidden="1" customHeight="1">
      <c r="A781" s="36"/>
      <c r="B781" s="344"/>
      <c r="C781" s="8"/>
      <c r="D781" s="5"/>
      <c r="E781" s="65"/>
      <c r="F781" s="66"/>
      <c r="G781" s="63">
        <f>H781*($H$40-$H$41)+I781*($I$40-$I$41)+J781*($J$40-$J$41)+K781*($K$40-$K$41)+L781*($L$40-$L$41)+M781*($M$40-$M$41)+N781*($N$40-$N$41)+O781*($O$40-$O$41)</f>
        <v>0</v>
      </c>
      <c r="H781" s="19"/>
      <c r="I781" s="19"/>
      <c r="J781" s="19"/>
      <c r="K781" s="267"/>
      <c r="L781" s="19"/>
      <c r="M781" s="267"/>
      <c r="N781" s="21"/>
      <c r="O781" s="21"/>
      <c r="P781" s="67"/>
      <c r="Q781" s="210" t="s">
        <v>14</v>
      </c>
    </row>
    <row r="782" spans="1:19" ht="12" hidden="1" customHeight="1">
      <c r="A782" s="36"/>
      <c r="B782" s="347"/>
      <c r="C782" s="8"/>
      <c r="D782" s="5"/>
      <c r="E782" s="65"/>
      <c r="F782" s="66"/>
      <c r="G782" s="63">
        <f>H782*($H$40-$H$41)+I782*($I$40-$I$41)+J782*($J$40-$J$41)+K782*($K$40-$K$41)+L782*($L$40-$L$41)+M782*($M$40-$M$41)+N782*($N$40-$N$41)+O782*($O$40-$O$41)</f>
        <v>0</v>
      </c>
      <c r="H782" s="19"/>
      <c r="I782" s="19"/>
      <c r="J782" s="19"/>
      <c r="K782" s="267"/>
      <c r="L782" s="19"/>
      <c r="M782" s="267"/>
      <c r="N782" s="21"/>
      <c r="O782" s="21"/>
      <c r="P782" s="297"/>
      <c r="Q782" s="210" t="s">
        <v>14</v>
      </c>
    </row>
    <row r="783" spans="1:19" hidden="1">
      <c r="A783" s="36"/>
      <c r="B783" s="348"/>
      <c r="C783" s="8"/>
      <c r="D783" s="5"/>
      <c r="E783" s="65"/>
      <c r="F783" s="66"/>
      <c r="G783" s="63">
        <f>H783*($H$40-$H$41)+I783*($I$40-$I$41)+J783*($J$40-$J$41)+K783*($K$40-$K$41)+L783*($L$40-$L$41)+M783*($M$40-$M$41)+N783*($N$40-$N$41)+O783*($O$40-$O$41)+H784*$H$41+I784*$I$41+J784*$J$41+K784*$K$41+L784*$L$41+M784*$M$41+N784*$N$41+O784*$O$41</f>
        <v>0</v>
      </c>
      <c r="H783" s="18">
        <f>36*H785/H$40-SUM(H780:H782)</f>
        <v>0</v>
      </c>
      <c r="I783" s="18">
        <f t="shared" ref="I783:O783" si="242">36*I785/I$40-SUM(I780:I782)</f>
        <v>0</v>
      </c>
      <c r="J783" s="18">
        <f t="shared" si="242"/>
        <v>0</v>
      </c>
      <c r="K783" s="18">
        <f t="shared" si="242"/>
        <v>0</v>
      </c>
      <c r="L783" s="18">
        <f t="shared" si="242"/>
        <v>0</v>
      </c>
      <c r="M783" s="18">
        <f t="shared" si="242"/>
        <v>0</v>
      </c>
      <c r="N783" s="18">
        <f t="shared" si="242"/>
        <v>0</v>
      </c>
      <c r="O783" s="18">
        <f t="shared" si="242"/>
        <v>0</v>
      </c>
      <c r="P783" s="68"/>
      <c r="Q783" s="210" t="s">
        <v>22</v>
      </c>
    </row>
    <row r="784" spans="1:19" ht="13.5" hidden="1" customHeight="1">
      <c r="A784" s="36"/>
      <c r="B784" s="344"/>
      <c r="C784" s="8"/>
      <c r="D784" s="5"/>
      <c r="E784" s="65"/>
      <c r="F784" s="66"/>
      <c r="G784" s="69"/>
      <c r="H784" s="1">
        <f t="shared" ref="H784:O784" si="243">SUM(H780:H783)</f>
        <v>0</v>
      </c>
      <c r="I784" s="1">
        <f t="shared" si="243"/>
        <v>0</v>
      </c>
      <c r="J784" s="1">
        <f t="shared" si="243"/>
        <v>0</v>
      </c>
      <c r="K784" s="1">
        <f t="shared" si="243"/>
        <v>0</v>
      </c>
      <c r="L784" s="1">
        <f t="shared" si="243"/>
        <v>0</v>
      </c>
      <c r="M784" s="1">
        <f t="shared" si="243"/>
        <v>0</v>
      </c>
      <c r="N784" s="1">
        <f t="shared" si="243"/>
        <v>0</v>
      </c>
      <c r="O784" s="1">
        <f t="shared" si="243"/>
        <v>0</v>
      </c>
      <c r="P784" s="68"/>
      <c r="Q784" s="210" t="s">
        <v>30</v>
      </c>
      <c r="R784" s="273"/>
    </row>
    <row r="785" spans="1:19" ht="12.75" hidden="1" customHeight="1" thickBot="1">
      <c r="A785" s="70"/>
      <c r="B785" s="345"/>
      <c r="C785" s="10"/>
      <c r="D785" s="10"/>
      <c r="E785" s="71">
        <f>SUM(H785:O785)</f>
        <v>0</v>
      </c>
      <c r="F785" s="72"/>
      <c r="G785" s="73"/>
      <c r="H785" s="74"/>
      <c r="I785" s="74"/>
      <c r="J785" s="74"/>
      <c r="K785" s="74"/>
      <c r="L785" s="74"/>
      <c r="M785" s="74"/>
      <c r="N785" s="74"/>
      <c r="O785" s="74"/>
      <c r="P785" s="75"/>
      <c r="Q785" s="210" t="s">
        <v>20</v>
      </c>
      <c r="R785" s="273"/>
    </row>
    <row r="786" spans="1:19" hidden="1">
      <c r="A786" s="36" t="s">
        <v>164</v>
      </c>
      <c r="B786" s="341"/>
      <c r="C786" s="4"/>
      <c r="D786" s="5"/>
      <c r="E786" s="61">
        <f>H790*$H$40+I790*$I$40+J790*$J$40+K790*$K$40+L790*$L$40+M790*$M$40+N790*$N$40+O790*$O$40</f>
        <v>0</v>
      </c>
      <c r="F786" s="62">
        <f>SUM(G786:G788)</f>
        <v>0</v>
      </c>
      <c r="G786" s="63">
        <f>H786*($H$40-$H$41)+I786*($I$40-$I$41)+J786*($J$40-$J$41)+K786*($K$40-$K$41)+L786*($L$40-$L$41)+M786*($M$40-$M$41)+N786*($N$40-$N$41)+O786*($O$40-$O$41)</f>
        <v>0</v>
      </c>
      <c r="H786" s="19"/>
      <c r="I786" s="19"/>
      <c r="J786" s="19"/>
      <c r="K786" s="267"/>
      <c r="L786" s="19"/>
      <c r="M786" s="267"/>
      <c r="N786" s="20"/>
      <c r="O786" s="20"/>
      <c r="P786" s="64"/>
      <c r="Q786" s="210" t="s">
        <v>14</v>
      </c>
      <c r="R786" s="211" t="s">
        <v>21</v>
      </c>
      <c r="S786" s="212" t="s">
        <v>35</v>
      </c>
    </row>
    <row r="787" spans="1:19" ht="12" hidden="1" customHeight="1">
      <c r="A787" s="36"/>
      <c r="B787" s="344"/>
      <c r="C787" s="8"/>
      <c r="D787" s="5"/>
      <c r="E787" s="65"/>
      <c r="F787" s="66"/>
      <c r="G787" s="63">
        <f>H787*($H$40-$H$41)+I787*($I$40-$I$41)+J787*($J$40-$J$41)+K787*($K$40-$K$41)+L787*($L$40-$L$41)+M787*($M$40-$M$41)+N787*($N$40-$N$41)+O787*($O$40-$O$41)</f>
        <v>0</v>
      </c>
      <c r="H787" s="19"/>
      <c r="I787" s="19"/>
      <c r="J787" s="19"/>
      <c r="K787" s="267"/>
      <c r="L787" s="19"/>
      <c r="M787" s="267"/>
      <c r="N787" s="21"/>
      <c r="O787" s="21"/>
      <c r="P787" s="67"/>
      <c r="Q787" s="210" t="s">
        <v>14</v>
      </c>
    </row>
    <row r="788" spans="1:19" ht="12" hidden="1" customHeight="1">
      <c r="A788" s="36"/>
      <c r="B788" s="347"/>
      <c r="C788" s="8"/>
      <c r="D788" s="5"/>
      <c r="E788" s="65"/>
      <c r="F788" s="66"/>
      <c r="G788" s="63">
        <f>H788*($H$40-$H$41)+I788*($I$40-$I$41)+J788*($J$40-$J$41)+K788*($K$40-$K$41)+L788*($L$40-$L$41)+M788*($M$40-$M$41)+N788*($N$40-$N$41)+O788*($O$40-$O$41)</f>
        <v>0</v>
      </c>
      <c r="H788" s="19"/>
      <c r="I788" s="19"/>
      <c r="J788" s="19"/>
      <c r="K788" s="267"/>
      <c r="L788" s="19"/>
      <c r="M788" s="267"/>
      <c r="N788" s="21"/>
      <c r="O788" s="21"/>
      <c r="P788" s="297"/>
      <c r="Q788" s="210" t="s">
        <v>14</v>
      </c>
    </row>
    <row r="789" spans="1:19" hidden="1">
      <c r="A789" s="36"/>
      <c r="B789" s="348"/>
      <c r="C789" s="8"/>
      <c r="D789" s="5"/>
      <c r="E789" s="65"/>
      <c r="F789" s="66"/>
      <c r="G789" s="63">
        <f>H789*($H$40-$H$41)+I789*($I$40-$I$41)+J789*($J$40-$J$41)+K789*($K$40-$K$41)+L789*($L$40-$L$41)+M789*($M$40-$M$41)+N789*($N$40-$N$41)+O789*($O$40-$O$41)+H790*$H$41+I790*$I$41+J790*$J$41+K790*$K$41+L790*$L$41+M790*$M$41+N790*$N$41+O790*$O$41</f>
        <v>0</v>
      </c>
      <c r="H789" s="18">
        <f>36*H791/H$40-SUM(H786:H788)</f>
        <v>0</v>
      </c>
      <c r="I789" s="18">
        <f t="shared" ref="I789:O789" si="244">36*I791/I$40-SUM(I786:I788)</f>
        <v>0</v>
      </c>
      <c r="J789" s="18">
        <f t="shared" si="244"/>
        <v>0</v>
      </c>
      <c r="K789" s="18">
        <f t="shared" si="244"/>
        <v>0</v>
      </c>
      <c r="L789" s="18">
        <f t="shared" si="244"/>
        <v>0</v>
      </c>
      <c r="M789" s="18">
        <f t="shared" si="244"/>
        <v>0</v>
      </c>
      <c r="N789" s="18">
        <f t="shared" si="244"/>
        <v>0</v>
      </c>
      <c r="O789" s="18">
        <f t="shared" si="244"/>
        <v>0</v>
      </c>
      <c r="P789" s="68"/>
      <c r="Q789" s="210" t="s">
        <v>22</v>
      </c>
    </row>
    <row r="790" spans="1:19" ht="13.5" hidden="1" customHeight="1">
      <c r="A790" s="36"/>
      <c r="B790" s="344"/>
      <c r="C790" s="8"/>
      <c r="D790" s="5"/>
      <c r="E790" s="65"/>
      <c r="F790" s="66"/>
      <c r="G790" s="69"/>
      <c r="H790" s="1">
        <f t="shared" ref="H790:O790" si="245">SUM(H786:H789)</f>
        <v>0</v>
      </c>
      <c r="I790" s="1">
        <f t="shared" si="245"/>
        <v>0</v>
      </c>
      <c r="J790" s="1">
        <f t="shared" si="245"/>
        <v>0</v>
      </c>
      <c r="K790" s="1">
        <f t="shared" si="245"/>
        <v>0</v>
      </c>
      <c r="L790" s="1">
        <f t="shared" si="245"/>
        <v>0</v>
      </c>
      <c r="M790" s="1">
        <f t="shared" si="245"/>
        <v>0</v>
      </c>
      <c r="N790" s="1">
        <f t="shared" si="245"/>
        <v>0</v>
      </c>
      <c r="O790" s="1">
        <f t="shared" si="245"/>
        <v>0</v>
      </c>
      <c r="P790" s="68"/>
      <c r="Q790" s="210" t="s">
        <v>30</v>
      </c>
      <c r="R790" s="273"/>
    </row>
    <row r="791" spans="1:19" ht="12.75" hidden="1" customHeight="1" thickBot="1">
      <c r="A791" s="70"/>
      <c r="B791" s="345"/>
      <c r="C791" s="10"/>
      <c r="D791" s="10"/>
      <c r="E791" s="71">
        <f>SUM(H791:O791)</f>
        <v>0</v>
      </c>
      <c r="F791" s="72"/>
      <c r="G791" s="73"/>
      <c r="H791" s="74"/>
      <c r="I791" s="74"/>
      <c r="J791" s="74"/>
      <c r="K791" s="74"/>
      <c r="L791" s="74"/>
      <c r="M791" s="74"/>
      <c r="N791" s="74"/>
      <c r="O791" s="74"/>
      <c r="P791" s="75"/>
      <c r="Q791" s="210" t="s">
        <v>20</v>
      </c>
      <c r="R791" s="273"/>
    </row>
    <row r="792" spans="1:19" hidden="1">
      <c r="A792" s="36" t="s">
        <v>165</v>
      </c>
      <c r="B792" s="341"/>
      <c r="C792" s="4"/>
      <c r="D792" s="5"/>
      <c r="E792" s="61">
        <f>H796*$H$40+I796*$I$40+J796*$J$40+K796*$K$40+L796*$L$40+M796*$M$40+N796*$N$40+O796*$O$40</f>
        <v>0</v>
      </c>
      <c r="F792" s="62">
        <f>SUM(G792:G794)</f>
        <v>0</v>
      </c>
      <c r="G792" s="63">
        <f>H792*($H$40-$H$41)+I792*($I$40-$I$41)+J792*($J$40-$J$41)+K792*($K$40-$K$41)+L792*($L$40-$L$41)+M792*($M$40-$M$41)+N792*($N$40-$N$41)+O792*($O$40-$O$41)</f>
        <v>0</v>
      </c>
      <c r="H792" s="19"/>
      <c r="I792" s="19"/>
      <c r="J792" s="19"/>
      <c r="K792" s="267"/>
      <c r="L792" s="19"/>
      <c r="M792" s="267"/>
      <c r="N792" s="20"/>
      <c r="O792" s="20"/>
      <c r="P792" s="64"/>
      <c r="Q792" s="210" t="s">
        <v>14</v>
      </c>
      <c r="R792" s="211" t="s">
        <v>21</v>
      </c>
      <c r="S792" s="212" t="s">
        <v>35</v>
      </c>
    </row>
    <row r="793" spans="1:19" ht="12" hidden="1" customHeight="1">
      <c r="A793" s="36"/>
      <c r="B793" s="344"/>
      <c r="C793" s="8"/>
      <c r="D793" s="5"/>
      <c r="E793" s="65"/>
      <c r="F793" s="66"/>
      <c r="G793" s="63">
        <f>H793*($H$40-$H$41)+I793*($I$40-$I$41)+J793*($J$40-$J$41)+K793*($K$40-$K$41)+L793*($L$40-$L$41)+M793*($M$40-$M$41)+N793*($N$40-$N$41)+O793*($O$40-$O$41)</f>
        <v>0</v>
      </c>
      <c r="H793" s="19"/>
      <c r="I793" s="19"/>
      <c r="J793" s="19"/>
      <c r="K793" s="267"/>
      <c r="L793" s="19"/>
      <c r="M793" s="267"/>
      <c r="N793" s="21"/>
      <c r="O793" s="21"/>
      <c r="P793" s="67"/>
      <c r="Q793" s="210" t="s">
        <v>14</v>
      </c>
    </row>
    <row r="794" spans="1:19" ht="12" hidden="1" customHeight="1">
      <c r="A794" s="36"/>
      <c r="B794" s="347"/>
      <c r="C794" s="8"/>
      <c r="D794" s="5"/>
      <c r="E794" s="65"/>
      <c r="F794" s="66"/>
      <c r="G794" s="63">
        <f>H794*($H$40-$H$41)+I794*($I$40-$I$41)+J794*($J$40-$J$41)+K794*($K$40-$K$41)+L794*($L$40-$L$41)+M794*($M$40-$M$41)+N794*($N$40-$N$41)+O794*($O$40-$O$41)</f>
        <v>0</v>
      </c>
      <c r="H794" s="19"/>
      <c r="I794" s="19"/>
      <c r="J794" s="19"/>
      <c r="K794" s="267"/>
      <c r="L794" s="19"/>
      <c r="M794" s="267"/>
      <c r="N794" s="21"/>
      <c r="O794" s="21"/>
      <c r="P794" s="297"/>
      <c r="Q794" s="210" t="s">
        <v>14</v>
      </c>
    </row>
    <row r="795" spans="1:19" hidden="1">
      <c r="A795" s="36"/>
      <c r="B795" s="348"/>
      <c r="C795" s="8"/>
      <c r="D795" s="5"/>
      <c r="E795" s="65"/>
      <c r="F795" s="66"/>
      <c r="G795" s="63">
        <f>H795*($H$40-$H$41)+I795*($I$40-$I$41)+J795*($J$40-$J$41)+K795*($K$40-$K$41)+L795*($L$40-$L$41)+M795*($M$40-$M$41)+N795*($N$40-$N$41)+O795*($O$40-$O$41)+H796*$H$41+I796*$I$41+J796*$J$41+K796*$K$41+L796*$L$41+M796*$M$41+N796*$N$41+O796*$O$41</f>
        <v>0</v>
      </c>
      <c r="H795" s="18">
        <f>36*H797/H$40-SUM(H792:H794)</f>
        <v>0</v>
      </c>
      <c r="I795" s="18">
        <f t="shared" ref="I795:O795" si="246">36*I797/I$40-SUM(I792:I794)</f>
        <v>0</v>
      </c>
      <c r="J795" s="18">
        <f t="shared" si="246"/>
        <v>0</v>
      </c>
      <c r="K795" s="18">
        <f t="shared" si="246"/>
        <v>0</v>
      </c>
      <c r="L795" s="18">
        <f t="shared" si="246"/>
        <v>0</v>
      </c>
      <c r="M795" s="18">
        <f t="shared" si="246"/>
        <v>0</v>
      </c>
      <c r="N795" s="18">
        <f t="shared" si="246"/>
        <v>0</v>
      </c>
      <c r="O795" s="18">
        <f t="shared" si="246"/>
        <v>0</v>
      </c>
      <c r="P795" s="68"/>
      <c r="Q795" s="210" t="s">
        <v>22</v>
      </c>
    </row>
    <row r="796" spans="1:19" ht="13.5" hidden="1" customHeight="1">
      <c r="A796" s="36"/>
      <c r="B796" s="344"/>
      <c r="C796" s="8"/>
      <c r="D796" s="5"/>
      <c r="E796" s="65"/>
      <c r="F796" s="66"/>
      <c r="G796" s="69"/>
      <c r="H796" s="1">
        <f t="shared" ref="H796:O796" si="247">SUM(H792:H795)</f>
        <v>0</v>
      </c>
      <c r="I796" s="1">
        <f t="shared" si="247"/>
        <v>0</v>
      </c>
      <c r="J796" s="1">
        <f t="shared" si="247"/>
        <v>0</v>
      </c>
      <c r="K796" s="1">
        <f t="shared" si="247"/>
        <v>0</v>
      </c>
      <c r="L796" s="1">
        <f t="shared" si="247"/>
        <v>0</v>
      </c>
      <c r="M796" s="1">
        <f t="shared" si="247"/>
        <v>0</v>
      </c>
      <c r="N796" s="1">
        <f t="shared" si="247"/>
        <v>0</v>
      </c>
      <c r="O796" s="1">
        <f t="shared" si="247"/>
        <v>0</v>
      </c>
      <c r="P796" s="68"/>
      <c r="Q796" s="210" t="s">
        <v>30</v>
      </c>
      <c r="R796" s="273"/>
    </row>
    <row r="797" spans="1:19" ht="12.75" hidden="1" customHeight="1" thickBot="1">
      <c r="A797" s="70"/>
      <c r="B797" s="345"/>
      <c r="C797" s="10"/>
      <c r="D797" s="10"/>
      <c r="E797" s="71">
        <f>SUM(H797:O797)</f>
        <v>0</v>
      </c>
      <c r="F797" s="72"/>
      <c r="G797" s="73"/>
      <c r="H797" s="74"/>
      <c r="I797" s="74"/>
      <c r="J797" s="74"/>
      <c r="K797" s="74"/>
      <c r="L797" s="74"/>
      <c r="M797" s="74"/>
      <c r="N797" s="74"/>
      <c r="O797" s="74"/>
      <c r="P797" s="75"/>
      <c r="Q797" s="210" t="s">
        <v>20</v>
      </c>
      <c r="R797" s="273"/>
    </row>
    <row r="798" spans="1:19" hidden="1">
      <c r="A798" s="36" t="s">
        <v>166</v>
      </c>
      <c r="B798" s="341"/>
      <c r="C798" s="4"/>
      <c r="D798" s="5"/>
      <c r="E798" s="61">
        <f>H802*$H$40+I802*$I$40+J802*$J$40+K802*$K$40+L802*$L$40+M802*$M$40+N802*$N$40+O802*$O$40</f>
        <v>0</v>
      </c>
      <c r="F798" s="62">
        <f>SUM(G798:G800)</f>
        <v>0</v>
      </c>
      <c r="G798" s="63">
        <f>H798*($H$40-$H$41)+I798*($I$40-$I$41)+J798*($J$40-$J$41)+K798*($K$40-$K$41)+L798*($L$40-$L$41)+M798*($M$40-$M$41)+N798*($N$40-$N$41)+O798*($O$40-$O$41)</f>
        <v>0</v>
      </c>
      <c r="H798" s="19"/>
      <c r="I798" s="19"/>
      <c r="J798" s="19"/>
      <c r="K798" s="267"/>
      <c r="L798" s="19"/>
      <c r="M798" s="267"/>
      <c r="N798" s="20"/>
      <c r="O798" s="20"/>
      <c r="P798" s="64"/>
      <c r="Q798" s="210" t="s">
        <v>14</v>
      </c>
      <c r="R798" s="211" t="s">
        <v>21</v>
      </c>
      <c r="S798" s="212" t="s">
        <v>35</v>
      </c>
    </row>
    <row r="799" spans="1:19" ht="12" hidden="1" customHeight="1">
      <c r="A799" s="36"/>
      <c r="B799" s="344"/>
      <c r="C799" s="8"/>
      <c r="D799" s="5"/>
      <c r="E799" s="65"/>
      <c r="F799" s="66"/>
      <c r="G799" s="63">
        <f>H799*($H$40-$H$41)+I799*($I$40-$I$41)+J799*($J$40-$J$41)+K799*($K$40-$K$41)+L799*($L$40-$L$41)+M799*($M$40-$M$41)+N799*($N$40-$N$41)+O799*($O$40-$O$41)</f>
        <v>0</v>
      </c>
      <c r="H799" s="19"/>
      <c r="I799" s="19"/>
      <c r="J799" s="19"/>
      <c r="K799" s="267"/>
      <c r="L799" s="19"/>
      <c r="M799" s="267"/>
      <c r="N799" s="21"/>
      <c r="O799" s="21"/>
      <c r="P799" s="67"/>
      <c r="Q799" s="210" t="s">
        <v>14</v>
      </c>
    </row>
    <row r="800" spans="1:19" ht="12" hidden="1" customHeight="1">
      <c r="A800" s="36"/>
      <c r="B800" s="347"/>
      <c r="C800" s="8"/>
      <c r="D800" s="5"/>
      <c r="E800" s="65"/>
      <c r="F800" s="66"/>
      <c r="G800" s="63">
        <f>H800*($H$40-$H$41)+I800*($I$40-$I$41)+J800*($J$40-$J$41)+K800*($K$40-$K$41)+L800*($L$40-$L$41)+M800*($M$40-$M$41)+N800*($N$40-$N$41)+O800*($O$40-$O$41)</f>
        <v>0</v>
      </c>
      <c r="H800" s="19"/>
      <c r="I800" s="19"/>
      <c r="J800" s="19"/>
      <c r="K800" s="267"/>
      <c r="L800" s="19"/>
      <c r="M800" s="267"/>
      <c r="N800" s="21"/>
      <c r="O800" s="21"/>
      <c r="P800" s="297"/>
      <c r="Q800" s="210" t="s">
        <v>14</v>
      </c>
    </row>
    <row r="801" spans="1:19" hidden="1">
      <c r="A801" s="36"/>
      <c r="B801" s="348"/>
      <c r="C801" s="8"/>
      <c r="D801" s="5"/>
      <c r="E801" s="65"/>
      <c r="F801" s="66"/>
      <c r="G801" s="63">
        <f>H801*($H$40-$H$41)+I801*($I$40-$I$41)+J801*($J$40-$J$41)+K801*($K$40-$K$41)+L801*($L$40-$L$41)+M801*($M$40-$M$41)+N801*($N$40-$N$41)+O801*($O$40-$O$41)+H802*$H$41+I802*$I$41+J802*$J$41+K802*$K$41+L802*$L$41+M802*$M$41+N802*$N$41+O802*$O$41</f>
        <v>0</v>
      </c>
      <c r="H801" s="18">
        <f>36*H803/H$40-SUM(H798:H800)</f>
        <v>0</v>
      </c>
      <c r="I801" s="18">
        <f t="shared" ref="I801:O801" si="248">36*I803/I$40-SUM(I798:I800)</f>
        <v>0</v>
      </c>
      <c r="J801" s="18">
        <f t="shared" si="248"/>
        <v>0</v>
      </c>
      <c r="K801" s="18">
        <f t="shared" si="248"/>
        <v>0</v>
      </c>
      <c r="L801" s="18">
        <f t="shared" si="248"/>
        <v>0</v>
      </c>
      <c r="M801" s="18">
        <f t="shared" si="248"/>
        <v>0</v>
      </c>
      <c r="N801" s="18">
        <f t="shared" si="248"/>
        <v>0</v>
      </c>
      <c r="O801" s="18">
        <f t="shared" si="248"/>
        <v>0</v>
      </c>
      <c r="P801" s="68"/>
      <c r="Q801" s="210" t="s">
        <v>22</v>
      </c>
    </row>
    <row r="802" spans="1:19" ht="13.5" hidden="1" customHeight="1">
      <c r="A802" s="36"/>
      <c r="B802" s="344"/>
      <c r="C802" s="8"/>
      <c r="D802" s="5"/>
      <c r="E802" s="65"/>
      <c r="F802" s="66"/>
      <c r="G802" s="69"/>
      <c r="H802" s="1">
        <f t="shared" ref="H802:O802" si="249">SUM(H798:H801)</f>
        <v>0</v>
      </c>
      <c r="I802" s="1">
        <f t="shared" si="249"/>
        <v>0</v>
      </c>
      <c r="J802" s="1">
        <f t="shared" si="249"/>
        <v>0</v>
      </c>
      <c r="K802" s="1">
        <f t="shared" si="249"/>
        <v>0</v>
      </c>
      <c r="L802" s="1">
        <f t="shared" si="249"/>
        <v>0</v>
      </c>
      <c r="M802" s="1">
        <f t="shared" si="249"/>
        <v>0</v>
      </c>
      <c r="N802" s="1">
        <f t="shared" si="249"/>
        <v>0</v>
      </c>
      <c r="O802" s="1">
        <f t="shared" si="249"/>
        <v>0</v>
      </c>
      <c r="P802" s="68"/>
      <c r="Q802" s="210" t="s">
        <v>30</v>
      </c>
      <c r="R802" s="273"/>
    </row>
    <row r="803" spans="1:19" ht="12.75" hidden="1" customHeight="1" thickBot="1">
      <c r="A803" s="70"/>
      <c r="B803" s="345"/>
      <c r="C803" s="10"/>
      <c r="D803" s="10"/>
      <c r="E803" s="71">
        <f>SUM(H803:O803)</f>
        <v>0</v>
      </c>
      <c r="F803" s="72"/>
      <c r="G803" s="73"/>
      <c r="H803" s="74"/>
      <c r="I803" s="74"/>
      <c r="J803" s="74"/>
      <c r="K803" s="74"/>
      <c r="L803" s="74"/>
      <c r="M803" s="74"/>
      <c r="N803" s="74"/>
      <c r="O803" s="74"/>
      <c r="P803" s="75"/>
      <c r="Q803" s="210" t="s">
        <v>20</v>
      </c>
      <c r="R803" s="273"/>
    </row>
    <row r="804" spans="1:19" hidden="1">
      <c r="A804" s="36" t="s">
        <v>167</v>
      </c>
      <c r="B804" s="341"/>
      <c r="C804" s="4"/>
      <c r="D804" s="5"/>
      <c r="E804" s="61">
        <f>H808*$H$40+I808*$I$40+J808*$J$40+K808*$K$40+L808*$L$40+M808*$M$40+N808*$N$40+O808*$O$40</f>
        <v>0</v>
      </c>
      <c r="F804" s="62">
        <f>SUM(G804:G806)</f>
        <v>0</v>
      </c>
      <c r="G804" s="63">
        <f>H804*($H$40-$H$41)+I804*($I$40-$I$41)+J804*($J$40-$J$41)+K804*($K$40-$K$41)+L804*($L$40-$L$41)+M804*($M$40-$M$41)+N804*($N$40-$N$41)+O804*($O$40-$O$41)</f>
        <v>0</v>
      </c>
      <c r="H804" s="19"/>
      <c r="I804" s="19"/>
      <c r="J804" s="19"/>
      <c r="K804" s="267"/>
      <c r="L804" s="19"/>
      <c r="M804" s="267"/>
      <c r="N804" s="20"/>
      <c r="O804" s="20"/>
      <c r="P804" s="64"/>
      <c r="Q804" s="210" t="s">
        <v>14</v>
      </c>
      <c r="R804" s="211" t="s">
        <v>21</v>
      </c>
      <c r="S804" s="212" t="s">
        <v>35</v>
      </c>
    </row>
    <row r="805" spans="1:19" ht="12" hidden="1" customHeight="1">
      <c r="A805" s="36"/>
      <c r="B805" s="344"/>
      <c r="C805" s="8"/>
      <c r="D805" s="5"/>
      <c r="E805" s="65"/>
      <c r="F805" s="66"/>
      <c r="G805" s="63">
        <f>H805*($H$40-$H$41)+I805*($I$40-$I$41)+J805*($J$40-$J$41)+K805*($K$40-$K$41)+L805*($L$40-$L$41)+M805*($M$40-$M$41)+N805*($N$40-$N$41)+O805*($O$40-$O$41)</f>
        <v>0</v>
      </c>
      <c r="H805" s="19"/>
      <c r="I805" s="19"/>
      <c r="J805" s="19"/>
      <c r="K805" s="267"/>
      <c r="L805" s="19"/>
      <c r="M805" s="267"/>
      <c r="N805" s="21"/>
      <c r="O805" s="21"/>
      <c r="P805" s="67"/>
      <c r="Q805" s="210" t="s">
        <v>14</v>
      </c>
    </row>
    <row r="806" spans="1:19" ht="12" hidden="1" customHeight="1">
      <c r="A806" s="36"/>
      <c r="B806" s="347"/>
      <c r="C806" s="8"/>
      <c r="D806" s="5"/>
      <c r="E806" s="65"/>
      <c r="F806" s="66"/>
      <c r="G806" s="63">
        <f>H806*($H$40-$H$41)+I806*($I$40-$I$41)+J806*($J$40-$J$41)+K806*($K$40-$K$41)+L806*($L$40-$L$41)+M806*($M$40-$M$41)+N806*($N$40-$N$41)+O806*($O$40-$O$41)</f>
        <v>0</v>
      </c>
      <c r="H806" s="19"/>
      <c r="I806" s="19"/>
      <c r="J806" s="19"/>
      <c r="K806" s="267"/>
      <c r="L806" s="19"/>
      <c r="M806" s="267"/>
      <c r="N806" s="21"/>
      <c r="O806" s="21"/>
      <c r="P806" s="297"/>
      <c r="Q806" s="210" t="s">
        <v>14</v>
      </c>
    </row>
    <row r="807" spans="1:19" hidden="1">
      <c r="A807" s="36"/>
      <c r="B807" s="348"/>
      <c r="C807" s="8"/>
      <c r="D807" s="5"/>
      <c r="E807" s="65"/>
      <c r="F807" s="66"/>
      <c r="G807" s="63">
        <f>H807*($H$40-$H$41)+I807*($I$40-$I$41)+J807*($J$40-$J$41)+K807*($K$40-$K$41)+L807*($L$40-$L$41)+M807*($M$40-$M$41)+N807*($N$40-$N$41)+O807*($O$40-$O$41)+H808*$H$41+I808*$I$41+J808*$J$41+K808*$K$41+L808*$L$41+M808*$M$41+N808*$N$41+O808*$O$41</f>
        <v>0</v>
      </c>
      <c r="H807" s="18">
        <f>36*H809/H$40-SUM(H804:H806)</f>
        <v>0</v>
      </c>
      <c r="I807" s="18">
        <f t="shared" ref="I807:O807" si="250">36*I809/I$40-SUM(I804:I806)</f>
        <v>0</v>
      </c>
      <c r="J807" s="18">
        <f t="shared" si="250"/>
        <v>0</v>
      </c>
      <c r="K807" s="18">
        <f t="shared" si="250"/>
        <v>0</v>
      </c>
      <c r="L807" s="18">
        <f t="shared" si="250"/>
        <v>0</v>
      </c>
      <c r="M807" s="18">
        <f t="shared" si="250"/>
        <v>0</v>
      </c>
      <c r="N807" s="18">
        <f t="shared" si="250"/>
        <v>0</v>
      </c>
      <c r="O807" s="18">
        <f t="shared" si="250"/>
        <v>0</v>
      </c>
      <c r="P807" s="68"/>
      <c r="Q807" s="210" t="s">
        <v>22</v>
      </c>
    </row>
    <row r="808" spans="1:19" ht="13.5" hidden="1" customHeight="1">
      <c r="A808" s="36"/>
      <c r="B808" s="344"/>
      <c r="C808" s="8"/>
      <c r="D808" s="5"/>
      <c r="E808" s="65"/>
      <c r="F808" s="66"/>
      <c r="G808" s="69"/>
      <c r="H808" s="1">
        <f t="shared" ref="H808:O808" si="251">SUM(H804:H807)</f>
        <v>0</v>
      </c>
      <c r="I808" s="1">
        <f t="shared" si="251"/>
        <v>0</v>
      </c>
      <c r="J808" s="1">
        <f t="shared" si="251"/>
        <v>0</v>
      </c>
      <c r="K808" s="1">
        <f t="shared" si="251"/>
        <v>0</v>
      </c>
      <c r="L808" s="1">
        <f t="shared" si="251"/>
        <v>0</v>
      </c>
      <c r="M808" s="1">
        <f t="shared" si="251"/>
        <v>0</v>
      </c>
      <c r="N808" s="1">
        <f t="shared" si="251"/>
        <v>0</v>
      </c>
      <c r="O808" s="1">
        <f t="shared" si="251"/>
        <v>0</v>
      </c>
      <c r="P808" s="68"/>
      <c r="Q808" s="210" t="s">
        <v>30</v>
      </c>
      <c r="R808" s="273"/>
    </row>
    <row r="809" spans="1:19" ht="12.75" hidden="1" customHeight="1" thickBot="1">
      <c r="A809" s="70"/>
      <c r="B809" s="345"/>
      <c r="C809" s="10"/>
      <c r="D809" s="10"/>
      <c r="E809" s="71">
        <f>SUM(H809:O809)</f>
        <v>0</v>
      </c>
      <c r="F809" s="72"/>
      <c r="G809" s="73"/>
      <c r="H809" s="74"/>
      <c r="I809" s="74"/>
      <c r="J809" s="74"/>
      <c r="K809" s="74"/>
      <c r="L809" s="74"/>
      <c r="M809" s="74"/>
      <c r="N809" s="74"/>
      <c r="O809" s="74"/>
      <c r="P809" s="75"/>
      <c r="Q809" s="210" t="s">
        <v>20</v>
      </c>
      <c r="R809" s="273"/>
    </row>
    <row r="810" spans="1:19" hidden="1">
      <c r="A810" s="36" t="s">
        <v>168</v>
      </c>
      <c r="B810" s="341"/>
      <c r="C810" s="4"/>
      <c r="D810" s="5"/>
      <c r="E810" s="61">
        <f>H814*$H$40+I814*$I$40+J814*$J$40+K814*$K$40+L814*$L$40+M814*$M$40+N814*$N$40+O814*$O$40</f>
        <v>0</v>
      </c>
      <c r="F810" s="62">
        <f>SUM(G810:G812)</f>
        <v>0</v>
      </c>
      <c r="G810" s="63">
        <f>H810*($H$40-$H$41)+I810*($I$40-$I$41)+J810*($J$40-$J$41)+K810*($K$40-$K$41)+L810*($L$40-$L$41)+M810*($M$40-$M$41)+N810*($N$40-$N$41)+O810*($O$40-$O$41)</f>
        <v>0</v>
      </c>
      <c r="H810" s="19"/>
      <c r="I810" s="19"/>
      <c r="J810" s="19"/>
      <c r="K810" s="267"/>
      <c r="L810" s="19"/>
      <c r="M810" s="267"/>
      <c r="N810" s="20"/>
      <c r="O810" s="20"/>
      <c r="P810" s="64"/>
      <c r="Q810" s="210" t="s">
        <v>14</v>
      </c>
      <c r="R810" s="211" t="s">
        <v>21</v>
      </c>
      <c r="S810" s="212" t="s">
        <v>35</v>
      </c>
    </row>
    <row r="811" spans="1:19" ht="12" hidden="1" customHeight="1">
      <c r="A811" s="36"/>
      <c r="B811" s="344"/>
      <c r="C811" s="8"/>
      <c r="D811" s="5"/>
      <c r="E811" s="65"/>
      <c r="F811" s="66"/>
      <c r="G811" s="63">
        <f>H811*($H$40-$H$41)+I811*($I$40-$I$41)+J811*($J$40-$J$41)+K811*($K$40-$K$41)+L811*($L$40-$L$41)+M811*($M$40-$M$41)+N811*($N$40-$N$41)+O811*($O$40-$O$41)</f>
        <v>0</v>
      </c>
      <c r="H811" s="19"/>
      <c r="I811" s="19"/>
      <c r="J811" s="19"/>
      <c r="K811" s="267"/>
      <c r="L811" s="19"/>
      <c r="M811" s="267"/>
      <c r="N811" s="21"/>
      <c r="O811" s="21"/>
      <c r="P811" s="67"/>
      <c r="Q811" s="210" t="s">
        <v>14</v>
      </c>
    </row>
    <row r="812" spans="1:19" ht="12" hidden="1" customHeight="1">
      <c r="A812" s="36"/>
      <c r="B812" s="347"/>
      <c r="C812" s="8"/>
      <c r="D812" s="5"/>
      <c r="E812" s="65"/>
      <c r="F812" s="66"/>
      <c r="G812" s="63">
        <f>H812*($H$40-$H$41)+I812*($I$40-$I$41)+J812*($J$40-$J$41)+K812*($K$40-$K$41)+L812*($L$40-$L$41)+M812*($M$40-$M$41)+N812*($N$40-$N$41)+O812*($O$40-$O$41)</f>
        <v>0</v>
      </c>
      <c r="H812" s="19"/>
      <c r="I812" s="19"/>
      <c r="J812" s="19"/>
      <c r="K812" s="267"/>
      <c r="L812" s="19"/>
      <c r="M812" s="267"/>
      <c r="N812" s="21"/>
      <c r="O812" s="21"/>
      <c r="P812" s="297"/>
      <c r="Q812" s="210" t="s">
        <v>14</v>
      </c>
    </row>
    <row r="813" spans="1:19" hidden="1">
      <c r="A813" s="36"/>
      <c r="B813" s="348"/>
      <c r="C813" s="8"/>
      <c r="D813" s="5"/>
      <c r="E813" s="65"/>
      <c r="F813" s="66"/>
      <c r="G813" s="63">
        <f>H813*($H$40-$H$41)+I813*($I$40-$I$41)+J813*($J$40-$J$41)+K813*($K$40-$K$41)+L813*($L$40-$L$41)+M813*($M$40-$M$41)+N813*($N$40-$N$41)+O813*($O$40-$O$41)+H814*$H$41+I814*$I$41+J814*$J$41+K814*$K$41+L814*$L$41+M814*$M$41+N814*$N$41+O814*$O$41</f>
        <v>0</v>
      </c>
      <c r="H813" s="18">
        <f>36*H815/H$40-SUM(H810:H812)</f>
        <v>0</v>
      </c>
      <c r="I813" s="18">
        <f t="shared" ref="I813:O813" si="252">36*I815/I$40-SUM(I810:I812)</f>
        <v>0</v>
      </c>
      <c r="J813" s="18">
        <f t="shared" si="252"/>
        <v>0</v>
      </c>
      <c r="K813" s="18">
        <f t="shared" si="252"/>
        <v>0</v>
      </c>
      <c r="L813" s="18">
        <f t="shared" si="252"/>
        <v>0</v>
      </c>
      <c r="M813" s="18">
        <f t="shared" si="252"/>
        <v>0</v>
      </c>
      <c r="N813" s="18">
        <f t="shared" si="252"/>
        <v>0</v>
      </c>
      <c r="O813" s="18">
        <f t="shared" si="252"/>
        <v>0</v>
      </c>
      <c r="P813" s="68"/>
      <c r="Q813" s="210" t="s">
        <v>22</v>
      </c>
    </row>
    <row r="814" spans="1:19" ht="13.5" hidden="1" customHeight="1">
      <c r="A814" s="36"/>
      <c r="B814" s="344"/>
      <c r="C814" s="8"/>
      <c r="D814" s="5"/>
      <c r="E814" s="65"/>
      <c r="F814" s="66"/>
      <c r="G814" s="69"/>
      <c r="H814" s="1">
        <f t="shared" ref="H814:O814" si="253">SUM(H810:H813)</f>
        <v>0</v>
      </c>
      <c r="I814" s="1">
        <f t="shared" si="253"/>
        <v>0</v>
      </c>
      <c r="J814" s="1">
        <f t="shared" si="253"/>
        <v>0</v>
      </c>
      <c r="K814" s="1">
        <f t="shared" si="253"/>
        <v>0</v>
      </c>
      <c r="L814" s="1">
        <f t="shared" si="253"/>
        <v>0</v>
      </c>
      <c r="M814" s="1">
        <f t="shared" si="253"/>
        <v>0</v>
      </c>
      <c r="N814" s="1">
        <f t="shared" si="253"/>
        <v>0</v>
      </c>
      <c r="O814" s="1">
        <f t="shared" si="253"/>
        <v>0</v>
      </c>
      <c r="P814" s="68"/>
      <c r="Q814" s="210" t="s">
        <v>30</v>
      </c>
      <c r="R814" s="273"/>
    </row>
    <row r="815" spans="1:19" ht="12.75" hidden="1" customHeight="1" thickBot="1">
      <c r="A815" s="70"/>
      <c r="B815" s="345"/>
      <c r="C815" s="10"/>
      <c r="D815" s="10"/>
      <c r="E815" s="71">
        <f>SUM(H815:O815)</f>
        <v>0</v>
      </c>
      <c r="F815" s="72"/>
      <c r="G815" s="73"/>
      <c r="H815" s="74"/>
      <c r="I815" s="74"/>
      <c r="J815" s="74"/>
      <c r="K815" s="74"/>
      <c r="L815" s="74"/>
      <c r="M815" s="74"/>
      <c r="N815" s="74"/>
      <c r="O815" s="74"/>
      <c r="P815" s="75"/>
      <c r="Q815" s="210" t="s">
        <v>20</v>
      </c>
      <c r="R815" s="273"/>
    </row>
    <row r="816" spans="1:19" hidden="1">
      <c r="A816" s="36" t="s">
        <v>169</v>
      </c>
      <c r="B816" s="341"/>
      <c r="C816" s="4"/>
      <c r="D816" s="5"/>
      <c r="E816" s="61">
        <f>H820*$H$40+I820*$I$40+J820*$J$40+K820*$K$40+L820*$L$40+M820*$M$40+N820*$N$40+O820*$O$40</f>
        <v>0</v>
      </c>
      <c r="F816" s="62">
        <f>SUM(G816:G818)</f>
        <v>0</v>
      </c>
      <c r="G816" s="63">
        <f>H816*($H$40-$H$41)+I816*($I$40-$I$41)+J816*($J$40-$J$41)+K816*($K$40-$K$41)+L816*($L$40-$L$41)+M816*($M$40-$M$41)+N816*($N$40-$N$41)+O816*($O$40-$O$41)</f>
        <v>0</v>
      </c>
      <c r="H816" s="19"/>
      <c r="I816" s="19"/>
      <c r="J816" s="19"/>
      <c r="K816" s="267"/>
      <c r="L816" s="19"/>
      <c r="M816" s="267"/>
      <c r="N816" s="20"/>
      <c r="O816" s="20"/>
      <c r="P816" s="64"/>
      <c r="Q816" s="210" t="s">
        <v>14</v>
      </c>
      <c r="R816" s="211" t="s">
        <v>21</v>
      </c>
      <c r="S816" s="212" t="s">
        <v>35</v>
      </c>
    </row>
    <row r="817" spans="1:19" ht="12" hidden="1" customHeight="1">
      <c r="A817" s="36"/>
      <c r="B817" s="344"/>
      <c r="C817" s="8"/>
      <c r="D817" s="5"/>
      <c r="E817" s="65"/>
      <c r="F817" s="66"/>
      <c r="G817" s="63">
        <f>H817*($H$40-$H$41)+I817*($I$40-$I$41)+J817*($J$40-$J$41)+K817*($K$40-$K$41)+L817*($L$40-$L$41)+M817*($M$40-$M$41)+N817*($N$40-$N$41)+O817*($O$40-$O$41)</f>
        <v>0</v>
      </c>
      <c r="H817" s="19"/>
      <c r="I817" s="19"/>
      <c r="J817" s="19"/>
      <c r="K817" s="267"/>
      <c r="L817" s="19"/>
      <c r="M817" s="267"/>
      <c r="N817" s="21"/>
      <c r="O817" s="21"/>
      <c r="P817" s="67"/>
      <c r="Q817" s="210" t="s">
        <v>14</v>
      </c>
    </row>
    <row r="818" spans="1:19" ht="12" hidden="1" customHeight="1">
      <c r="A818" s="36"/>
      <c r="B818" s="347"/>
      <c r="C818" s="8"/>
      <c r="D818" s="5"/>
      <c r="E818" s="65"/>
      <c r="F818" s="66"/>
      <c r="G818" s="63">
        <f>H818*($H$40-$H$41)+I818*($I$40-$I$41)+J818*($J$40-$J$41)+K818*($K$40-$K$41)+L818*($L$40-$L$41)+M818*($M$40-$M$41)+N818*($N$40-$N$41)+O818*($O$40-$O$41)</f>
        <v>0</v>
      </c>
      <c r="H818" s="19"/>
      <c r="I818" s="19"/>
      <c r="J818" s="19"/>
      <c r="K818" s="267"/>
      <c r="L818" s="19"/>
      <c r="M818" s="267"/>
      <c r="N818" s="21"/>
      <c r="O818" s="21"/>
      <c r="P818" s="297"/>
      <c r="Q818" s="210" t="s">
        <v>14</v>
      </c>
    </row>
    <row r="819" spans="1:19" hidden="1">
      <c r="A819" s="36"/>
      <c r="B819" s="348"/>
      <c r="C819" s="8"/>
      <c r="D819" s="5"/>
      <c r="E819" s="65"/>
      <c r="F819" s="66"/>
      <c r="G819" s="63">
        <f>H819*($H$40-$H$41)+I819*($I$40-$I$41)+J819*($J$40-$J$41)+K819*($K$40-$K$41)+L819*($L$40-$L$41)+M819*($M$40-$M$41)+N819*($N$40-$N$41)+O819*($O$40-$O$41)+H820*$H$41+I820*$I$41+J820*$J$41+K820*$K$41+L820*$L$41+M820*$M$41+N820*$N$41+O820*$O$41</f>
        <v>0</v>
      </c>
      <c r="H819" s="18">
        <f>36*H821/H$40-SUM(H816:H818)</f>
        <v>0</v>
      </c>
      <c r="I819" s="18">
        <f t="shared" ref="I819:O819" si="254">36*I821/I$40-SUM(I816:I818)</f>
        <v>0</v>
      </c>
      <c r="J819" s="18">
        <f t="shared" si="254"/>
        <v>0</v>
      </c>
      <c r="K819" s="18">
        <f t="shared" si="254"/>
        <v>0</v>
      </c>
      <c r="L819" s="18">
        <f t="shared" si="254"/>
        <v>0</v>
      </c>
      <c r="M819" s="18">
        <f t="shared" si="254"/>
        <v>0</v>
      </c>
      <c r="N819" s="18">
        <f t="shared" si="254"/>
        <v>0</v>
      </c>
      <c r="O819" s="18">
        <f t="shared" si="254"/>
        <v>0</v>
      </c>
      <c r="P819" s="68"/>
      <c r="Q819" s="210" t="s">
        <v>22</v>
      </c>
    </row>
    <row r="820" spans="1:19" ht="13.5" hidden="1" customHeight="1">
      <c r="A820" s="36"/>
      <c r="B820" s="344"/>
      <c r="C820" s="8"/>
      <c r="D820" s="5"/>
      <c r="E820" s="65"/>
      <c r="F820" s="66"/>
      <c r="G820" s="69"/>
      <c r="H820" s="1">
        <f t="shared" ref="H820:O820" si="255">SUM(H816:H819)</f>
        <v>0</v>
      </c>
      <c r="I820" s="1">
        <f t="shared" si="255"/>
        <v>0</v>
      </c>
      <c r="J820" s="1">
        <f t="shared" si="255"/>
        <v>0</v>
      </c>
      <c r="K820" s="1">
        <f t="shared" si="255"/>
        <v>0</v>
      </c>
      <c r="L820" s="1">
        <f t="shared" si="255"/>
        <v>0</v>
      </c>
      <c r="M820" s="1">
        <f t="shared" si="255"/>
        <v>0</v>
      </c>
      <c r="N820" s="1">
        <f t="shared" si="255"/>
        <v>0</v>
      </c>
      <c r="O820" s="1">
        <f t="shared" si="255"/>
        <v>0</v>
      </c>
      <c r="P820" s="68"/>
      <c r="Q820" s="210" t="s">
        <v>30</v>
      </c>
      <c r="R820" s="273"/>
    </row>
    <row r="821" spans="1:19" ht="12.75" hidden="1" customHeight="1" thickBot="1">
      <c r="A821" s="70"/>
      <c r="B821" s="345"/>
      <c r="C821" s="10"/>
      <c r="D821" s="10"/>
      <c r="E821" s="71">
        <f>SUM(H821:O821)</f>
        <v>0</v>
      </c>
      <c r="F821" s="72"/>
      <c r="G821" s="73"/>
      <c r="H821" s="74"/>
      <c r="I821" s="74"/>
      <c r="J821" s="74"/>
      <c r="K821" s="74"/>
      <c r="L821" s="74"/>
      <c r="M821" s="74"/>
      <c r="N821" s="74"/>
      <c r="O821" s="74"/>
      <c r="P821" s="75"/>
      <c r="Q821" s="210" t="s">
        <v>20</v>
      </c>
      <c r="R821" s="273"/>
    </row>
    <row r="822" spans="1:19" hidden="1">
      <c r="A822" s="36" t="s">
        <v>170</v>
      </c>
      <c r="B822" s="341"/>
      <c r="C822" s="4"/>
      <c r="D822" s="5"/>
      <c r="E822" s="61">
        <f>H826*$H$40+I826*$I$40+J826*$J$40+K826*$K$40+L826*$L$40+M826*$M$40+N826*$N$40+O826*$O$40</f>
        <v>0</v>
      </c>
      <c r="F822" s="62">
        <f>SUM(G822:G824)</f>
        <v>0</v>
      </c>
      <c r="G822" s="63">
        <f>H822*($H$40-$H$41)+I822*($I$40-$I$41)+J822*($J$40-$J$41)+K822*($K$40-$K$41)+L822*($L$40-$L$41)+M822*($M$40-$M$41)+N822*($N$40-$N$41)+O822*($O$40-$O$41)</f>
        <v>0</v>
      </c>
      <c r="H822" s="19"/>
      <c r="I822" s="19"/>
      <c r="J822" s="19"/>
      <c r="K822" s="267"/>
      <c r="L822" s="19"/>
      <c r="M822" s="267"/>
      <c r="N822" s="20"/>
      <c r="O822" s="20"/>
      <c r="P822" s="64"/>
      <c r="Q822" s="210" t="s">
        <v>14</v>
      </c>
      <c r="R822" s="211" t="s">
        <v>21</v>
      </c>
      <c r="S822" s="212" t="s">
        <v>35</v>
      </c>
    </row>
    <row r="823" spans="1:19" ht="12" hidden="1" customHeight="1">
      <c r="A823" s="36"/>
      <c r="B823" s="344"/>
      <c r="C823" s="8"/>
      <c r="D823" s="5"/>
      <c r="E823" s="65"/>
      <c r="F823" s="66"/>
      <c r="G823" s="63">
        <f>H823*($H$40-$H$41)+I823*($I$40-$I$41)+J823*($J$40-$J$41)+K823*($K$40-$K$41)+L823*($L$40-$L$41)+M823*($M$40-$M$41)+N823*($N$40-$N$41)+O823*($O$40-$O$41)</f>
        <v>0</v>
      </c>
      <c r="H823" s="19"/>
      <c r="I823" s="19"/>
      <c r="J823" s="19"/>
      <c r="K823" s="267"/>
      <c r="L823" s="19"/>
      <c r="M823" s="267"/>
      <c r="N823" s="21"/>
      <c r="O823" s="21"/>
      <c r="P823" s="67"/>
      <c r="Q823" s="210" t="s">
        <v>14</v>
      </c>
    </row>
    <row r="824" spans="1:19" ht="12" hidden="1" customHeight="1">
      <c r="A824" s="36"/>
      <c r="B824" s="347"/>
      <c r="C824" s="8"/>
      <c r="D824" s="5"/>
      <c r="E824" s="65"/>
      <c r="F824" s="66"/>
      <c r="G824" s="63">
        <f>H824*($H$40-$H$41)+I824*($I$40-$I$41)+J824*($J$40-$J$41)+K824*($K$40-$K$41)+L824*($L$40-$L$41)+M824*($M$40-$M$41)+N824*($N$40-$N$41)+O824*($O$40-$O$41)</f>
        <v>0</v>
      </c>
      <c r="H824" s="19"/>
      <c r="I824" s="19"/>
      <c r="J824" s="19"/>
      <c r="K824" s="267"/>
      <c r="L824" s="19"/>
      <c r="M824" s="267"/>
      <c r="N824" s="21"/>
      <c r="O824" s="21"/>
      <c r="P824" s="297"/>
      <c r="Q824" s="210" t="s">
        <v>14</v>
      </c>
    </row>
    <row r="825" spans="1:19" hidden="1">
      <c r="A825" s="36"/>
      <c r="B825" s="348"/>
      <c r="C825" s="8"/>
      <c r="D825" s="5"/>
      <c r="E825" s="65"/>
      <c r="F825" s="66"/>
      <c r="G825" s="63">
        <f>H825*($H$40-$H$41)+I825*($I$40-$I$41)+J825*($J$40-$J$41)+K825*($K$40-$K$41)+L825*($L$40-$L$41)+M825*($M$40-$M$41)+N825*($N$40-$N$41)+O825*($O$40-$O$41)+H826*$H$41+I826*$I$41+J826*$J$41+K826*$K$41+L826*$L$41+M826*$M$41+N826*$N$41+O826*$O$41</f>
        <v>0</v>
      </c>
      <c r="H825" s="18">
        <f>36*H827/H$40-SUM(H822:H824)</f>
        <v>0</v>
      </c>
      <c r="I825" s="18">
        <f t="shared" ref="I825:O825" si="256">36*I827/I$40-SUM(I822:I824)</f>
        <v>0</v>
      </c>
      <c r="J825" s="18">
        <f t="shared" si="256"/>
        <v>0</v>
      </c>
      <c r="K825" s="18">
        <f t="shared" si="256"/>
        <v>0</v>
      </c>
      <c r="L825" s="18">
        <f t="shared" si="256"/>
        <v>0</v>
      </c>
      <c r="M825" s="18">
        <f t="shared" si="256"/>
        <v>0</v>
      </c>
      <c r="N825" s="18">
        <f t="shared" si="256"/>
        <v>0</v>
      </c>
      <c r="O825" s="18">
        <f t="shared" si="256"/>
        <v>0</v>
      </c>
      <c r="P825" s="68"/>
      <c r="Q825" s="210" t="s">
        <v>22</v>
      </c>
    </row>
    <row r="826" spans="1:19" ht="13.5" hidden="1" customHeight="1">
      <c r="A826" s="36"/>
      <c r="B826" s="344"/>
      <c r="C826" s="8"/>
      <c r="D826" s="5"/>
      <c r="E826" s="65"/>
      <c r="F826" s="66"/>
      <c r="G826" s="69"/>
      <c r="H826" s="1">
        <f t="shared" ref="H826:O826" si="257">SUM(H822:H825)</f>
        <v>0</v>
      </c>
      <c r="I826" s="1">
        <f t="shared" si="257"/>
        <v>0</v>
      </c>
      <c r="J826" s="1">
        <f t="shared" si="257"/>
        <v>0</v>
      </c>
      <c r="K826" s="1">
        <f t="shared" si="257"/>
        <v>0</v>
      </c>
      <c r="L826" s="1">
        <f t="shared" si="257"/>
        <v>0</v>
      </c>
      <c r="M826" s="1">
        <f t="shared" si="257"/>
        <v>0</v>
      </c>
      <c r="N826" s="1">
        <f t="shared" si="257"/>
        <v>0</v>
      </c>
      <c r="O826" s="1">
        <f t="shared" si="257"/>
        <v>0</v>
      </c>
      <c r="P826" s="68"/>
      <c r="Q826" s="210" t="s">
        <v>30</v>
      </c>
      <c r="R826" s="273"/>
    </row>
    <row r="827" spans="1:19" ht="12.75" hidden="1" customHeight="1" thickBot="1">
      <c r="A827" s="70"/>
      <c r="B827" s="345"/>
      <c r="C827" s="10"/>
      <c r="D827" s="10"/>
      <c r="E827" s="71">
        <f>SUM(H827:O827)</f>
        <v>0</v>
      </c>
      <c r="F827" s="72"/>
      <c r="G827" s="73"/>
      <c r="H827" s="74"/>
      <c r="I827" s="74"/>
      <c r="J827" s="74"/>
      <c r="K827" s="74"/>
      <c r="L827" s="74"/>
      <c r="M827" s="74"/>
      <c r="N827" s="74"/>
      <c r="O827" s="74"/>
      <c r="P827" s="75"/>
      <c r="Q827" s="210" t="s">
        <v>20</v>
      </c>
      <c r="R827" s="273"/>
    </row>
    <row r="828" spans="1:19" ht="24">
      <c r="A828" s="111"/>
      <c r="B828" s="112" t="s">
        <v>211</v>
      </c>
      <c r="C828" s="192"/>
      <c r="D828" s="192"/>
      <c r="E828" s="76">
        <f>SUMIF(R588:R827,"t",E588:E827)</f>
        <v>1332</v>
      </c>
      <c r="F828" s="161">
        <f>SUMIF(S588:S827,"w",F588:F827)</f>
        <v>428</v>
      </c>
      <c r="G828" s="86"/>
      <c r="H828" s="278"/>
      <c r="I828" s="278"/>
      <c r="J828" s="278"/>
      <c r="K828" s="278"/>
      <c r="L828" s="278"/>
      <c r="M828" s="278"/>
      <c r="N828" s="278"/>
      <c r="O828" s="278"/>
      <c r="P828" s="157"/>
    </row>
    <row r="829" spans="1:19" ht="24">
      <c r="A829" s="299"/>
      <c r="B829" s="300" t="s">
        <v>212</v>
      </c>
      <c r="C829" s="301"/>
      <c r="D829" s="301"/>
      <c r="E829" s="163">
        <f>SUMIF(Q588:Q827,"a",E588:E827)</f>
        <v>37</v>
      </c>
      <c r="F829" s="165"/>
      <c r="G829" s="87"/>
      <c r="H829" s="87"/>
      <c r="I829" s="87"/>
      <c r="J829" s="302"/>
      <c r="K829" s="87"/>
      <c r="L829" s="87"/>
      <c r="M829" s="87"/>
      <c r="N829" s="87"/>
      <c r="O829" s="87"/>
      <c r="P829" s="68"/>
    </row>
    <row r="830" spans="1:19" ht="25.5" customHeight="1">
      <c r="A830" s="303"/>
      <c r="B830" s="304" t="s">
        <v>213</v>
      </c>
      <c r="C830" s="89"/>
      <c r="D830" s="89"/>
      <c r="E830" s="88">
        <f>SUMIF(R438:R827,"t",E438:E827)</f>
        <v>4032</v>
      </c>
      <c r="F830" s="161">
        <f>SUMIF(R438:R827,"t",F438:F827)</f>
        <v>1411</v>
      </c>
      <c r="G830" s="89"/>
      <c r="H830" s="89"/>
      <c r="I830" s="89"/>
      <c r="J830" s="89"/>
      <c r="K830" s="89"/>
      <c r="L830" s="89"/>
      <c r="M830" s="89"/>
      <c r="N830" s="89"/>
      <c r="O830" s="89"/>
      <c r="P830" s="67"/>
      <c r="S830" s="213"/>
    </row>
    <row r="831" spans="1:19" ht="25.5" customHeight="1" thickBot="1">
      <c r="A831" s="305"/>
      <c r="B831" s="306" t="s">
        <v>214</v>
      </c>
      <c r="C831" s="91"/>
      <c r="D831" s="91"/>
      <c r="E831" s="78">
        <f>SUMIF(Q438:Q827,"a",E438:E827)</f>
        <v>112</v>
      </c>
      <c r="F831" s="166"/>
      <c r="G831" s="91"/>
      <c r="H831" s="91"/>
      <c r="I831" s="91"/>
      <c r="J831" s="91"/>
      <c r="K831" s="91"/>
      <c r="L831" s="91"/>
      <c r="M831" s="91"/>
      <c r="N831" s="91"/>
      <c r="O831" s="91"/>
      <c r="P831" s="307"/>
      <c r="S831" s="213"/>
    </row>
    <row r="832" spans="1:19" ht="14.25" customHeight="1">
      <c r="A832" s="308"/>
      <c r="B832" s="276" t="s">
        <v>209</v>
      </c>
      <c r="C832" s="192"/>
      <c r="D832" s="277"/>
      <c r="E832" s="92">
        <f>SUM(E433,E830)</f>
        <v>7882.9250000000002</v>
      </c>
      <c r="F832" s="162">
        <f>SUM(F433,F830)</f>
        <v>2938.9250000000002</v>
      </c>
      <c r="G832" s="77"/>
      <c r="H832" s="278"/>
      <c r="I832" s="278"/>
      <c r="J832" s="278"/>
      <c r="K832" s="278"/>
      <c r="L832" s="278"/>
      <c r="M832" s="278"/>
      <c r="N832" s="278"/>
      <c r="O832" s="278"/>
      <c r="P832" s="179"/>
      <c r="S832" s="213"/>
    </row>
    <row r="833" spans="1:19" ht="15.75" customHeight="1" thickBot="1">
      <c r="A833" s="309"/>
      <c r="B833" s="279" t="s">
        <v>210</v>
      </c>
      <c r="C833" s="280"/>
      <c r="D833" s="281"/>
      <c r="E833" s="164">
        <f>SUM(E434,E831)</f>
        <v>218.9701388888889</v>
      </c>
      <c r="F833" s="167"/>
      <c r="G833" s="79"/>
      <c r="H833" s="282"/>
      <c r="I833" s="282"/>
      <c r="J833" s="282"/>
      <c r="K833" s="282"/>
      <c r="L833" s="282"/>
      <c r="M833" s="282"/>
      <c r="N833" s="282"/>
      <c r="O833" s="282"/>
      <c r="P833" s="85"/>
      <c r="S833" s="213"/>
    </row>
    <row r="834" spans="1:19">
      <c r="A834" s="310"/>
      <c r="B834" s="311"/>
      <c r="C834" s="124"/>
      <c r="D834" s="312"/>
      <c r="E834" s="313"/>
      <c r="F834" s="313"/>
      <c r="G834" s="110"/>
      <c r="H834" s="119"/>
      <c r="I834" s="119"/>
      <c r="J834" s="119"/>
      <c r="K834" s="119"/>
      <c r="L834" s="119"/>
      <c r="M834" s="119"/>
      <c r="N834" s="119"/>
      <c r="O834" s="119"/>
      <c r="P834" s="120"/>
      <c r="S834" s="213"/>
    </row>
    <row r="835" spans="1:19" ht="12.75">
      <c r="A835" s="366" t="s">
        <v>225</v>
      </c>
      <c r="B835" s="367"/>
      <c r="C835" s="367"/>
      <c r="D835" s="367"/>
      <c r="E835" s="367"/>
      <c r="F835" s="367"/>
      <c r="G835" s="367"/>
      <c r="H835" s="367"/>
      <c r="I835" s="367"/>
      <c r="J835" s="367"/>
      <c r="K835" s="367"/>
      <c r="L835" s="367"/>
      <c r="M835" s="367"/>
      <c r="N835" s="367"/>
      <c r="O835" s="367"/>
      <c r="P835" s="368"/>
      <c r="S835" s="213"/>
    </row>
    <row r="836" spans="1:19" ht="12.75" thickBot="1">
      <c r="A836" s="93"/>
      <c r="B836" s="94"/>
      <c r="C836" s="94"/>
      <c r="D836" s="94"/>
      <c r="E836" s="95"/>
      <c r="F836" s="95"/>
      <c r="G836" s="95"/>
      <c r="H836" s="95"/>
      <c r="I836" s="95"/>
      <c r="J836" s="95"/>
      <c r="K836" s="95"/>
      <c r="L836" s="95"/>
      <c r="M836" s="95"/>
      <c r="N836" s="95"/>
      <c r="O836" s="95"/>
      <c r="P836" s="75"/>
      <c r="S836" s="213"/>
    </row>
    <row r="837" spans="1:19">
      <c r="A837" s="36" t="s">
        <v>171</v>
      </c>
      <c r="B837" s="202" t="s">
        <v>19</v>
      </c>
      <c r="C837" s="4"/>
      <c r="D837" s="5" t="s">
        <v>65</v>
      </c>
      <c r="E837" s="96">
        <f>H841*$H$40+I841*$I$40+J841*$J$40+K841*$K$40+L841*$L$40+M841*$M$40+N841*$N$40+O841*$O$40</f>
        <v>328.8</v>
      </c>
      <c r="F837" s="62">
        <f>SUM(G837:G839)</f>
        <v>328.8</v>
      </c>
      <c r="G837" s="63">
        <v>0</v>
      </c>
      <c r="H837" s="6"/>
      <c r="I837" s="6"/>
      <c r="J837" s="6"/>
      <c r="K837" s="6"/>
      <c r="L837" s="6"/>
      <c r="M837" s="6"/>
      <c r="N837" s="7"/>
      <c r="O837" s="7"/>
      <c r="P837" s="64" t="s">
        <v>174</v>
      </c>
      <c r="S837" s="213"/>
    </row>
    <row r="838" spans="1:19" ht="12.75" customHeight="1">
      <c r="A838" s="36"/>
      <c r="B838" s="203"/>
      <c r="C838" s="8"/>
      <c r="D838" s="5" t="s">
        <v>66</v>
      </c>
      <c r="E838" s="65"/>
      <c r="F838" s="97"/>
      <c r="G838" s="63">
        <v>0</v>
      </c>
      <c r="H838" s="6"/>
      <c r="I838" s="6"/>
      <c r="J838" s="6"/>
      <c r="K838" s="6"/>
      <c r="L838" s="6"/>
      <c r="M838" s="6"/>
      <c r="N838" s="9"/>
      <c r="O838" s="9"/>
      <c r="P838" s="67"/>
      <c r="S838" s="213"/>
    </row>
    <row r="839" spans="1:19" ht="12.75" customHeight="1">
      <c r="A839" s="36"/>
      <c r="B839" s="203"/>
      <c r="C839" s="8"/>
      <c r="D839" s="5" t="s">
        <v>67</v>
      </c>
      <c r="E839" s="65"/>
      <c r="F839" s="97"/>
      <c r="G839" s="63">
        <f>H841*$H$40+I841*$I$40+J841*$J$40+K841*$K$40+L841*$L$40+M841*$M$40+N841*$N$40+O841*$O$40</f>
        <v>328.8</v>
      </c>
      <c r="H839" s="208">
        <v>3</v>
      </c>
      <c r="I839" s="208">
        <v>3</v>
      </c>
      <c r="J839" s="208">
        <v>3</v>
      </c>
      <c r="K839" s="208">
        <v>3</v>
      </c>
      <c r="L839" s="208">
        <v>2.7</v>
      </c>
      <c r="M839" s="208">
        <v>2.4</v>
      </c>
      <c r="N839" s="11"/>
      <c r="O839" s="11"/>
      <c r="P839" s="67"/>
      <c r="S839" s="213"/>
    </row>
    <row r="840" spans="1:19" ht="12.75" customHeight="1">
      <c r="A840" s="36"/>
      <c r="B840" s="203"/>
      <c r="C840" s="8"/>
      <c r="D840" s="5"/>
      <c r="E840" s="65"/>
      <c r="F840" s="97"/>
      <c r="G840" s="63">
        <v>0</v>
      </c>
      <c r="H840" s="11"/>
      <c r="I840" s="11"/>
      <c r="J840" s="11"/>
      <c r="K840" s="11"/>
      <c r="L840" s="11"/>
      <c r="M840" s="11"/>
      <c r="N840" s="11"/>
      <c r="O840" s="11"/>
      <c r="P840" s="68"/>
      <c r="S840" s="213"/>
    </row>
    <row r="841" spans="1:19" ht="12.75" customHeight="1">
      <c r="A841" s="36"/>
      <c r="B841" s="203"/>
      <c r="C841" s="8"/>
      <c r="D841" s="5"/>
      <c r="E841" s="65"/>
      <c r="F841" s="97"/>
      <c r="G841" s="69"/>
      <c r="H841" s="1">
        <f t="shared" ref="H841:O841" si="258">SUM(H837:H840)</f>
        <v>3</v>
      </c>
      <c r="I841" s="1">
        <f t="shared" si="258"/>
        <v>3</v>
      </c>
      <c r="J841" s="1">
        <f t="shared" si="258"/>
        <v>3</v>
      </c>
      <c r="K841" s="1">
        <f t="shared" si="258"/>
        <v>3</v>
      </c>
      <c r="L841" s="1">
        <f t="shared" si="258"/>
        <v>2.7</v>
      </c>
      <c r="M841" s="1">
        <f t="shared" si="258"/>
        <v>2.4</v>
      </c>
      <c r="N841" s="1">
        <f t="shared" si="258"/>
        <v>0</v>
      </c>
      <c r="O841" s="1">
        <f t="shared" si="258"/>
        <v>0</v>
      </c>
      <c r="P841" s="68"/>
      <c r="S841" s="213"/>
    </row>
    <row r="842" spans="1:19" ht="13.5" customHeight="1" thickBot="1">
      <c r="A842" s="70"/>
      <c r="B842" s="204"/>
      <c r="C842" s="10"/>
      <c r="D842" s="10"/>
      <c r="E842" s="71">
        <f>SUM(H842:O842)</f>
        <v>0</v>
      </c>
      <c r="F842" s="98"/>
      <c r="G842" s="73"/>
      <c r="H842" s="99"/>
      <c r="I842" s="99"/>
      <c r="J842" s="99"/>
      <c r="K842" s="99"/>
      <c r="L842" s="99"/>
      <c r="M842" s="99"/>
      <c r="N842" s="99"/>
      <c r="O842" s="99"/>
      <c r="P842" s="75"/>
      <c r="S842" s="213"/>
    </row>
    <row r="843" spans="1:19" ht="14.25" customHeight="1" thickBot="1">
      <c r="A843" s="100"/>
      <c r="B843" s="101" t="s">
        <v>209</v>
      </c>
      <c r="C843" s="102"/>
      <c r="D843" s="102"/>
      <c r="E843" s="103">
        <f>SUM(E837)</f>
        <v>328.8</v>
      </c>
      <c r="F843" s="104"/>
      <c r="G843" s="105"/>
      <c r="H843" s="102"/>
      <c r="I843" s="102"/>
      <c r="J843" s="102"/>
      <c r="K843" s="102"/>
      <c r="L843" s="102"/>
      <c r="M843" s="102"/>
      <c r="N843" s="102"/>
      <c r="O843" s="102"/>
      <c r="P843" s="106"/>
      <c r="S843" s="213"/>
    </row>
    <row r="844" spans="1:19" ht="15" customHeight="1">
      <c r="A844" s="146"/>
      <c r="B844" s="138"/>
      <c r="C844" s="109"/>
      <c r="D844" s="109"/>
      <c r="E844" s="110"/>
      <c r="F844" s="110"/>
      <c r="G844" s="110"/>
      <c r="H844" s="121"/>
      <c r="I844" s="121"/>
      <c r="J844" s="121"/>
      <c r="K844" s="121"/>
      <c r="L844" s="121"/>
      <c r="M844" s="121"/>
      <c r="N844" s="121"/>
      <c r="O844" s="121"/>
      <c r="P844" s="75"/>
      <c r="S844" s="213"/>
    </row>
    <row r="845" spans="1:19" ht="12" customHeight="1">
      <c r="A845" s="354" t="s">
        <v>226</v>
      </c>
      <c r="B845" s="355"/>
      <c r="C845" s="355"/>
      <c r="D845" s="355"/>
      <c r="E845" s="355"/>
      <c r="F845" s="355"/>
      <c r="G845" s="355"/>
      <c r="H845" s="355"/>
      <c r="I845" s="355"/>
      <c r="J845" s="355"/>
      <c r="K845" s="355"/>
      <c r="L845" s="355"/>
      <c r="M845" s="355"/>
      <c r="N845" s="355"/>
      <c r="O845" s="355"/>
      <c r="P845" s="356"/>
      <c r="R845" s="256"/>
      <c r="S845" s="213"/>
    </row>
    <row r="846" spans="1:19" ht="12.75" thickBot="1">
      <c r="A846" s="107"/>
      <c r="B846" s="108"/>
      <c r="C846" s="109"/>
      <c r="D846" s="109"/>
      <c r="E846" s="110"/>
      <c r="F846" s="110"/>
      <c r="G846" s="110"/>
      <c r="H846" s="83"/>
      <c r="I846" s="83"/>
      <c r="J846" s="83"/>
      <c r="K846" s="83"/>
      <c r="L846" s="83"/>
      <c r="M846" s="83"/>
      <c r="N846" s="83"/>
      <c r="O846" s="83"/>
      <c r="P846" s="85"/>
      <c r="S846" s="213"/>
    </row>
    <row r="847" spans="1:19" ht="50.25" customHeight="1">
      <c r="A847" s="111" t="s">
        <v>172</v>
      </c>
      <c r="B847" s="112" t="s">
        <v>207</v>
      </c>
      <c r="C847" s="113"/>
      <c r="D847" s="114" t="s">
        <v>9</v>
      </c>
      <c r="E847" s="76">
        <f>K850*36</f>
        <v>108</v>
      </c>
      <c r="F847" s="168"/>
      <c r="G847" s="115"/>
      <c r="H847" s="200"/>
      <c r="I847" s="200"/>
      <c r="J847" s="200"/>
      <c r="K847" s="200"/>
      <c r="L847" s="200"/>
      <c r="M847" s="200"/>
      <c r="N847" s="200"/>
      <c r="O847" s="200"/>
      <c r="P847" s="179"/>
      <c r="S847" s="213"/>
    </row>
    <row r="848" spans="1:19" ht="87" customHeight="1" thickBot="1">
      <c r="A848" s="36" t="s">
        <v>173</v>
      </c>
      <c r="B848" s="171" t="s">
        <v>208</v>
      </c>
      <c r="C848" s="172"/>
      <c r="D848" s="173" t="s">
        <v>231</v>
      </c>
      <c r="E848" s="174">
        <f>O850*36+M850*36</f>
        <v>324</v>
      </c>
      <c r="F848" s="175"/>
      <c r="G848" s="176"/>
      <c r="H848" s="201"/>
      <c r="I848" s="201"/>
      <c r="J848" s="201"/>
      <c r="K848" s="201"/>
      <c r="L848" s="201"/>
      <c r="M848" s="201"/>
      <c r="N848" s="201"/>
      <c r="O848" s="201"/>
      <c r="P848" s="75"/>
      <c r="S848" s="213"/>
    </row>
    <row r="849" spans="1:19" ht="14.25" customHeight="1">
      <c r="A849" s="111"/>
      <c r="B849" s="177" t="s">
        <v>209</v>
      </c>
      <c r="C849" s="113"/>
      <c r="D849" s="114"/>
      <c r="E849" s="76">
        <f>SUM(E850*36)</f>
        <v>432</v>
      </c>
      <c r="F849" s="168"/>
      <c r="G849" s="115"/>
      <c r="H849" s="178"/>
      <c r="I849" s="178"/>
      <c r="J849" s="178"/>
      <c r="K849" s="178"/>
      <c r="L849" s="178"/>
      <c r="M849" s="178"/>
      <c r="N849" s="178"/>
      <c r="O849" s="178"/>
      <c r="P849" s="179"/>
      <c r="R849" s="211" t="s">
        <v>21</v>
      </c>
      <c r="S849" s="213"/>
    </row>
    <row r="850" spans="1:19" ht="12.75" thickBot="1">
      <c r="A850" s="180"/>
      <c r="B850" s="181" t="s">
        <v>210</v>
      </c>
      <c r="C850" s="182"/>
      <c r="D850" s="183"/>
      <c r="E850" s="90">
        <f>SUM(H850:O850)</f>
        <v>12</v>
      </c>
      <c r="F850" s="169"/>
      <c r="G850" s="170"/>
      <c r="H850" s="184"/>
      <c r="I850" s="184"/>
      <c r="J850" s="184"/>
      <c r="K850" s="90">
        <v>3</v>
      </c>
      <c r="L850" s="90"/>
      <c r="M850" s="90">
        <v>5</v>
      </c>
      <c r="N850" s="90"/>
      <c r="O850" s="90">
        <v>4</v>
      </c>
      <c r="P850" s="185"/>
      <c r="Q850" s="210" t="s">
        <v>20</v>
      </c>
      <c r="S850" s="213"/>
    </row>
    <row r="851" spans="1:19">
      <c r="A851" s="117"/>
      <c r="B851" s="118"/>
      <c r="C851" s="109"/>
      <c r="D851" s="109"/>
      <c r="E851" s="110"/>
      <c r="F851" s="110"/>
      <c r="G851" s="110"/>
      <c r="H851" s="119"/>
      <c r="I851" s="119"/>
      <c r="J851" s="119"/>
      <c r="K851" s="119"/>
      <c r="L851" s="119"/>
      <c r="M851" s="119"/>
      <c r="N851" s="119"/>
      <c r="O851" s="119"/>
      <c r="P851" s="120"/>
      <c r="S851" s="213"/>
    </row>
    <row r="852" spans="1:19" ht="12.75">
      <c r="A852" s="354" t="s">
        <v>227</v>
      </c>
      <c r="B852" s="355"/>
      <c r="C852" s="355"/>
      <c r="D852" s="355"/>
      <c r="E852" s="355"/>
      <c r="F852" s="355"/>
      <c r="G852" s="355"/>
      <c r="H852" s="355"/>
      <c r="I852" s="355"/>
      <c r="J852" s="355"/>
      <c r="K852" s="355"/>
      <c r="L852" s="355"/>
      <c r="M852" s="355"/>
      <c r="N852" s="355"/>
      <c r="O852" s="355"/>
      <c r="P852" s="356"/>
      <c r="S852" s="213"/>
    </row>
    <row r="853" spans="1:19" ht="12.75" thickBot="1">
      <c r="A853" s="107"/>
      <c r="B853" s="108"/>
      <c r="C853" s="81"/>
      <c r="D853" s="81"/>
      <c r="E853" s="84"/>
      <c r="F853" s="84"/>
      <c r="G853" s="84"/>
      <c r="H853" s="121"/>
      <c r="I853" s="121"/>
      <c r="J853" s="121"/>
      <c r="K853" s="121"/>
      <c r="L853" s="121"/>
      <c r="M853" s="121"/>
      <c r="N853" s="121"/>
      <c r="O853" s="121"/>
      <c r="P853" s="85"/>
      <c r="Q853" s="314"/>
      <c r="S853" s="213"/>
    </row>
    <row r="854" spans="1:19" ht="25.5" customHeight="1">
      <c r="A854" s="186" t="s">
        <v>228</v>
      </c>
      <c r="B854" s="116" t="s">
        <v>17</v>
      </c>
      <c r="C854" s="198" t="s">
        <v>13</v>
      </c>
      <c r="D854" s="198"/>
      <c r="E854" s="76"/>
      <c r="F854" s="168"/>
      <c r="G854" s="115"/>
      <c r="H854" s="191"/>
      <c r="I854" s="191"/>
      <c r="J854" s="191"/>
      <c r="K854" s="191"/>
      <c r="L854" s="191"/>
      <c r="M854" s="191"/>
      <c r="N854" s="191"/>
      <c r="O854" s="191"/>
      <c r="P854" s="187"/>
      <c r="Q854" s="314"/>
      <c r="S854" s="213"/>
    </row>
    <row r="855" spans="1:19" ht="27" customHeight="1" thickBot="1">
      <c r="A855" s="188" t="s">
        <v>229</v>
      </c>
      <c r="B855" s="189" t="s">
        <v>230</v>
      </c>
      <c r="C855" s="199" t="s">
        <v>13</v>
      </c>
      <c r="D855" s="199"/>
      <c r="E855" s="88"/>
      <c r="F855" s="175"/>
      <c r="G855" s="176"/>
      <c r="H855" s="190"/>
      <c r="I855" s="190"/>
      <c r="J855" s="190"/>
      <c r="K855" s="190"/>
      <c r="L855" s="190"/>
      <c r="M855" s="190"/>
      <c r="N855" s="190"/>
      <c r="O855" s="190"/>
      <c r="P855" s="185"/>
      <c r="Q855" s="314"/>
      <c r="S855" s="213"/>
    </row>
    <row r="856" spans="1:19" ht="15.75" customHeight="1">
      <c r="A856" s="193"/>
      <c r="B856" s="177" t="s">
        <v>209</v>
      </c>
      <c r="C856" s="192"/>
      <c r="D856" s="192"/>
      <c r="E856" s="76">
        <f>SUM(E857*36)</f>
        <v>324</v>
      </c>
      <c r="F856" s="168"/>
      <c r="G856" s="122"/>
      <c r="H856" s="194"/>
      <c r="I856" s="194"/>
      <c r="J856" s="194"/>
      <c r="K856" s="194"/>
      <c r="L856" s="194"/>
      <c r="M856" s="194"/>
      <c r="N856" s="194"/>
      <c r="O856" s="194"/>
      <c r="P856" s="179"/>
      <c r="Q856" s="315"/>
      <c r="R856" s="256" t="s">
        <v>21</v>
      </c>
      <c r="S856" s="213"/>
    </row>
    <row r="857" spans="1:19" ht="12.75" thickBot="1">
      <c r="A857" s="195"/>
      <c r="B857" s="181" t="s">
        <v>210</v>
      </c>
      <c r="C857" s="196"/>
      <c r="D857" s="197"/>
      <c r="E857" s="90">
        <f>SUM(O857)</f>
        <v>9</v>
      </c>
      <c r="F857" s="169"/>
      <c r="G857" s="170"/>
      <c r="H857" s="184"/>
      <c r="I857" s="184"/>
      <c r="J857" s="184"/>
      <c r="K857" s="184"/>
      <c r="L857" s="184"/>
      <c r="M857" s="184"/>
      <c r="N857" s="184"/>
      <c r="O857" s="90">
        <v>9</v>
      </c>
      <c r="P857" s="185"/>
      <c r="Q857" s="210" t="s">
        <v>20</v>
      </c>
      <c r="R857" s="256"/>
      <c r="S857" s="213"/>
    </row>
    <row r="858" spans="1:19" ht="24" customHeight="1">
      <c r="A858" s="117"/>
      <c r="B858" s="118"/>
      <c r="C858" s="124"/>
      <c r="D858" s="124"/>
      <c r="E858" s="125"/>
      <c r="F858" s="125"/>
      <c r="G858" s="125"/>
      <c r="H858" s="126"/>
      <c r="I858" s="126"/>
      <c r="J858" s="126"/>
      <c r="K858" s="126"/>
      <c r="L858" s="126"/>
      <c r="M858" s="126"/>
      <c r="N858" s="126"/>
      <c r="O858" s="126"/>
      <c r="P858" s="120"/>
      <c r="R858" s="256"/>
      <c r="S858" s="213"/>
    </row>
    <row r="859" spans="1:19" ht="12.75" thickBot="1">
      <c r="A859" s="127"/>
      <c r="B859" s="108"/>
      <c r="C859" s="81"/>
      <c r="D859" s="81"/>
      <c r="E859" s="128"/>
      <c r="F859" s="128"/>
      <c r="G859" s="128"/>
      <c r="H859" s="129"/>
      <c r="I859" s="129"/>
      <c r="J859" s="129"/>
      <c r="K859" s="129"/>
      <c r="L859" s="129"/>
      <c r="M859" s="129"/>
      <c r="N859" s="129"/>
      <c r="O859" s="129"/>
      <c r="P859" s="75"/>
      <c r="Q859" s="315"/>
      <c r="R859" s="256"/>
      <c r="S859" s="213"/>
    </row>
    <row r="860" spans="1:19">
      <c r="A860" s="352" t="s">
        <v>215</v>
      </c>
      <c r="B860" s="353"/>
      <c r="C860" s="109"/>
      <c r="D860" s="109"/>
      <c r="E860" s="41"/>
      <c r="F860" s="41"/>
      <c r="G860" s="41"/>
      <c r="H860" s="130"/>
      <c r="I860" s="130"/>
      <c r="J860" s="130"/>
      <c r="K860" s="130"/>
      <c r="L860" s="130"/>
      <c r="M860" s="130"/>
      <c r="N860" s="130"/>
      <c r="O860" s="131"/>
      <c r="P860" s="30"/>
      <c r="S860" s="213"/>
    </row>
    <row r="861" spans="1:19">
      <c r="A861" s="2" t="s">
        <v>216</v>
      </c>
      <c r="B861" s="132"/>
      <c r="C861" s="133"/>
      <c r="D861" s="134"/>
      <c r="E861" s="135">
        <f>SUM(E434,E831,E850,E857)</f>
        <v>239.9701388888889</v>
      </c>
      <c r="F861" s="136"/>
      <c r="G861" s="136"/>
      <c r="H861" s="135">
        <f>SUMIF(Q49:Q857,"a",(H49:H857))</f>
        <v>30</v>
      </c>
      <c r="I861" s="135">
        <f>SUMIF(Q49:Q857,"a",(I49:I857))</f>
        <v>30</v>
      </c>
      <c r="J861" s="135">
        <f>SUMIF(Q49:Q857,"a",(J49:J857))</f>
        <v>30</v>
      </c>
      <c r="K861" s="135">
        <f>SUMIF(Q49:Q857,"a",(K49:K857))</f>
        <v>30</v>
      </c>
      <c r="L861" s="135">
        <f>SUMIF(Q49:Q857,"a",(L49:L857))</f>
        <v>30</v>
      </c>
      <c r="M861" s="135">
        <f>SUMIF(Q49:Q857,"a",(M49:M857))</f>
        <v>30</v>
      </c>
      <c r="N861" s="135">
        <f>SUMIF(Q49:Q857,"a",(N49:N857))</f>
        <v>30</v>
      </c>
      <c r="O861" s="135">
        <f>SUMIF(Q49:Q857,"a",(O49:O857))</f>
        <v>29.97013888888889</v>
      </c>
      <c r="P861" s="137"/>
      <c r="Q861" s="315"/>
      <c r="S861" s="213"/>
    </row>
    <row r="862" spans="1:19">
      <c r="A862" s="3"/>
      <c r="B862" s="138"/>
      <c r="C862" s="109"/>
      <c r="D862" s="109"/>
      <c r="E862" s="139"/>
      <c r="F862" s="136"/>
      <c r="G862" s="136"/>
      <c r="H862" s="140"/>
      <c r="I862" s="140"/>
      <c r="J862" s="140"/>
      <c r="K862" s="140"/>
      <c r="L862" s="140"/>
      <c r="M862" s="140"/>
      <c r="N862" s="140"/>
      <c r="O862" s="140"/>
      <c r="P862" s="141"/>
      <c r="Q862" s="315"/>
      <c r="R862" s="256"/>
      <c r="S862" s="213"/>
    </row>
    <row r="863" spans="1:19">
      <c r="A863" s="142" t="s">
        <v>219</v>
      </c>
      <c r="B863" s="138"/>
      <c r="C863" s="109"/>
      <c r="D863" s="143"/>
      <c r="E863" s="135">
        <f>SUMIF(R49:R857,"t",E49:E857)+328</f>
        <v>8966.9249999999993</v>
      </c>
      <c r="F863" s="136"/>
      <c r="G863" s="144"/>
      <c r="H863" s="19">
        <f t="shared" ref="H863:M863" si="259">SUM(SUMIF($Q49:$Q838,"y",(H49:H838)),SUMIF($Q49:$Q838,"d",(H49:H838)))</f>
        <v>54</v>
      </c>
      <c r="I863" s="19">
        <f t="shared" si="259"/>
        <v>54</v>
      </c>
      <c r="J863" s="19">
        <f t="shared" si="259"/>
        <v>54</v>
      </c>
      <c r="K863" s="19">
        <f t="shared" si="259"/>
        <v>54</v>
      </c>
      <c r="L863" s="19">
        <f t="shared" si="259"/>
        <v>54.000000000000007</v>
      </c>
      <c r="M863" s="19">
        <f t="shared" si="259"/>
        <v>52.941176470588232</v>
      </c>
      <c r="N863" s="19">
        <f>SUM(SUMIF($Q49:$Q857,"y",(N49:N857)),SUMIF($Q49:$Q857,"d",(N49:N857)))</f>
        <v>54</v>
      </c>
      <c r="O863" s="19">
        <f>SUM(SUMIF($Q49:$Q857,"y",(O49:O857)),SUMIF($Q49:$Q857,"d",(O49:O857)))</f>
        <v>55.538636363636371</v>
      </c>
      <c r="P863" s="145"/>
      <c r="Q863" s="316"/>
      <c r="S863" s="213"/>
    </row>
    <row r="864" spans="1:19">
      <c r="A864" s="142"/>
      <c r="B864" s="138"/>
      <c r="C864" s="109"/>
      <c r="D864" s="143"/>
      <c r="E864" s="135"/>
      <c r="F864" s="136"/>
      <c r="G864" s="144"/>
      <c r="H864" s="140"/>
      <c r="I864" s="140"/>
      <c r="J864" s="140"/>
      <c r="K864" s="140"/>
      <c r="L864" s="140"/>
      <c r="M864" s="140"/>
      <c r="N864" s="140"/>
      <c r="O864" s="140"/>
      <c r="P864" s="145"/>
      <c r="Q864" s="316"/>
      <c r="S864" s="213"/>
    </row>
    <row r="865" spans="1:19">
      <c r="A865" s="142" t="s">
        <v>68</v>
      </c>
      <c r="B865" s="138"/>
      <c r="C865" s="109"/>
      <c r="D865" s="143"/>
      <c r="E865" s="135">
        <f>SUMIF(Q49:Q827,"d",G49:G827)*0.1+E849*0.1+E856*0.1+E867</f>
        <v>3836.9250000000002</v>
      </c>
      <c r="F865" s="136"/>
      <c r="G865" s="144"/>
      <c r="H865" s="140"/>
      <c r="I865" s="140"/>
      <c r="J865" s="140"/>
      <c r="K865" s="140"/>
      <c r="L865" s="140"/>
      <c r="M865" s="140"/>
      <c r="N865" s="140"/>
      <c r="O865" s="140"/>
      <c r="P865" s="145"/>
      <c r="Q865" s="316"/>
      <c r="S865" s="213"/>
    </row>
    <row r="866" spans="1:19">
      <c r="A866" s="146"/>
      <c r="B866" s="138"/>
      <c r="C866" s="109"/>
      <c r="D866" s="27"/>
      <c r="E866" s="136"/>
      <c r="F866" s="136"/>
      <c r="G866" s="136"/>
      <c r="H866" s="136"/>
      <c r="I866" s="136"/>
      <c r="J866" s="136"/>
      <c r="K866" s="136"/>
      <c r="L866" s="147"/>
      <c r="M866" s="136"/>
      <c r="N866" s="136"/>
      <c r="O866" s="136"/>
      <c r="P866" s="145"/>
      <c r="Q866" s="315"/>
      <c r="R866" s="256"/>
      <c r="S866" s="213"/>
    </row>
    <row r="867" spans="1:19">
      <c r="A867" s="142" t="s">
        <v>220</v>
      </c>
      <c r="B867" s="138"/>
      <c r="C867" s="109"/>
      <c r="D867" s="143"/>
      <c r="E867" s="135">
        <f>SUMIF(R49:R843,"t",F49:F843)+328</f>
        <v>3266.9250000000002</v>
      </c>
      <c r="F867" s="38"/>
      <c r="G867" s="139"/>
      <c r="H867" s="19">
        <f t="shared" ref="H867:M867" si="260">SUMIF($Q49:$Q838,"y",(H49:H838))</f>
        <v>27</v>
      </c>
      <c r="I867" s="19">
        <f t="shared" si="260"/>
        <v>27</v>
      </c>
      <c r="J867" s="19">
        <f t="shared" si="260"/>
        <v>25</v>
      </c>
      <c r="K867" s="19">
        <f t="shared" si="260"/>
        <v>25</v>
      </c>
      <c r="L867" s="19">
        <f t="shared" si="260"/>
        <v>22</v>
      </c>
      <c r="M867" s="19">
        <f t="shared" si="260"/>
        <v>22</v>
      </c>
      <c r="N867" s="19">
        <f>SUMIF($Q49:$Q857,"y",(N49:N857))</f>
        <v>19.8</v>
      </c>
      <c r="O867" s="19">
        <f>SUMIF($Q49:$Q857,"y",(O49:O857))</f>
        <v>21.175000000000001</v>
      </c>
      <c r="P867" s="145"/>
      <c r="S867" s="213"/>
    </row>
    <row r="868" spans="1:19">
      <c r="A868" s="146"/>
      <c r="B868" s="138"/>
      <c r="C868" s="109"/>
      <c r="D868" s="27"/>
      <c r="E868" s="136"/>
      <c r="F868" s="136"/>
      <c r="G868" s="136"/>
      <c r="H868" s="136"/>
      <c r="I868" s="136"/>
      <c r="J868" s="136"/>
      <c r="K868" s="136"/>
      <c r="L868" s="147"/>
      <c r="M868" s="136"/>
      <c r="N868" s="136"/>
      <c r="O868" s="136"/>
      <c r="P868" s="30"/>
      <c r="Q868" s="315"/>
      <c r="S868" s="213"/>
    </row>
    <row r="869" spans="1:19">
      <c r="A869" s="142" t="s">
        <v>221</v>
      </c>
      <c r="B869" s="138"/>
      <c r="C869" s="109"/>
      <c r="D869" s="27"/>
      <c r="E869" s="135">
        <f>SUMIF(R49:R827,"t",G49:G827)</f>
        <v>1238</v>
      </c>
      <c r="F869" s="136"/>
      <c r="G869" s="136"/>
      <c r="H869" s="136"/>
      <c r="I869" s="136"/>
      <c r="J869" s="136"/>
      <c r="K869" s="136"/>
      <c r="L869" s="147"/>
      <c r="M869" s="136"/>
      <c r="N869" s="136"/>
      <c r="O869" s="136"/>
      <c r="P869" s="30"/>
      <c r="Q869" s="315"/>
      <c r="S869" s="213"/>
    </row>
    <row r="870" spans="1:19">
      <c r="A870" s="142" t="s">
        <v>222</v>
      </c>
      <c r="B870" s="138"/>
      <c r="C870" s="109"/>
      <c r="D870" s="27"/>
      <c r="E870" s="148">
        <f>E869/E867</f>
        <v>0.37894962388178483</v>
      </c>
      <c r="F870" s="136"/>
      <c r="G870" s="136"/>
      <c r="H870" s="136"/>
      <c r="I870" s="136"/>
      <c r="J870" s="136"/>
      <c r="K870" s="136"/>
      <c r="L870" s="147"/>
      <c r="M870" s="136"/>
      <c r="N870" s="136"/>
      <c r="O870" s="136"/>
      <c r="P870" s="30"/>
      <c r="Q870" s="317"/>
      <c r="S870" s="213"/>
    </row>
    <row r="871" spans="1:19">
      <c r="A871" s="146"/>
      <c r="B871" s="138"/>
      <c r="C871" s="109"/>
      <c r="D871" s="27"/>
      <c r="E871" s="136"/>
      <c r="F871" s="136"/>
      <c r="G871" s="136"/>
      <c r="H871" s="136"/>
      <c r="I871" s="136"/>
      <c r="J871" s="136"/>
      <c r="K871" s="136"/>
      <c r="L871" s="147"/>
      <c r="M871" s="136"/>
      <c r="N871" s="136"/>
      <c r="O871" s="136"/>
      <c r="P871" s="30"/>
      <c r="S871" s="213"/>
    </row>
    <row r="872" spans="1:19">
      <c r="A872" s="142" t="s">
        <v>32</v>
      </c>
      <c r="B872" s="138"/>
      <c r="C872" s="109"/>
      <c r="D872" s="27"/>
      <c r="E872" s="135">
        <f>SUMIF(S438:S833,"v",E438:E833)+SUMIF(S438:S833,"w",E438:E833)</f>
        <v>4032</v>
      </c>
      <c r="F872" s="136"/>
      <c r="G872" s="136"/>
      <c r="H872" s="136"/>
      <c r="I872" s="136"/>
      <c r="J872" s="136"/>
      <c r="K872" s="136"/>
      <c r="L872" s="147"/>
      <c r="M872" s="136"/>
      <c r="N872" s="136"/>
      <c r="O872" s="136"/>
      <c r="P872" s="30"/>
      <c r="S872" s="213"/>
    </row>
    <row r="873" spans="1:19">
      <c r="A873" s="146"/>
      <c r="B873" s="138"/>
      <c r="C873" s="109"/>
      <c r="D873" s="27"/>
      <c r="E873" s="136"/>
      <c r="F873" s="136"/>
      <c r="G873" s="136"/>
      <c r="H873" s="136"/>
      <c r="I873" s="136"/>
      <c r="J873" s="136"/>
      <c r="K873" s="136"/>
      <c r="L873" s="147"/>
      <c r="M873" s="136"/>
      <c r="N873" s="136"/>
      <c r="O873" s="136"/>
      <c r="P873" s="30"/>
      <c r="S873" s="213"/>
    </row>
    <row r="874" spans="1:19">
      <c r="A874" s="142" t="s">
        <v>31</v>
      </c>
      <c r="B874" s="138"/>
      <c r="C874" s="109"/>
      <c r="D874" s="27"/>
      <c r="E874" s="135">
        <f>SUMIF(S438:S833,"w",E438:E833)</f>
        <v>1332</v>
      </c>
      <c r="F874" s="149"/>
      <c r="G874" s="136"/>
      <c r="H874" s="136"/>
      <c r="I874" s="136"/>
      <c r="J874" s="136"/>
      <c r="K874" s="136"/>
      <c r="L874" s="147"/>
      <c r="M874" s="136"/>
      <c r="N874" s="136"/>
      <c r="O874" s="136"/>
      <c r="P874" s="30"/>
      <c r="Q874" s="318"/>
      <c r="R874" s="318"/>
      <c r="S874" s="213"/>
    </row>
    <row r="875" spans="1:19">
      <c r="A875" s="142" t="s">
        <v>33</v>
      </c>
      <c r="B875" s="138"/>
      <c r="C875" s="109"/>
      <c r="D875" s="27"/>
      <c r="E875" s="150">
        <f>E874/E872</f>
        <v>0.33035714285714285</v>
      </c>
      <c r="F875" s="151"/>
      <c r="G875" s="136"/>
      <c r="H875" s="136"/>
      <c r="I875" s="136"/>
      <c r="J875" s="136"/>
      <c r="K875" s="136"/>
      <c r="L875" s="147"/>
      <c r="M875" s="136"/>
      <c r="N875" s="136"/>
      <c r="O875" s="136"/>
      <c r="P875" s="30"/>
      <c r="S875" s="213"/>
    </row>
    <row r="876" spans="1:19" ht="19.5" customHeight="1">
      <c r="A876" s="142"/>
      <c r="B876" s="138"/>
      <c r="C876" s="109"/>
      <c r="D876" s="27"/>
      <c r="E876" s="149"/>
      <c r="F876" s="151"/>
      <c r="G876" s="136"/>
      <c r="H876" s="136"/>
      <c r="I876" s="136"/>
      <c r="J876" s="136"/>
      <c r="K876" s="136"/>
      <c r="L876" s="147"/>
      <c r="M876" s="136"/>
      <c r="N876" s="136"/>
      <c r="O876" s="136"/>
      <c r="P876" s="30"/>
      <c r="S876" s="213"/>
    </row>
    <row r="877" spans="1:19">
      <c r="A877" s="152" t="s">
        <v>15</v>
      </c>
      <c r="B877" s="138"/>
      <c r="C877" s="109"/>
      <c r="D877" s="27"/>
      <c r="E877" s="136"/>
      <c r="F877" s="136"/>
      <c r="G877" s="136"/>
      <c r="H877" s="136">
        <f>COUNTIF(C49:C857,"1")+COUNTIF(C49:C857,"1, 2")</f>
        <v>4</v>
      </c>
      <c r="I877" s="136">
        <f>COUNTIF(C48:C858,"2")+COUNTIF(C48:C858,"1, 2")</f>
        <v>5</v>
      </c>
      <c r="J877" s="136">
        <f>COUNTIF(C48:C858,"3")+COUNTIF(C48:C858,"3, 4")</f>
        <v>5</v>
      </c>
      <c r="K877" s="136">
        <f>COUNTIF(C48:C858,"4")+COUNTIF(C48:C858,"3, 4")</f>
        <v>5</v>
      </c>
      <c r="L877" s="136">
        <f>COUNTIF(C48:C858,"5")+COUNTIF(C48:C858,"5, 6")</f>
        <v>5</v>
      </c>
      <c r="M877" s="209">
        <f>COUNTIF(C48:C858,"6")+COUNTIF(C48:C858,"5, 6")</f>
        <v>5</v>
      </c>
      <c r="N877" s="209">
        <f>COUNTIF(C48:C858,"7")+COUNTIF(C48:C858,"7, 8")</f>
        <v>5</v>
      </c>
      <c r="O877" s="209">
        <f>COUNTIF(C48:C853,"8")+COUNTIF(C48:C853,"7, 8")</f>
        <v>2</v>
      </c>
      <c r="P877" s="30"/>
      <c r="S877" s="213"/>
    </row>
    <row r="878" spans="1:19">
      <c r="A878" s="152"/>
      <c r="B878" s="138"/>
      <c r="C878" s="109"/>
      <c r="D878" s="27"/>
      <c r="E878" s="136"/>
      <c r="F878" s="136"/>
      <c r="G878" s="136"/>
      <c r="H878" s="136"/>
      <c r="I878" s="136"/>
      <c r="J878" s="136"/>
      <c r="K878" s="136"/>
      <c r="L878" s="147"/>
      <c r="M878" s="209"/>
      <c r="N878" s="209"/>
      <c r="O878" s="209"/>
      <c r="P878" s="30"/>
      <c r="S878" s="213"/>
    </row>
    <row r="879" spans="1:19">
      <c r="A879" s="152" t="s">
        <v>16</v>
      </c>
      <c r="B879" s="138"/>
      <c r="C879" s="109"/>
      <c r="D879" s="27"/>
      <c r="E879" s="136"/>
      <c r="F879" s="136"/>
      <c r="G879" s="136"/>
      <c r="H879" s="136">
        <f>COUNTIF(D49:D857,"1")+COUNTIF(D49:D857,"1, 2")</f>
        <v>6</v>
      </c>
      <c r="I879" s="136">
        <f>COUNTIF(D49:D857,"2")+COUNTIF(D49:D857,"1, 2")</f>
        <v>5</v>
      </c>
      <c r="J879" s="136">
        <f>COUNTIF(D49:D857,"3")+COUNTIF(D49:D857,"3, 4")</f>
        <v>5</v>
      </c>
      <c r="K879" s="136">
        <f>COUNTIF(D49:D857,"4")+COUNTIF(D49:D857,"3, 4")+COUNTIF(D49:D857,"4, 6, 8")</f>
        <v>6</v>
      </c>
      <c r="L879" s="136">
        <f>COUNTIF(D49:D857,"5")+COUNTIF(D49:D857,"5, 6")</f>
        <v>3</v>
      </c>
      <c r="M879" s="209">
        <f>COUNTIF(D49:D857,"6")+COUNTIF(D49:D857,"5, 6")+COUNTIF(D49:D857,"6, 8")</f>
        <v>5</v>
      </c>
      <c r="N879" s="209">
        <f>COUNTIF(D49:D857,"7")+COUNTIF(D49:D857,"7, 8")</f>
        <v>4</v>
      </c>
      <c r="O879" s="209">
        <f>COUNTIF(D49:D857,"8")+COUNTIF(D54:D857,"7, 8")+COUNTIF(D54:D857,"6, 8")</f>
        <v>6</v>
      </c>
      <c r="P879" s="30"/>
      <c r="S879" s="213"/>
    </row>
    <row r="880" spans="1:19">
      <c r="A880" s="152"/>
      <c r="B880" s="138"/>
      <c r="C880" s="109"/>
      <c r="D880" s="27"/>
      <c r="E880" s="136"/>
      <c r="F880" s="136"/>
      <c r="G880" s="136"/>
      <c r="H880" s="136"/>
      <c r="I880" s="136"/>
      <c r="J880" s="136"/>
      <c r="K880" s="136"/>
      <c r="L880" s="136"/>
      <c r="M880" s="136"/>
      <c r="N880" s="136"/>
      <c r="O880" s="136"/>
      <c r="P880" s="30"/>
      <c r="S880" s="213"/>
    </row>
    <row r="881" spans="1:19">
      <c r="A881" s="152" t="s">
        <v>217</v>
      </c>
      <c r="B881" s="138"/>
      <c r="C881" s="109"/>
      <c r="D881" s="27"/>
      <c r="E881" s="136"/>
      <c r="F881" s="136"/>
      <c r="G881" s="136"/>
      <c r="H881" s="136"/>
      <c r="I881" s="136"/>
      <c r="J881" s="136"/>
      <c r="K881" s="136"/>
      <c r="L881" s="136"/>
      <c r="M881" s="136"/>
      <c r="N881" s="136"/>
      <c r="O881" s="136">
        <v>1</v>
      </c>
      <c r="P881" s="30"/>
      <c r="Q881" s="213"/>
      <c r="R881" s="213"/>
      <c r="S881" s="213"/>
    </row>
    <row r="882" spans="1:19" ht="12.75" thickBot="1">
      <c r="A882" s="153"/>
      <c r="B882" s="108"/>
      <c r="C882" s="81"/>
      <c r="D882" s="154"/>
      <c r="E882" s="155"/>
      <c r="F882" s="155"/>
      <c r="G882" s="155"/>
      <c r="H882" s="155"/>
      <c r="I882" s="155"/>
      <c r="J882" s="155"/>
      <c r="K882" s="155"/>
      <c r="L882" s="155"/>
      <c r="M882" s="155"/>
      <c r="N882" s="155"/>
      <c r="O882" s="155"/>
      <c r="P882" s="54"/>
      <c r="Q882" s="213"/>
      <c r="R882" s="213"/>
      <c r="S882" s="213"/>
    </row>
    <row r="883" spans="1:19">
      <c r="A883" s="258"/>
      <c r="B883" s="260"/>
      <c r="C883" s="260"/>
      <c r="D883" s="260"/>
      <c r="E883" s="260"/>
      <c r="F883" s="260"/>
      <c r="G883" s="260"/>
      <c r="H883" s="258"/>
      <c r="I883" s="260"/>
      <c r="J883" s="260"/>
      <c r="K883" s="260"/>
      <c r="L883" s="260"/>
      <c r="M883" s="260"/>
      <c r="N883" s="260"/>
      <c r="O883" s="258"/>
      <c r="P883" s="319"/>
      <c r="Q883" s="213"/>
      <c r="R883" s="213"/>
      <c r="S883" s="213"/>
    </row>
    <row r="884" spans="1:19">
      <c r="A884" s="260" t="s">
        <v>48</v>
      </c>
      <c r="B884" s="260"/>
      <c r="C884" s="260"/>
      <c r="D884" s="260"/>
      <c r="E884" s="260"/>
      <c r="F884" s="260"/>
      <c r="G884" s="260"/>
      <c r="H884" s="260"/>
      <c r="I884" s="260"/>
      <c r="J884" s="260"/>
      <c r="K884" s="260"/>
      <c r="L884" s="260"/>
      <c r="M884" s="260"/>
      <c r="N884" s="260"/>
      <c r="O884" s="258"/>
      <c r="P884" s="319"/>
      <c r="Q884" s="213"/>
      <c r="R884" s="213"/>
      <c r="S884" s="213"/>
    </row>
    <row r="885" spans="1:19">
      <c r="A885" s="260"/>
      <c r="B885" s="357" t="s">
        <v>218</v>
      </c>
      <c r="C885" s="357"/>
      <c r="D885" s="357"/>
      <c r="E885" s="357"/>
      <c r="F885" s="357"/>
      <c r="G885" s="357"/>
      <c r="H885" s="357"/>
      <c r="I885" s="357"/>
      <c r="J885" s="357"/>
      <c r="K885" s="357"/>
      <c r="L885" s="357"/>
      <c r="M885" s="357"/>
      <c r="N885" s="357"/>
      <c r="O885" s="357"/>
      <c r="P885" s="319"/>
      <c r="Q885" s="213"/>
      <c r="R885" s="213"/>
      <c r="S885" s="213"/>
    </row>
    <row r="886" spans="1:19" ht="26.25" customHeight="1">
      <c r="A886" s="260"/>
      <c r="B886" s="357" t="str">
        <f>CONCATENATE("2. Учебный план составлен в соответствии с требованиями Федерального государственного образовательного стандарта высшего образования по направлению подготовки ",B20,".")</f>
        <v>2. Учебный план составлен в соответствии с требованиями Федерального государственного образовательного стандарта высшего образования по направлению подготовки 09.03.04 Программная инженерия.</v>
      </c>
      <c r="C886" s="357"/>
      <c r="D886" s="357"/>
      <c r="E886" s="357"/>
      <c r="F886" s="357"/>
      <c r="G886" s="357"/>
      <c r="H886" s="357"/>
      <c r="I886" s="357"/>
      <c r="J886" s="357"/>
      <c r="K886" s="357"/>
      <c r="L886" s="357"/>
      <c r="M886" s="357"/>
      <c r="N886" s="357"/>
      <c r="O886" s="357"/>
      <c r="P886" s="319"/>
      <c r="Q886" s="213"/>
      <c r="R886" s="213"/>
      <c r="S886" s="213"/>
    </row>
    <row r="887" spans="1:19">
      <c r="A887" s="260"/>
      <c r="B887" s="260" t="s">
        <v>177</v>
      </c>
      <c r="C887" s="260"/>
      <c r="D887" s="260"/>
      <c r="E887" s="260"/>
      <c r="F887" s="260"/>
      <c r="G887" s="260"/>
      <c r="H887" s="260"/>
      <c r="I887" s="260"/>
      <c r="J887" s="260"/>
      <c r="K887" s="260"/>
      <c r="L887" s="260"/>
      <c r="M887" s="260"/>
      <c r="N887" s="260"/>
      <c r="O887" s="258"/>
      <c r="P887" s="319"/>
      <c r="Q887" s="213"/>
      <c r="R887" s="213"/>
      <c r="S887" s="213"/>
    </row>
    <row r="888" spans="1:19">
      <c r="A888" s="260"/>
      <c r="B888" s="258" t="s">
        <v>179</v>
      </c>
      <c r="C888" s="260"/>
      <c r="D888" s="260"/>
      <c r="E888" s="260"/>
      <c r="F888" s="260"/>
      <c r="G888" s="260"/>
      <c r="H888" s="260"/>
      <c r="I888" s="260"/>
      <c r="J888" s="260"/>
      <c r="K888" s="260"/>
      <c r="L888" s="260"/>
      <c r="M888" s="260"/>
      <c r="N888" s="260"/>
      <c r="O888" s="258"/>
      <c r="P888" s="319"/>
      <c r="Q888" s="213"/>
      <c r="R888" s="213"/>
      <c r="S888" s="213"/>
    </row>
    <row r="889" spans="1:19">
      <c r="A889" s="260"/>
      <c r="B889" s="258" t="s">
        <v>178</v>
      </c>
      <c r="C889" s="260"/>
      <c r="D889" s="260"/>
      <c r="E889" s="260"/>
      <c r="F889" s="260"/>
      <c r="G889" s="260"/>
      <c r="H889" s="260"/>
      <c r="I889" s="260"/>
      <c r="J889" s="260"/>
      <c r="K889" s="260"/>
      <c r="L889" s="260"/>
      <c r="M889" s="260"/>
      <c r="N889" s="260"/>
      <c r="O889" s="258"/>
      <c r="P889" s="319"/>
      <c r="Q889" s="213"/>
      <c r="R889" s="213"/>
      <c r="S889" s="213"/>
    </row>
    <row r="890" spans="1:19">
      <c r="A890" s="260"/>
      <c r="B890" s="258" t="s">
        <v>183</v>
      </c>
      <c r="C890" s="260"/>
      <c r="D890" s="260"/>
      <c r="E890" s="260"/>
      <c r="F890" s="260"/>
      <c r="G890" s="260"/>
      <c r="H890" s="260"/>
      <c r="I890" s="260"/>
      <c r="J890" s="260"/>
      <c r="K890" s="260"/>
      <c r="L890" s="260"/>
      <c r="M890" s="260"/>
      <c r="N890" s="260"/>
      <c r="O890" s="258"/>
      <c r="P890" s="319"/>
      <c r="Q890" s="213"/>
      <c r="R890" s="213"/>
      <c r="S890" s="213"/>
    </row>
    <row r="891" spans="1:19">
      <c r="A891" s="260"/>
      <c r="B891" s="258" t="s">
        <v>180</v>
      </c>
      <c r="C891" s="260"/>
      <c r="D891" s="260"/>
      <c r="E891" s="260"/>
      <c r="F891" s="260"/>
      <c r="G891" s="260"/>
      <c r="H891" s="260"/>
      <c r="I891" s="260"/>
      <c r="J891" s="260"/>
      <c r="K891" s="260"/>
      <c r="L891" s="260"/>
      <c r="M891" s="260"/>
      <c r="N891" s="260"/>
      <c r="O891" s="258"/>
      <c r="P891" s="319"/>
      <c r="Q891" s="213"/>
      <c r="R891" s="213"/>
      <c r="S891" s="213"/>
    </row>
    <row r="892" spans="1:19">
      <c r="A892" s="260"/>
      <c r="B892" s="258" t="s">
        <v>181</v>
      </c>
      <c r="C892" s="260"/>
      <c r="D892" s="260"/>
      <c r="E892" s="260"/>
      <c r="F892" s="260"/>
      <c r="G892" s="260"/>
      <c r="H892" s="260"/>
      <c r="I892" s="260"/>
      <c r="J892" s="260"/>
      <c r="K892" s="260"/>
      <c r="L892" s="260"/>
      <c r="M892" s="260"/>
      <c r="N892" s="260"/>
      <c r="O892" s="258"/>
      <c r="P892" s="319"/>
      <c r="Q892" s="213"/>
      <c r="R892" s="213"/>
      <c r="S892" s="213"/>
    </row>
    <row r="893" spans="1:19">
      <c r="A893" s="260"/>
      <c r="B893" s="258" t="s">
        <v>50</v>
      </c>
      <c r="C893" s="260"/>
      <c r="D893" s="260"/>
      <c r="E893" s="260"/>
      <c r="F893" s="260"/>
      <c r="G893" s="260"/>
      <c r="H893" s="260"/>
      <c r="I893" s="260"/>
      <c r="J893" s="260"/>
      <c r="K893" s="260"/>
      <c r="L893" s="260"/>
      <c r="M893" s="260"/>
      <c r="N893" s="260"/>
      <c r="O893" s="258"/>
      <c r="P893" s="319"/>
      <c r="Q893" s="213"/>
      <c r="R893" s="213"/>
      <c r="S893" s="213"/>
    </row>
    <row r="894" spans="1:19">
      <c r="A894" s="260"/>
      <c r="B894" s="258" t="s">
        <v>51</v>
      </c>
      <c r="C894" s="260"/>
      <c r="D894" s="260"/>
      <c r="E894" s="260"/>
      <c r="F894" s="260"/>
      <c r="G894" s="260"/>
      <c r="H894" s="260"/>
      <c r="I894" s="260"/>
      <c r="J894" s="260"/>
      <c r="K894" s="260"/>
      <c r="L894" s="260"/>
      <c r="M894" s="260"/>
      <c r="N894" s="260"/>
      <c r="O894" s="258"/>
      <c r="P894" s="319"/>
      <c r="Q894" s="213"/>
      <c r="R894" s="213"/>
      <c r="S894" s="213"/>
    </row>
    <row r="895" spans="1:19">
      <c r="A895" s="260"/>
      <c r="B895" s="258" t="s">
        <v>341</v>
      </c>
      <c r="C895" s="260"/>
      <c r="D895" s="260"/>
      <c r="E895" s="260"/>
      <c r="F895" s="260"/>
      <c r="G895" s="260"/>
      <c r="H895" s="260"/>
      <c r="I895" s="260"/>
      <c r="J895" s="260"/>
      <c r="K895" s="260"/>
      <c r="L895" s="260"/>
      <c r="M895" s="260"/>
      <c r="N895" s="260"/>
      <c r="O895" s="258"/>
      <c r="P895" s="319"/>
      <c r="Q895" s="213"/>
      <c r="R895" s="213"/>
      <c r="S895" s="213"/>
    </row>
    <row r="896" spans="1:19">
      <c r="A896" s="260"/>
      <c r="B896" s="258" t="s">
        <v>335</v>
      </c>
      <c r="C896" s="260"/>
      <c r="D896" s="260"/>
      <c r="E896" s="260"/>
      <c r="F896" s="260"/>
      <c r="G896" s="260"/>
      <c r="H896" s="260"/>
      <c r="I896" s="260"/>
      <c r="J896" s="260"/>
      <c r="K896" s="260"/>
      <c r="L896" s="260"/>
      <c r="M896" s="260"/>
      <c r="N896" s="260"/>
      <c r="O896" s="258"/>
      <c r="P896" s="319"/>
      <c r="Q896" s="213"/>
      <c r="R896" s="213"/>
      <c r="S896" s="213"/>
    </row>
    <row r="897" spans="1:19">
      <c r="A897" s="260"/>
      <c r="B897" s="260" t="s">
        <v>49</v>
      </c>
      <c r="C897" s="260"/>
      <c r="D897" s="260"/>
      <c r="E897" s="260"/>
      <c r="F897" s="260"/>
      <c r="G897" s="260"/>
      <c r="H897" s="260"/>
      <c r="I897" s="260"/>
      <c r="J897" s="260"/>
      <c r="K897" s="260"/>
      <c r="L897" s="260"/>
      <c r="M897" s="260"/>
      <c r="N897" s="260"/>
      <c r="O897" s="258"/>
      <c r="P897" s="319"/>
      <c r="Q897" s="213"/>
      <c r="R897" s="213"/>
      <c r="S897" s="213"/>
    </row>
    <row r="898" spans="1:19">
      <c r="A898" s="260"/>
      <c r="B898" s="260" t="s">
        <v>182</v>
      </c>
      <c r="C898" s="260"/>
      <c r="D898" s="260"/>
      <c r="E898" s="260"/>
      <c r="F898" s="260"/>
      <c r="G898" s="260"/>
      <c r="H898" s="260"/>
      <c r="I898" s="260"/>
      <c r="J898" s="260"/>
      <c r="K898" s="260"/>
      <c r="L898" s="260"/>
      <c r="M898" s="260"/>
      <c r="N898" s="260"/>
      <c r="O898" s="258"/>
      <c r="P898" s="319"/>
      <c r="Q898" s="213"/>
      <c r="R898" s="213"/>
      <c r="S898" s="213"/>
    </row>
    <row r="899" spans="1:19" ht="27" customHeight="1">
      <c r="A899" s="260"/>
      <c r="B899" s="357" t="s">
        <v>339</v>
      </c>
      <c r="C899" s="357"/>
      <c r="D899" s="357"/>
      <c r="E899" s="357"/>
      <c r="F899" s="357"/>
      <c r="G899" s="357"/>
      <c r="H899" s="357"/>
      <c r="I899" s="357"/>
      <c r="J899" s="357"/>
      <c r="K899" s="357"/>
      <c r="L899" s="357"/>
      <c r="M899" s="357"/>
      <c r="N899" s="357"/>
      <c r="O899" s="357"/>
      <c r="P899" s="319"/>
      <c r="Q899" s="213"/>
      <c r="R899" s="213"/>
      <c r="S899" s="213"/>
    </row>
    <row r="900" spans="1:19">
      <c r="A900" s="260"/>
      <c r="B900" s="260" t="s">
        <v>340</v>
      </c>
      <c r="C900" s="260"/>
      <c r="D900" s="260"/>
      <c r="E900" s="260"/>
      <c r="F900" s="260"/>
      <c r="G900" s="260"/>
      <c r="H900" s="260"/>
      <c r="I900" s="260"/>
      <c r="J900" s="260"/>
      <c r="K900" s="260"/>
      <c r="L900" s="260"/>
      <c r="M900" s="260"/>
      <c r="N900" s="260"/>
      <c r="O900" s="258"/>
      <c r="P900" s="319"/>
      <c r="Q900" s="213"/>
      <c r="R900" s="213"/>
      <c r="S900" s="213"/>
    </row>
    <row r="901" spans="1:19">
      <c r="A901" s="260"/>
      <c r="B901" s="260"/>
      <c r="C901" s="260"/>
      <c r="D901" s="260"/>
      <c r="E901" s="260"/>
      <c r="F901" s="260"/>
      <c r="G901" s="260"/>
      <c r="H901" s="260"/>
      <c r="I901" s="260"/>
      <c r="J901" s="260"/>
      <c r="K901" s="260"/>
      <c r="L901" s="260"/>
      <c r="M901" s="260"/>
      <c r="N901" s="260"/>
      <c r="O901" s="258"/>
      <c r="P901" s="319"/>
      <c r="Q901" s="213"/>
      <c r="R901" s="213"/>
      <c r="S901" s="213"/>
    </row>
    <row r="902" spans="1:19">
      <c r="A902" s="258"/>
      <c r="B902" s="260"/>
      <c r="C902" s="260"/>
      <c r="D902" s="260"/>
      <c r="E902" s="260"/>
      <c r="F902" s="260"/>
      <c r="G902" s="260"/>
      <c r="H902" s="258"/>
      <c r="I902" s="260"/>
      <c r="J902" s="260"/>
      <c r="K902" s="260"/>
      <c r="L902" s="260"/>
      <c r="M902" s="260"/>
      <c r="N902" s="260"/>
      <c r="O902" s="258"/>
      <c r="P902" s="319"/>
      <c r="Q902" s="213"/>
      <c r="R902" s="213"/>
      <c r="S902" s="213"/>
    </row>
    <row r="903" spans="1:19">
      <c r="A903" s="320"/>
      <c r="B903" s="351" t="s">
        <v>352</v>
      </c>
      <c r="C903" s="351"/>
      <c r="D903" s="351"/>
      <c r="E903" s="351"/>
      <c r="F903" s="38"/>
      <c r="G903" s="38"/>
      <c r="H903" s="321"/>
      <c r="I903" s="321"/>
      <c r="J903" s="321"/>
      <c r="K903" s="321" t="s">
        <v>336</v>
      </c>
      <c r="L903" s="321"/>
      <c r="M903" s="321"/>
      <c r="N903" s="322"/>
      <c r="O903" s="322"/>
      <c r="P903" s="323"/>
      <c r="Q903" s="213"/>
      <c r="R903" s="213"/>
      <c r="S903" s="213"/>
    </row>
    <row r="904" spans="1:19" ht="13.5" customHeight="1">
      <c r="A904" s="324"/>
      <c r="B904" s="324"/>
      <c r="C904" s="325"/>
      <c r="D904" s="325"/>
      <c r="E904" s="38"/>
      <c r="F904" s="38"/>
      <c r="G904" s="38"/>
      <c r="H904" s="321"/>
      <c r="I904" s="321"/>
      <c r="J904" s="321"/>
      <c r="K904" s="321"/>
      <c r="L904" s="321"/>
      <c r="M904" s="321"/>
      <c r="N904" s="321"/>
      <c r="O904" s="321"/>
      <c r="P904" s="323"/>
      <c r="Q904" s="213"/>
      <c r="R904" s="213"/>
      <c r="S904" s="213"/>
    </row>
    <row r="905" spans="1:19">
      <c r="A905" s="320"/>
      <c r="B905" s="350" t="s">
        <v>337</v>
      </c>
      <c r="C905" s="350"/>
      <c r="D905" s="350"/>
      <c r="E905" s="350"/>
      <c r="F905" s="38"/>
      <c r="G905" s="38"/>
      <c r="H905" s="321"/>
      <c r="I905" s="321"/>
      <c r="J905" s="321"/>
      <c r="K905" s="321" t="s">
        <v>338</v>
      </c>
      <c r="L905" s="321"/>
      <c r="M905" s="321"/>
      <c r="N905" s="322"/>
      <c r="O905" s="322"/>
      <c r="P905" s="323"/>
      <c r="Q905" s="213"/>
      <c r="R905" s="213"/>
      <c r="S905" s="213"/>
    </row>
    <row r="906" spans="1:19">
      <c r="A906" s="324"/>
      <c r="B906" s="324"/>
      <c r="C906" s="325"/>
      <c r="D906" s="325"/>
      <c r="E906" s="38"/>
      <c r="F906" s="38"/>
      <c r="G906" s="38"/>
      <c r="H906" s="321"/>
      <c r="I906" s="321"/>
      <c r="J906" s="321"/>
      <c r="K906" s="321"/>
      <c r="L906" s="321"/>
      <c r="M906" s="321"/>
      <c r="N906" s="321"/>
      <c r="O906" s="321"/>
      <c r="P906" s="326"/>
    </row>
    <row r="907" spans="1:19">
      <c r="A907" s="324"/>
      <c r="B907" s="327" t="s">
        <v>40</v>
      </c>
      <c r="C907" s="325"/>
      <c r="D907" s="325"/>
      <c r="E907" s="38"/>
      <c r="F907" s="38"/>
      <c r="G907" s="38"/>
      <c r="H907" s="321"/>
      <c r="I907" s="321"/>
      <c r="J907" s="321"/>
      <c r="K907" s="328" t="s">
        <v>44</v>
      </c>
      <c r="L907" s="321"/>
      <c r="M907" s="321"/>
      <c r="N907" s="322"/>
      <c r="O907" s="322"/>
      <c r="P907" s="326"/>
      <c r="Q907" s="213"/>
      <c r="R907" s="213"/>
      <c r="S907" s="213"/>
    </row>
    <row r="908" spans="1:19">
      <c r="A908" s="324"/>
      <c r="B908" s="324"/>
      <c r="C908" s="325"/>
      <c r="D908" s="325"/>
      <c r="E908" s="38"/>
      <c r="F908" s="38"/>
      <c r="G908" s="38"/>
      <c r="H908" s="321"/>
      <c r="I908" s="321"/>
      <c r="J908" s="321"/>
      <c r="K908" s="321"/>
      <c r="L908" s="321"/>
      <c r="M908" s="321"/>
      <c r="N908" s="321"/>
      <c r="O908" s="321"/>
      <c r="P908" s="326"/>
    </row>
    <row r="909" spans="1:19">
      <c r="A909" s="327"/>
      <c r="B909" s="48" t="s">
        <v>223</v>
      </c>
      <c r="C909" s="329"/>
      <c r="D909" s="329"/>
      <c r="E909" s="330"/>
      <c r="F909" s="330"/>
      <c r="G909" s="330"/>
      <c r="H909" s="331"/>
      <c r="I909" s="331"/>
      <c r="J909" s="331"/>
      <c r="K909" s="331" t="s">
        <v>42</v>
      </c>
      <c r="L909" s="331"/>
      <c r="M909" s="331"/>
      <c r="N909" s="331"/>
      <c r="O909" s="331"/>
      <c r="P909" s="319"/>
      <c r="Q909" s="213"/>
      <c r="R909" s="213"/>
      <c r="S909" s="213"/>
    </row>
    <row r="910" spans="1:19">
      <c r="A910" s="324"/>
      <c r="B910" s="324"/>
      <c r="C910" s="325"/>
      <c r="D910" s="325"/>
      <c r="E910" s="38"/>
      <c r="F910" s="38"/>
      <c r="G910" s="38"/>
      <c r="H910" s="321"/>
      <c r="I910" s="321"/>
      <c r="J910" s="321"/>
      <c r="K910" s="321"/>
      <c r="L910" s="321"/>
      <c r="M910" s="321"/>
      <c r="N910" s="321"/>
      <c r="O910" s="321"/>
      <c r="P910" s="326"/>
    </row>
  </sheetData>
  <dataConsolidate/>
  <customSheetViews>
    <customSheetView guid="{0511722A-C36B-4A29-BA6A-52A648902BDA}" showPageBreaks="1" printArea="1" hiddenRows="1" view="pageBreakPreview" showRuler="0" topLeftCell="A418">
      <selection activeCell="G440" sqref="G440"/>
      <rowBreaks count="7" manualBreakCount="7">
        <brk id="67" max="15" man="1"/>
        <brk id="138" max="15" man="1"/>
        <brk id="204" max="15" man="1"/>
        <brk id="282" max="15" man="1"/>
        <brk id="297" max="15" man="1"/>
        <brk id="376" max="15" man="1"/>
        <brk id="457" max="15" man="1"/>
      </rowBreaks>
      <pageMargins left="0" right="0" top="0.39370078740157483" bottom="0.59055118110236227" header="0.51181102362204722" footer="0.51181102362204722"/>
      <printOptions horizontalCentered="1"/>
      <pageSetup paperSize="9" scale="75" orientation="portrait" horizontalDpi="300" verticalDpi="300" r:id="rId1"/>
      <headerFooter alignWithMargins="0">
        <oddFooter>&amp;C&amp;8&amp;P</oddFooter>
      </headerFooter>
    </customSheetView>
  </customSheetViews>
  <mergeCells count="37">
    <mergeCell ref="B22:O22"/>
    <mergeCell ref="B23:O23"/>
    <mergeCell ref="A24:P24"/>
    <mergeCell ref="M13:O13"/>
    <mergeCell ref="M14:O14"/>
    <mergeCell ref="B21:O21"/>
    <mergeCell ref="A835:P835"/>
    <mergeCell ref="A436:P436"/>
    <mergeCell ref="C34:C42"/>
    <mergeCell ref="D34:D42"/>
    <mergeCell ref="H38:O38"/>
    <mergeCell ref="H42:O42"/>
    <mergeCell ref="A45:P45"/>
    <mergeCell ref="H39:O39"/>
    <mergeCell ref="A433:A434"/>
    <mergeCell ref="A47:P47"/>
    <mergeCell ref="A1:P1"/>
    <mergeCell ref="A3:P3"/>
    <mergeCell ref="A5:P5"/>
    <mergeCell ref="I11:K11"/>
    <mergeCell ref="L11:O11"/>
    <mergeCell ref="A6:P6"/>
    <mergeCell ref="A7:P7"/>
    <mergeCell ref="L12:O12"/>
    <mergeCell ref="B17:O17"/>
    <mergeCell ref="B19:O19"/>
    <mergeCell ref="B20:O20"/>
    <mergeCell ref="B18:O18"/>
    <mergeCell ref="I12:K12"/>
    <mergeCell ref="B905:E905"/>
    <mergeCell ref="B903:E903"/>
    <mergeCell ref="A860:B860"/>
    <mergeCell ref="A845:P845"/>
    <mergeCell ref="A852:P852"/>
    <mergeCell ref="B885:O885"/>
    <mergeCell ref="B886:O886"/>
    <mergeCell ref="B899:O899"/>
  </mergeCells>
  <phoneticPr fontId="0" type="noConversion"/>
  <conditionalFormatting sqref="E54 E60 E827 E66 E72 E138 E198 E144 E216 E168 E174 E204 E210 E222 E228 E234 E240 E246 E252 E258 E264 E270 E276 E378 E384 E390 E396 E402 E408 E414 E420 E426 E432 E443 E449 E455 E461 E467 E473 E479 E485 E491 E497 E503 E509 E515 E521 E527 E533 E539 E545 E551 E557 E563 E569 E575 E581 E587 E593 E599 E78 E84 E90 E96 E102 E108 E114 E120 E126 E132 E150 E156 E162 E186 E192 E180 E282 E288 E294 E300 E306 E312 E318 E324 E330 E336 E342 E348 E354 E360 E366 E372 E605 E611 E617 E785 E791 E797 E803 E809 E815 E821 E665 E671 E677 E683 E689 E695 E701 E707 E713 E719 E725 E731 E737 E743 E749 E755 E761 E767 E773 E779 E623 E629 E635 E641 E647 E653 E659">
    <cfRule type="expression" dxfId="26" priority="8418" stopIfTrue="1">
      <formula>E54&lt;&gt;SUM(H54:O54)</formula>
    </cfRule>
    <cfRule type="expression" dxfId="25" priority="8419" stopIfTrue="1">
      <formula>E49/E54&lt;&gt;36</formula>
    </cfRule>
  </conditionalFormatting>
  <conditionalFormatting sqref="D49 D55 D822 D61 D67 D133 D193 D139 D211 D163 D169 D199 D205 D217 D223 D229 D235 D241 D247 D253 D259 D265 D271 D373 D379 D385 D391 D397 D403 D409 D415 D421 D427 D438 D444 D450 D456 D462 D468 D474 D480 D486 D492 D498 D504 D510 D516 D522 D528 D534 D540 D546 D552 D558 D564 D570 D576 D582 D588 D594 D73 D79 D85 D91 D97 D103 D109 D115 D121 D127 D145 D151 D157 D181 D187 D175 D277 D283 D289 D295 D301 D307 D313 D319 D325 D331 D337 D343 D349 D355 D361 D367 D600 D606 D612 D780 D786 D792 D798 D804 D810 D816 D660 D666 D672 D678 D684 D690 D696 D702 D708 D714 D720 D726 D732 D738 D744 D750 D756 D762 D768 D774 D618 D624 D630 D636 D642 D648 D654">
    <cfRule type="expression" dxfId="24" priority="8420" stopIfTrue="1">
      <formula>AND(INDEX($H54:$O54,1,$D49)=0, $D49&gt;0)</formula>
    </cfRule>
  </conditionalFormatting>
  <conditionalFormatting sqref="C49 C55 C822 C61 C67 C133 C193 C139 C211 C163 C169 C199 C205 C217 C223 C229 C235 C241 C247 C253 C259 C265 C271 C373 C379 C385 C391 C397 C403 C409 C415 C421 C427 C438 C444 C450 C456 C462 C468 C474 C480 C486 C492 C498 C504 C510 C516 C522 C528 C534 C540 C546 C552 C558 C564 C570 C576 C582 C588 C594 C73 C79 C85 C91 C97 C103 C109 C115 C121 C127 C145 C151 C157 C181 C187 C175 C277 C283 C289 C295 C301 C307 C313 C319 C325 C331 C337 C343 C349 C355 C361 C367 C600 C606 C612 C780 C786 C792 C798 C804 C810 C816 C660 C666 C672 C678 C684 C690 C696 C702 C708 C714 C720 C726 C732 C738 C744 C750 C756 C762 C768 C774 C618 C624 C630 C636 C642 C648 C654">
    <cfRule type="expression" dxfId="23" priority="8422" stopIfTrue="1">
      <formula>AND(INDEX($H54:$O54,1,$C49)=0, $C49&gt;0)</formula>
    </cfRule>
  </conditionalFormatting>
  <conditionalFormatting sqref="C50 C56 C823 C62 C68 C134 C194 C140 C212 C164 C170 C200 C206 C218 C224 C230 C236 C242 C248 C254 C260 C266 C272 C374 C380 C386 C392 C398 C404 C410 C416 C422 C428 C439 C445 C451 C457 C463 C469 C475 C481 C487 C493 C499 C505 C511 C517 C523 C529 C535 C541 C547 C553 C559 C565 C571 C577 C583 C589 C595 C74 C80 C86 C92 C98 C104 C110 C116 C122 C128 C146 C152 C158 C182 C188 C176 C278 C284 C290 C296 C302 C308 C314 C320 C326 C332 C338 C344 C350 C356 C362 C368 C601 C607 C613 C781 C787 C793 C799 C805 C811 C817 C661 C667 C673 C679 C685 C691 C697 C703 C709 C715 C721 C727 C733 C739 C745 C751 C757 C763 C769 C775 C619 C625 C631 C637 C643 C649 C655">
    <cfRule type="expression" dxfId="22" priority="8423" stopIfTrue="1">
      <formula>AND(INDEX($H54:$O54,1,$C50)=0, $C50&gt;0)</formula>
    </cfRule>
  </conditionalFormatting>
  <conditionalFormatting sqref="C51 C57 C824 C63 C69 C135 C195 C141 C213 C165 C171 C201 C207 C219 C225 C231 C237 C243 C249 C255 C261 C267 C273 C375 C381 C387 C393 C399 C405 C411 C417 C423 C429 C440 C446 C452 C458 C464 C470 C476 C482 C488 C494 C500 C506 C512 C518 C524 C530 C536 C542 C548 C554 C560 C566 C572 C578 C584 C590 C596 C75 C81 C87 C93 C99 C105 C111 C117 C123 C129 C147 C153 C159 C183 C189 C177 C279 C285 C291 C297 C303 C309 C315 C321 C327 C333 C339 C345 C351 C357 C363 C369 C602 C608 C614 C782 C788 C794 C800 C806 C812 C818 C662 C668 C674 C680 C686 C692 C698 C704 C710 C716 C722 C728 C734 C740 C746 C752 C758 C764 C770 C776 C620 C626 C632 C638 C644 C650 C656">
    <cfRule type="expression" dxfId="21" priority="8424" stopIfTrue="1">
      <formula>AND(INDEX($H54:$O54,1,$C51)=0, $C51&gt;0)</formula>
    </cfRule>
  </conditionalFormatting>
  <conditionalFormatting sqref="C52 C58 C825 C64 C70 C136 C196 C142 C214 C166 C172 C202 C208 C220 C226 C232 C238 C244 C250 C256 C262 C268 C274 C376 C382 C388 C394 C400 C406 C412 C418 C424 C430 C441 C447 C453 C459 C465 C471 C477 C483 C489 C495 C501 C507 C513 C519 C525 C531 C537 C543 C549 C555 C561 C567 C573 C579 C585 C591 C597 C76 C82 C88 C94 C100 C106 C112 C118 C124 C130 C148 C154 C160 C184 C190 C178 C280 C286 C292 C298 C304 C310 C316 C322 C328 C334 C340 C346 C352 C358 C364 C370 C603 C609 C615 C783 C789 C795 C801 C807 C813 C819 C663 C669 C675 C681 C687 C693 C699 C705 C711 C717 C723 C729 C735 C741 C747 C753 C759 C765 C771 C777 C621 C627 C633 C639 C645 C651 C657">
    <cfRule type="expression" dxfId="20" priority="8425" stopIfTrue="1">
      <formula>AND(INDEX($H54:$O54,1,$C52)=0, $C52&gt;0)</formula>
    </cfRule>
  </conditionalFormatting>
  <conditionalFormatting sqref="C53 C59 C826 C65 C71 C137 C197 C143 C215 C167 C173 C203 C209 C221 C227 C233 C239 C245 C251 C257 C263 C269 C275 C377 C383 C389 C395 C401 C407 C413 C419 C425 C431 C442 C448 C454 C460 C466 C472 C478 C484 C490 C496 C502 C508 C514 C520 C526 C532 C538 C544 C550 C556 C562 C568 C574 C580 C586 C592 C598 C77 C83 C89 C95 C101 C107 C113 C119 C125 C131 C149 C155 C161 C185 C191 C179 C281 C287 C293 C299 C305 C311 C317 C323 C329 C335 C341 C347 C353 C359 C365 C371 C604 C610 C616 C784 C790 C796 C802 C808 C814 C820 C664 C670 C676 C682 C688 C694 C700 C706 C712 C718 C724 C730 C736 C742 C748 C754 C760 C766 C772 C778 C622 C628 C634 C640 C646 C652 C658">
    <cfRule type="expression" dxfId="19" priority="8426" stopIfTrue="1">
      <formula>AND(INDEX($H54:$O54,1,$C53)=0, $C53&gt;0)</formula>
    </cfRule>
  </conditionalFormatting>
  <conditionalFormatting sqref="C54 C60 C827 C66 C72 C138 C198 C144 C216 C168 C174 C204 C210 C222 C228 C234 C240 C246 C252 C258 C264 C270 C276 C378 C384 C390 C396 C402 C408 C414 C420 C426 C432 C443 C449 C455 C461 C467 C473 C479 C485 C491 C497 C503 C509 C515 C521 C527 C533 C539 C545 C551 C557 C563 C569 C575 C581 C587 C593 C599 C78 C84 C90 C96 C102 C108 C114 C120 C126 C132 C150 C156 C162 C186 C192 C180 C282 C288 C294 C300 C306 C312 C318 C324 C330 C336 C342 C348 C354 C360 C366 C372 C605 C611 C617 C785 C791 C797 C803 C809 C815 C821 C665 C671 C677 C683 C689 C695 C701 C707 C713 C719 C725 C731 C737 C743 C749 C755 C761 C767 C773 C779 C623 C629 C635 C641 C647 C653 C659">
    <cfRule type="expression" dxfId="18" priority="8427" stopIfTrue="1">
      <formula>AND(INDEX($H54:$O54,1,$C54)=0, $C54&gt;0)</formula>
    </cfRule>
  </conditionalFormatting>
  <conditionalFormatting sqref="D50 D56 D823 D62 D68 D134 D194 D140 D212 D164 D170 D200 D206 D218 D224 D230 D236 D242 D248 D254 D260 D266 D272 D374 D380 D386 D392 D398 D404 D410 D416 D422 D428 D439 D445 D451 D457 D463 D469 D475 D481 D487 D493 D499 D505 D511 D517 D523 D529 D535 D541 D547 D553 D559 D565 D571 D577 D583 D589 D595 D74 D80 D86 D92 D98 D104 D110 D116 D122 D128 D146 D152 D158 D182 D188 D176 D278 D284 D290 D296 D302 D308 D314 D320 D326 D332 D338 D344 D350 D356 D362 D368 D601 D607 D613 D781 D787 D793 D799 D805 D811 D817 D661 D667 D673 D679 D685 D691 D697 D703 D709 D715 D721 D727 D733 D739 D745 D751 D757 D763 D769 D775 D619 D625 D631 D637 D643 D649 D655">
    <cfRule type="expression" dxfId="17" priority="8428" stopIfTrue="1">
      <formula>AND(INDEX($H54:$O54,1,$D50)=0, $D50&gt;0)</formula>
    </cfRule>
  </conditionalFormatting>
  <conditionalFormatting sqref="D51 D57 D824 D63 D69 D135 D195 D141 D213 D165 D171 D201 D207 D219 D225 D231 D237 D243 D249 D255 D261 D267 D273 D375 D381 D387 D393 D399 D405 D411 D417 D423 D429 D440 D446 D452 D458 D464 D470 D476 D482 D488 D494 D500 D506 D512 D518 D524 D530 D536 D542 D548 D554 D560 D566 D572 D578 D584 D590 D596 D75 D81 D87 D93 D99 D105 D111 D117 D123 D129 D147 D153 D159 D183 D189 D177 D279 D285 D291 D297 D303 D309 D315 D321 D327 D333 D339 D345 D351 D357 D363 D369 D602 D608 D614 D782 D788 D794 D800 D806 D812 D818 D662 D668 D674 D680 D686 D692 D698 D704 D710 D716 D722 D728 D734 D740 D746 D752 D758 D764 D770 D776 D620 D626 D632 D638 D644 D650 D656">
    <cfRule type="expression" dxfId="16" priority="8430" stopIfTrue="1">
      <formula>AND(INDEX($H54:$O54,1,$D51)=0, $D51&gt;0)</formula>
    </cfRule>
  </conditionalFormatting>
  <conditionalFormatting sqref="D52 D58 D825 D64 D70 D136 D196 D142 D214 D166 D172 D202 D208 D220 D226 D232 D238 D244 D250 D256 D262 D268 D274 D376 D382 D388 D394 D400 D406 D412 D418 D424 D430 D441 D447 D453 D459 D465 D471 D477 D483 D489 D495 D501 D507 D513 D519 D525 D531 D537 D543 D549 D555 D561 D567 D573 D579 D585 D591 D597 D76 D82 D88 D94 D100 D106 D112 D118 D124 D130 D148 D154 D160 D184 D190 D178 D280 D286 D292 D298 D304 D310 D316 D322 D328 D334 D340 D346 D352 D358 D364 D370 D603 D609 D615 D783 D789 D795 D801 D807 D813 D819 D663 D669 D675 D681 D687 D693 D699 D705 D711 D717 D723 D729 D735 D741 D747 D753 D759 D765 D771 D777 D621 D627 D633 D639 D645 D651 D657">
    <cfRule type="expression" dxfId="15" priority="8432" stopIfTrue="1">
      <formula>AND(INDEX($H54:$O54,1,$D52)=0, $D52&gt;0)</formula>
    </cfRule>
  </conditionalFormatting>
  <conditionalFormatting sqref="D53 D59 D826 D65 D71 D137 D197 D143 D215 D167 D173 D203 D209 D221 D227 D233 D239 D245 D251 D257 D263 D269 D275 D377 D383 D389 D395 D401 D407 D413 D419 D425 D431 D442 D448 D454 D460 D466 D472 D478 D484 D490 D496 D502 D508 D514 D520 D526 D532 D538 D544 D550 D556 D562 D568 D574 D580 D586 D592 D598 D77 D83 D89 D95 D101 D107 D113 D119 D125 D131 D149 D155 D161 D185 D191 D179 D281 D287 D293 D299 D305 D311 D317 D323 D329 D335 D341 D347 D353 D359 D365 D371 D604 D610 D616 D784 D790 D796 D802 D808 D814 D820 D664 D670 D676 D682 D688 D694 D700 D706 D712 D718 D724 D730 D736 D742 D748 D754 D760 D766 D772 D778 D622 D628 D634 D640 D646 D652 D658">
    <cfRule type="expression" dxfId="14" priority="8434" stopIfTrue="1">
      <formula>AND(INDEX($H54:$O54,1,$D53)=0, $D53&gt;0)</formula>
    </cfRule>
  </conditionalFormatting>
  <conditionalFormatting sqref="D54 D60 D827 D66 D72 D138 D198 D144 D216 D168 D174 D204 D210 D222 D228 D234 D240 D246 D252 D258 D264 D270 D276 D378 D384 D390 D396 D402 D408 D414 D420 D426 D432 D443 D449 D455 D461 D467 D473 D479 D485 D491 D497 D503 D509 D515 D521 D527 D533 D539 D545 D551 D557 D563 D569 D575 D581 D587 D593 D599 D78 D84 D90 D96 D102 D108 D114 D120 D126 D132 D150 D156 D162 D186 D192 D180 D282 D288 D294 D300 D306 D312 D318 D324 D330 D336 D342 D348 D354 D360 D366 D372 D605 D611 D617 D785 D791 D797 D803 D809 D815 D821 D665 D671 D677 D683 D689 D695 D701 D707 D713 D719 D725 D731 D737 D743 D749 D755 D761 D767 D773 D779 D623 D629 D635 D641 D647 D653 D659">
    <cfRule type="expression" dxfId="13" priority="8436" stopIfTrue="1">
      <formula>AND(INDEX($H54:$O54,1,$D54)=0, $D54&gt;0)</formula>
    </cfRule>
  </conditionalFormatting>
  <conditionalFormatting sqref="J877 L877 N877 H877">
    <cfRule type="expression" dxfId="12" priority="8438" stopIfTrue="1">
      <formula>H877+I877&gt;10</formula>
    </cfRule>
  </conditionalFormatting>
  <conditionalFormatting sqref="I877 K877 M877 O877">
    <cfRule type="expression" dxfId="11" priority="8439" stopIfTrue="1">
      <formula>H877+I877&gt;10</formula>
    </cfRule>
  </conditionalFormatting>
  <conditionalFormatting sqref="H879 J879 L879 N879">
    <cfRule type="expression" dxfId="10" priority="8440" stopIfTrue="1">
      <formula>H879+I879&gt;12</formula>
    </cfRule>
  </conditionalFormatting>
  <conditionalFormatting sqref="I879 K879 M879 O879">
    <cfRule type="expression" dxfId="9" priority="8441" stopIfTrue="1">
      <formula>H879+I879&gt;12</formula>
    </cfRule>
  </conditionalFormatting>
  <conditionalFormatting sqref="E433">
    <cfRule type="cellIs" dxfId="8" priority="1406" stopIfTrue="1" operator="notEqual">
      <formula>E434*36</formula>
    </cfRule>
  </conditionalFormatting>
  <conditionalFormatting sqref="E870">
    <cfRule type="cellIs" dxfId="7" priority="8384" stopIfTrue="1" operator="greaterThan">
      <formula>0.4</formula>
    </cfRule>
    <cfRule type="cellIs" dxfId="6" priority="8385" stopIfTrue="1" operator="lessThanOrEqual">
      <formula>0.4</formula>
    </cfRule>
  </conditionalFormatting>
  <conditionalFormatting sqref="E875">
    <cfRule type="cellIs" dxfId="5" priority="8386" stopIfTrue="1" operator="lessThan">
      <formula>0.3</formula>
    </cfRule>
    <cfRule type="cellIs" dxfId="4" priority="8387" stopIfTrue="1" operator="greaterThanOrEqual">
      <formula>0.3</formula>
    </cfRule>
  </conditionalFormatting>
  <conditionalFormatting sqref="H861:N861">
    <cfRule type="expression" dxfId="3" priority="8453" stopIfTrue="1">
      <formula>H861&lt;&gt;30</formula>
    </cfRule>
  </conditionalFormatting>
  <conditionalFormatting sqref="H867:O867">
    <cfRule type="cellIs" dxfId="2" priority="7509" stopIfTrue="1" operator="greaterThan">
      <formula>27</formula>
    </cfRule>
  </conditionalFormatting>
  <conditionalFormatting sqref="H55:O57 H61:O63 H67:O69 H73:O75 H79:O81 H85:O87 H91:O93 H97:O99 H103:O105 H109:O111 H115:O117 H121:O123 H127:O129 H133:O135 H139:O141 H145:O147 H151:O153 H157:O159 H163:O165 H169:O171 H175:O177 H181:O183 H187:O189 H193:O195 H199:O201 H205:O207 H211:O213 H217:O219 H223:O225 H229:O231 H235:O237 H241:O243 H247:O249 H253:O255 H259:O261 H265:O267 H271:O273 H277:O279 H283:O285 H289:O291 H295:O297 H301:O303 H307:O309 H313:O315 H319:O321 H325:O327 H331:O333 H337:O339 H343:O345 H349:O351 H355:O357 H361:O363 H367:O369 H373:O375 H379:O381 H385:O387 H391:O393 H397:O399 H403:O405 H409:O411 H415:O417 H421:O423 H427:O429 H438:O440 H444:O446 H450:O452 H456:O458 H462:O464 H468:O470 H474:O476 H480:O482 H486:O488 H492:O494 H498:O500 H504:O506 H510:O512 H516:O518 H522:O524 H528:O530 H534:O536 H540:O542 H546:O548 H552:O554 H558:O560 H564:O566 H570:O572 H576:O578 H582:O584 H588:O590 H594:O596 H600:O602 H606:O608 H612:O614 H786:O788 H792:O794 H798:O800 H804:O806 H810:O812 H816:O818 H822:O824 H660:O662 H666:O668 H672:O674 H678:O680 H684:O686 H690:O692 H696:O698 H702:O704 H708:O710 H714:O716 H720:O722 H726:O728 H732:O734 H738:O740 H744:O746 H750:O752 H756:O758 H762:O764 H768:O770 H774:O776 H780:O782 H618:O620 H624:O626 H630:O632 H636:O638 H642:O644 H648:O650 H654:O656">
    <cfRule type="expression" dxfId="1" priority="8448" stopIfTrue="1">
      <formula>MOD(H55,0.5)&lt;&gt;0</formula>
    </cfRule>
  </conditionalFormatting>
  <conditionalFormatting sqref="E861">
    <cfRule type="cellIs" dxfId="0" priority="8480" stopIfTrue="1" operator="equal">
      <formula>240</formula>
    </cfRule>
  </conditionalFormatting>
  <printOptions horizontalCentered="1"/>
  <pageMargins left="0" right="0" top="0.39370078740157483" bottom="0.59055118110236227" header="0.51181102362204722" footer="0.51181102362204722"/>
  <pageSetup paperSize="9" scale="77" orientation="portrait" horizontalDpi="300" verticalDpi="300" r:id="rId2"/>
  <headerFooter alignWithMargins="0">
    <oddFooter>&amp;C&amp;8&amp;P</oddFooter>
  </headerFooter>
  <rowBreaks count="6" manualBreakCount="6">
    <brk id="72" max="15" man="1"/>
    <brk id="150" max="15" man="1"/>
    <brk id="473" max="15" man="1"/>
    <brk id="593" max="15" man="1"/>
    <brk id="833" max="15" man="1"/>
    <brk id="893" max="15" man="1"/>
  </rowBreak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Educational Plan</vt:lpstr>
      <vt:lpstr>'Educational Plan'!Область_печати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Проект учебного плана специализации 200203.01 - ОЭИИиСПиС</dc:title>
  <dc:creator>В.Мусяков</dc:creator>
  <dc:description>Дневная форма - 2006 г._x000d_
Изменены назания вуза и министерства._x000d_
Откорректированы названия (политология - 509, социология - 509), Химия и Отеч. История поменены семестрами, изменена раскладка часов в Прикл. оптике, поменены семестрами часы СРС во Введении в спец., Прикладная мех. разбита на 3 части._x000d_
Искл. СД.Р.03 "ОЭС АТП"._x000d_
СД.Р.04 "ТВК" - доб. 17 лаб. и 37 СРС._x000d_
СД.Р.06 "Комп. технол. пролектир. ОЭС" - доб. 17 лаб. и 37 СРС._x000d_
СД.Р.07 "ОЭС ор., упр. и нав."- доб. 17 пр., 37 СРС и зач._x000d_
СД.Р.08 "Опт. мет. обр. избр." - доб. экз._x000d_
СД.Р.12 "ОЭ устр. адапт. роб." - СД.Р.03 "ТВ измерит. сист."_x000d_
СД.Р.13 "Сист. ПТВ" - СД.Р.12.</dc:description>
  <cp:lastModifiedBy>МТА</cp:lastModifiedBy>
  <cp:lastPrinted>2016-05-25T08:57:35Z</cp:lastPrinted>
  <dcterms:created xsi:type="dcterms:W3CDTF">1997-04-21T11:22:02Z</dcterms:created>
  <dcterms:modified xsi:type="dcterms:W3CDTF">2017-04-19T18:21:13Z</dcterms:modified>
</cp:coreProperties>
</file>