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09"/>
  <workbookPr filterPrivacy="1"/>
  <xr:revisionPtr revIDLastSave="0" documentId="11_17930A3FBCEA04FDD285C2ED92A6FD2710A3EBD9" xr6:coauthVersionLast="45" xr6:coauthVersionMax="45" xr10:uidLastSave="{00000000-0000-0000-0000-000000000000}"/>
  <bookViews>
    <workbookView xWindow="0" yWindow="0" windowWidth="15360" windowHeight="7650" firstSheet="23" activeTab="23" xr2:uid="{00000000-000D-0000-FFFF-FFFF00000000}"/>
  </bookViews>
  <sheets>
    <sheet name="Noi dung" sheetId="1" r:id="rId1"/>
    <sheet name="su dung" sheetId="2" r:id="rId2"/>
    <sheet name="DuLieuGoc" sheetId="11" r:id="rId3"/>
    <sheet name="phân phối" sheetId="19" r:id="rId4"/>
    <sheet name="1.2. Bieu dien DL" sheetId="5" r:id="rId5"/>
    <sheet name="1.2" sheetId="6" r:id="rId6"/>
    <sheet name="II.1" sheetId="12" r:id="rId7"/>
    <sheet name="II.2" sheetId="13" r:id="rId8"/>
    <sheet name="II.3" sheetId="15" r:id="rId9"/>
    <sheet name="II.4" sheetId="16" r:id="rId10"/>
    <sheet name="II.5" sheetId="17" r:id="rId11"/>
    <sheet name="II.6" sheetId="18" r:id="rId12"/>
    <sheet name="III.1a" sheetId="20" r:id="rId13"/>
    <sheet name="III.1b" sheetId="21" r:id="rId14"/>
    <sheet name="III.2a" sheetId="22" r:id="rId15"/>
    <sheet name="III.2b" sheetId="23" r:id="rId16"/>
    <sheet name="III.2c" sheetId="25" r:id="rId17"/>
    <sheet name="III.2d" sheetId="26" r:id="rId18"/>
    <sheet name="IV.1a" sheetId="31" r:id="rId19"/>
    <sheet name="IV.1b" sheetId="24" r:id="rId20"/>
    <sheet name="IV.1c" sheetId="29" r:id="rId21"/>
    <sheet name="IV.2a" sheetId="28" r:id="rId22"/>
    <sheet name="IV.2b" sheetId="27" r:id="rId23"/>
    <sheet name="IV.2c" sheetId="32" r:id="rId24"/>
    <sheet name="Mot so lenh excel" sheetId="7" r:id="rId25"/>
    <sheet name="Sheet1" sheetId="33" r:id="rId26"/>
    <sheet name="Sheet2" sheetId="34" r:id="rId27"/>
  </sheets>
  <definedNames>
    <definedName name="_xlnm._FilterDatabase" localSheetId="5" hidden="1">'1.2'!$I$15:$K$15</definedName>
    <definedName name="_xlnm._FilterDatabase" localSheetId="4" hidden="1">'1.2. Bieu dien DL'!$I$1:$J$1</definedName>
    <definedName name="_xlnm._FilterDatabase" localSheetId="2" hidden="1">DuLieuGoc!$F$1:$F$37</definedName>
    <definedName name="_xlnm._FilterDatabase" localSheetId="20" hidden="1">IV.1c!$A$3:$I$3</definedName>
    <definedName name="_xlnm._FilterDatabase" localSheetId="24" hidden="1">'Mot so lenh excel'!#REF!</definedName>
    <definedName name="_xlnm._FilterDatabase" localSheetId="25" hidden="1">Sheet1!$K$1:$L$1</definedName>
    <definedName name="PCCV">IV.2b!$F$15:$F$15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4" l="1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2" i="33"/>
  <c r="P2" i="33" l="1" a="1"/>
  <c r="P3" i="33" s="1"/>
  <c r="L2" i="33" a="1"/>
  <c r="L3" i="33" s="1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9" i="33"/>
  <c r="H8" i="33"/>
  <c r="H7" i="33"/>
  <c r="H6" i="33"/>
  <c r="H5" i="33"/>
  <c r="H4" i="33"/>
  <c r="H3" i="33"/>
  <c r="H2" i="33"/>
  <c r="L27" i="33" l="1"/>
  <c r="L28" i="33"/>
  <c r="L25" i="33"/>
  <c r="L18" i="33"/>
  <c r="L29" i="33"/>
  <c r="L17" i="33"/>
  <c r="L26" i="33"/>
  <c r="P8" i="33"/>
  <c r="P7" i="33"/>
  <c r="P4" i="33"/>
  <c r="P2" i="33"/>
  <c r="P9" i="33"/>
  <c r="P6" i="33"/>
  <c r="P5" i="33"/>
  <c r="L2" i="33"/>
  <c r="L9" i="33"/>
  <c r="L8" i="33"/>
  <c r="L7" i="33"/>
  <c r="L6" i="33"/>
  <c r="L5" i="33"/>
  <c r="L4" i="33"/>
  <c r="B15" i="28"/>
  <c r="G19" i="29"/>
  <c r="D11" i="31"/>
  <c r="E11" i="31"/>
  <c r="G5" i="31"/>
  <c r="H5" i="31" s="1"/>
  <c r="G6" i="31"/>
  <c r="H6" i="31" s="1"/>
  <c r="G7" i="31"/>
  <c r="H7" i="31" s="1"/>
  <c r="G8" i="31"/>
  <c r="H8" i="31" s="1"/>
  <c r="G9" i="31"/>
  <c r="H9" i="31" s="1"/>
  <c r="G4" i="31"/>
  <c r="H4" i="31" s="1"/>
  <c r="F3" i="31"/>
  <c r="D10" i="31"/>
  <c r="P10" i="33" l="1"/>
  <c r="Q3" i="33" s="1"/>
  <c r="H11" i="31"/>
  <c r="Q7" i="33" l="1"/>
  <c r="Q2" i="33"/>
  <c r="Q9" i="33"/>
  <c r="Q6" i="33"/>
  <c r="Q5" i="33"/>
  <c r="Q8" i="33"/>
  <c r="Q4" i="33"/>
  <c r="F14" i="29"/>
  <c r="E14" i="29"/>
  <c r="F9" i="29"/>
  <c r="E9" i="29"/>
  <c r="F13" i="29"/>
  <c r="E13" i="29"/>
  <c r="G13" i="29" s="1"/>
  <c r="F8" i="29"/>
  <c r="E8" i="29"/>
  <c r="F7" i="29"/>
  <c r="E7" i="29"/>
  <c r="F12" i="29"/>
  <c r="E12" i="29"/>
  <c r="H12" i="29" s="1"/>
  <c r="F6" i="29"/>
  <c r="E6" i="29"/>
  <c r="F11" i="29"/>
  <c r="E11" i="29"/>
  <c r="H11" i="29" s="1"/>
  <c r="F5" i="29"/>
  <c r="E5" i="29"/>
  <c r="F10" i="29"/>
  <c r="E10" i="29"/>
  <c r="H10" i="29" s="1"/>
  <c r="F4" i="29"/>
  <c r="E4" i="29"/>
  <c r="H14" i="29" l="1"/>
  <c r="G14" i="29"/>
  <c r="H13" i="29"/>
  <c r="H7" i="29"/>
  <c r="H9" i="29"/>
  <c r="G7" i="29"/>
  <c r="I7" i="29" s="1"/>
  <c r="H5" i="29"/>
  <c r="H8" i="29"/>
  <c r="G4" i="29"/>
  <c r="H6" i="29"/>
  <c r="G5" i="29"/>
  <c r="G12" i="29"/>
  <c r="I12" i="29" s="1"/>
  <c r="F15" i="29"/>
  <c r="H4" i="29"/>
  <c r="I14" i="29"/>
  <c r="I13" i="29"/>
  <c r="G8" i="29"/>
  <c r="I8" i="29" s="1"/>
  <c r="G6" i="29"/>
  <c r="G10" i="29"/>
  <c r="G9" i="29"/>
  <c r="I9" i="29" s="1"/>
  <c r="G11" i="29"/>
  <c r="I11" i="29" s="1"/>
  <c r="I5" i="29" l="1"/>
  <c r="I6" i="29"/>
  <c r="I4" i="29"/>
  <c r="H15" i="29"/>
  <c r="G15" i="29"/>
  <c r="I10" i="29"/>
  <c r="I15" i="29"/>
  <c r="K25" i="19" l="1"/>
  <c r="B7" i="19" l="1"/>
  <c r="I3" i="19"/>
  <c r="H4" i="19"/>
  <c r="G3" i="19"/>
  <c r="F4" i="19"/>
  <c r="F5" i="19" s="1"/>
  <c r="B3" i="19"/>
  <c r="C3" i="19"/>
  <c r="E3" i="19" s="1"/>
  <c r="I4" i="19" l="1"/>
  <c r="H5" i="19"/>
  <c r="D3" i="19"/>
  <c r="G4" i="19"/>
  <c r="F6" i="19"/>
  <c r="G5" i="19"/>
  <c r="C4" i="19"/>
  <c r="H6" i="19" l="1"/>
  <c r="I5" i="19"/>
  <c r="F7" i="19"/>
  <c r="G6" i="19"/>
  <c r="E4" i="19"/>
  <c r="D4" i="19"/>
  <c r="C5" i="19"/>
  <c r="E10" i="12"/>
  <c r="H7" i="19" l="1"/>
  <c r="I6" i="19"/>
  <c r="F8" i="19"/>
  <c r="G7" i="19"/>
  <c r="E5" i="19"/>
  <c r="D5" i="19"/>
  <c r="C6" i="19"/>
  <c r="G2" i="11" a="1"/>
  <c r="G3" i="11" s="1"/>
  <c r="H8" i="19" l="1"/>
  <c r="I7" i="19"/>
  <c r="F9" i="19"/>
  <c r="G8" i="19"/>
  <c r="D6" i="19"/>
  <c r="E6" i="19"/>
  <c r="C7" i="19"/>
  <c r="G2" i="11"/>
  <c r="G9" i="11"/>
  <c r="G8" i="11"/>
  <c r="G7" i="11"/>
  <c r="G6" i="11"/>
  <c r="G5" i="11"/>
  <c r="G4" i="11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10" i="11" l="1"/>
  <c r="H9" i="19"/>
  <c r="I8" i="19"/>
  <c r="F10" i="19"/>
  <c r="G9" i="19"/>
  <c r="D7" i="19"/>
  <c r="E7" i="19"/>
  <c r="C8" i="19"/>
  <c r="C6" i="18"/>
  <c r="D5" i="18"/>
  <c r="E13" i="18"/>
  <c r="E12" i="18"/>
  <c r="E11" i="18"/>
  <c r="C5" i="18"/>
  <c r="K12" i="17"/>
  <c r="D10" i="18" l="1"/>
  <c r="H10" i="19"/>
  <c r="I9" i="19"/>
  <c r="H3" i="11"/>
  <c r="H4" i="11"/>
  <c r="H5" i="11"/>
  <c r="H6" i="11"/>
  <c r="H7" i="11"/>
  <c r="H8" i="11"/>
  <c r="H9" i="11"/>
  <c r="H2" i="11"/>
  <c r="D8" i="19"/>
  <c r="E8" i="19"/>
  <c r="F11" i="19"/>
  <c r="G10" i="19"/>
  <c r="C9" i="19"/>
  <c r="H13" i="18"/>
  <c r="H11" i="18"/>
  <c r="F13" i="18"/>
  <c r="G13" i="18" s="1"/>
  <c r="H12" i="18"/>
  <c r="F11" i="18"/>
  <c r="G11" i="18" s="1"/>
  <c r="H11" i="19" l="1"/>
  <c r="I10" i="19"/>
  <c r="D9" i="19"/>
  <c r="E9" i="19"/>
  <c r="F12" i="19"/>
  <c r="G11" i="19"/>
  <c r="C10" i="19"/>
  <c r="F12" i="18"/>
  <c r="G12" i="18" s="1"/>
  <c r="H12" i="19" l="1"/>
  <c r="I11" i="19"/>
  <c r="D10" i="19"/>
  <c r="E10" i="19"/>
  <c r="F13" i="19"/>
  <c r="G12" i="19"/>
  <c r="C11" i="19"/>
  <c r="C5" i="15"/>
  <c r="E11" i="15"/>
  <c r="E10" i="15"/>
  <c r="E9" i="15"/>
  <c r="C11" i="15"/>
  <c r="C10" i="15"/>
  <c r="C9" i="15"/>
  <c r="C8" i="15"/>
  <c r="C4" i="13"/>
  <c r="E10" i="13"/>
  <c r="C10" i="13"/>
  <c r="C9" i="13"/>
  <c r="C8" i="13"/>
  <c r="C7" i="13"/>
  <c r="D8" i="15" l="1"/>
  <c r="F9" i="15" s="1"/>
  <c r="H13" i="19"/>
  <c r="I12" i="19"/>
  <c r="F14" i="19"/>
  <c r="G13" i="19"/>
  <c r="D11" i="19"/>
  <c r="E11" i="19"/>
  <c r="C12" i="19"/>
  <c r="F10" i="15"/>
  <c r="F11" i="15"/>
  <c r="G11" i="15" s="1"/>
  <c r="H11" i="15"/>
  <c r="H9" i="15"/>
  <c r="G10" i="15"/>
  <c r="H10" i="15"/>
  <c r="G9" i="15"/>
  <c r="D7" i="13"/>
  <c r="H10" i="13" s="1"/>
  <c r="E8" i="13"/>
  <c r="E9" i="13"/>
  <c r="H14" i="19" l="1"/>
  <c r="I13" i="19"/>
  <c r="E12" i="19"/>
  <c r="D12" i="19"/>
  <c r="F15" i="19"/>
  <c r="G14" i="19"/>
  <c r="C13" i="19"/>
  <c r="H8" i="13"/>
  <c r="F9" i="13"/>
  <c r="F10" i="13" s="1"/>
  <c r="G10" i="13" s="1"/>
  <c r="H9" i="13"/>
  <c r="F8" i="13"/>
  <c r="G8" i="13" s="1"/>
  <c r="H15" i="19" l="1"/>
  <c r="I14" i="19"/>
  <c r="F16" i="19"/>
  <c r="G15" i="19"/>
  <c r="E13" i="19"/>
  <c r="D13" i="19"/>
  <c r="C14" i="19"/>
  <c r="G9" i="13"/>
  <c r="H16" i="19" l="1"/>
  <c r="I15" i="19"/>
  <c r="E14" i="19"/>
  <c r="D14" i="19"/>
  <c r="F17" i="19"/>
  <c r="G16" i="19"/>
  <c r="C15" i="19"/>
  <c r="E11" i="12"/>
  <c r="E9" i="12"/>
  <c r="D8" i="12"/>
  <c r="C9" i="12"/>
  <c r="C10" i="12"/>
  <c r="C11" i="12"/>
  <c r="C8" i="12"/>
  <c r="F11" i="12" l="1"/>
  <c r="G11" i="12" s="1"/>
  <c r="H11" i="12"/>
  <c r="H10" i="12"/>
  <c r="H9" i="12"/>
  <c r="F10" i="12"/>
  <c r="G10" i="12" s="1"/>
  <c r="F9" i="12"/>
  <c r="G9" i="12" s="1"/>
  <c r="H17" i="19"/>
  <c r="I16" i="19"/>
  <c r="D15" i="19"/>
  <c r="E15" i="19"/>
  <c r="F18" i="19"/>
  <c r="G17" i="19"/>
  <c r="C16" i="19"/>
  <c r="K32" i="6"/>
  <c r="K31" i="6"/>
  <c r="K30" i="6"/>
  <c r="K29" i="6"/>
  <c r="K28" i="6"/>
  <c r="J16" i="6"/>
  <c r="J22" i="6"/>
  <c r="J19" i="6"/>
  <c r="J20" i="6"/>
  <c r="J18" i="6"/>
  <c r="J17" i="6"/>
  <c r="J21" i="6"/>
  <c r="J3" i="6"/>
  <c r="J4" i="6"/>
  <c r="J5" i="6"/>
  <c r="J6" i="6"/>
  <c r="J7" i="6"/>
  <c r="J8" i="6"/>
  <c r="J9" i="6"/>
  <c r="J2" i="6"/>
  <c r="H18" i="19" l="1"/>
  <c r="I17" i="19"/>
  <c r="D16" i="19"/>
  <c r="E16" i="19"/>
  <c r="F19" i="19"/>
  <c r="G18" i="19"/>
  <c r="C17" i="19"/>
  <c r="J23" i="6"/>
  <c r="K19" i="6" s="1"/>
  <c r="J10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2" i="5"/>
  <c r="J2" i="5"/>
  <c r="J7" i="5"/>
  <c r="J8" i="5"/>
  <c r="J9" i="5"/>
  <c r="J4" i="5"/>
  <c r="J3" i="5"/>
  <c r="J5" i="5"/>
  <c r="J6" i="5"/>
  <c r="H19" i="19" l="1"/>
  <c r="I18" i="19"/>
  <c r="F20" i="19"/>
  <c r="G19" i="19"/>
  <c r="E17" i="19"/>
  <c r="D17" i="19"/>
  <c r="C18" i="19"/>
  <c r="K21" i="5"/>
  <c r="K18" i="5"/>
  <c r="K19" i="5"/>
  <c r="K17" i="5"/>
  <c r="K20" i="5"/>
  <c r="K16" i="6"/>
  <c r="K21" i="6"/>
  <c r="K20" i="6"/>
  <c r="K18" i="6"/>
  <c r="K17" i="6"/>
  <c r="K22" i="6"/>
  <c r="K4" i="6"/>
  <c r="K5" i="6"/>
  <c r="K6" i="6"/>
  <c r="K8" i="6"/>
  <c r="K7" i="6"/>
  <c r="K9" i="6"/>
  <c r="K2" i="6"/>
  <c r="K3" i="6"/>
  <c r="K5" i="5"/>
  <c r="K3" i="5"/>
  <c r="K6" i="5"/>
  <c r="K9" i="5"/>
  <c r="K8" i="5"/>
  <c r="K4" i="5"/>
  <c r="K7" i="5"/>
  <c r="K2" i="5"/>
  <c r="H20" i="19" l="1"/>
  <c r="I19" i="19"/>
  <c r="F21" i="19"/>
  <c r="G20" i="19"/>
  <c r="D18" i="19"/>
  <c r="E18" i="19"/>
  <c r="C19" i="19"/>
  <c r="L20" i="5"/>
  <c r="L18" i="5"/>
  <c r="L19" i="5"/>
  <c r="L17" i="5"/>
  <c r="L21" i="5"/>
  <c r="H21" i="19" l="1"/>
  <c r="I20" i="19"/>
  <c r="D19" i="19"/>
  <c r="E19" i="19"/>
  <c r="F22" i="19"/>
  <c r="G21" i="19"/>
  <c r="C20" i="19"/>
  <c r="H22" i="19" l="1"/>
  <c r="I21" i="19"/>
  <c r="E20" i="19"/>
  <c r="D20" i="19"/>
  <c r="F23" i="19"/>
  <c r="G22" i="19"/>
  <c r="C21" i="19"/>
  <c r="H23" i="19" l="1"/>
  <c r="I22" i="19"/>
  <c r="F24" i="19"/>
  <c r="G23" i="19"/>
  <c r="E21" i="19"/>
  <c r="D21" i="19"/>
  <c r="C22" i="19"/>
  <c r="H24" i="19" l="1"/>
  <c r="I23" i="19"/>
  <c r="E22" i="19"/>
  <c r="D22" i="19"/>
  <c r="F25" i="19"/>
  <c r="G24" i="19"/>
  <c r="C23" i="19"/>
  <c r="H25" i="19" l="1"/>
  <c r="I24" i="19"/>
  <c r="D23" i="19"/>
  <c r="E23" i="19"/>
  <c r="F26" i="19"/>
  <c r="G25" i="19"/>
  <c r="C24" i="19"/>
  <c r="H26" i="19" l="1"/>
  <c r="I25" i="19"/>
  <c r="F27" i="19"/>
  <c r="G26" i="19"/>
  <c r="D24" i="19"/>
  <c r="E24" i="19"/>
  <c r="C25" i="19"/>
  <c r="H27" i="19" l="1"/>
  <c r="I26" i="19"/>
  <c r="E25" i="19"/>
  <c r="D25" i="19"/>
  <c r="F28" i="19"/>
  <c r="G27" i="19"/>
  <c r="C26" i="19"/>
  <c r="H28" i="19" l="1"/>
  <c r="I27" i="19"/>
  <c r="F29" i="19"/>
  <c r="G28" i="19"/>
  <c r="D26" i="19"/>
  <c r="E26" i="19"/>
  <c r="C27" i="19"/>
  <c r="H29" i="19" l="1"/>
  <c r="I28" i="19"/>
  <c r="E27" i="19"/>
  <c r="D27" i="19"/>
  <c r="F30" i="19"/>
  <c r="G29" i="19"/>
  <c r="C28" i="19"/>
  <c r="H30" i="19" l="1"/>
  <c r="I29" i="19"/>
  <c r="F31" i="19"/>
  <c r="G30" i="19"/>
  <c r="D28" i="19"/>
  <c r="E28" i="19"/>
  <c r="C29" i="19"/>
  <c r="H31" i="19" l="1"/>
  <c r="I30" i="19"/>
  <c r="D29" i="19"/>
  <c r="E29" i="19"/>
  <c r="F32" i="19"/>
  <c r="G31" i="19"/>
  <c r="C30" i="19"/>
  <c r="H32" i="19" l="1"/>
  <c r="I31" i="19"/>
  <c r="D30" i="19"/>
  <c r="E30" i="19"/>
  <c r="F33" i="19"/>
  <c r="G32" i="19"/>
  <c r="C31" i="19"/>
  <c r="H33" i="19" l="1"/>
  <c r="I32" i="19"/>
  <c r="D31" i="19"/>
  <c r="E31" i="19"/>
  <c r="F34" i="19"/>
  <c r="G33" i="19"/>
  <c r="C32" i="19"/>
  <c r="H34" i="19" l="1"/>
  <c r="I33" i="19"/>
  <c r="F35" i="19"/>
  <c r="G34" i="19"/>
  <c r="D32" i="19"/>
  <c r="E32" i="19"/>
  <c r="C33" i="19"/>
  <c r="H35" i="19" l="1"/>
  <c r="I34" i="19"/>
  <c r="D33" i="19"/>
  <c r="E33" i="19"/>
  <c r="F36" i="19"/>
  <c r="G35" i="19"/>
  <c r="C34" i="19"/>
  <c r="H36" i="19" l="1"/>
  <c r="I35" i="19"/>
  <c r="D34" i="19"/>
  <c r="E34" i="19"/>
  <c r="F37" i="19"/>
  <c r="G36" i="19"/>
  <c r="C35" i="19"/>
  <c r="H37" i="19" l="1"/>
  <c r="I36" i="19"/>
  <c r="F38" i="19"/>
  <c r="G37" i="19"/>
  <c r="D35" i="19"/>
  <c r="E35" i="19"/>
  <c r="C36" i="19"/>
  <c r="H38" i="19" l="1"/>
  <c r="I37" i="19"/>
  <c r="E36" i="19"/>
  <c r="D36" i="19"/>
  <c r="F39" i="19"/>
  <c r="G38" i="19"/>
  <c r="C37" i="19"/>
  <c r="H39" i="19" l="1"/>
  <c r="I38" i="19"/>
  <c r="E37" i="19"/>
  <c r="D37" i="19"/>
  <c r="F40" i="19"/>
  <c r="G39" i="19"/>
  <c r="C38" i="19"/>
  <c r="H40" i="19" l="1"/>
  <c r="I39" i="19"/>
  <c r="D38" i="19"/>
  <c r="E38" i="19"/>
  <c r="F41" i="19"/>
  <c r="G40" i="19"/>
  <c r="C39" i="19"/>
  <c r="H41" i="19" l="1"/>
  <c r="I40" i="19"/>
  <c r="F42" i="19"/>
  <c r="G41" i="19"/>
  <c r="D39" i="19"/>
  <c r="E39" i="19"/>
  <c r="C40" i="19"/>
  <c r="H42" i="19" l="1"/>
  <c r="I41" i="19"/>
  <c r="D40" i="19"/>
  <c r="E40" i="19"/>
  <c r="F43" i="19"/>
  <c r="G42" i="19"/>
  <c r="C41" i="19"/>
  <c r="H43" i="19" l="1"/>
  <c r="I42" i="19"/>
  <c r="D41" i="19"/>
  <c r="E41" i="19"/>
  <c r="F44" i="19"/>
  <c r="G43" i="19"/>
  <c r="C42" i="19"/>
  <c r="H44" i="19" l="1"/>
  <c r="I43" i="19"/>
  <c r="F45" i="19"/>
  <c r="G44" i="19"/>
  <c r="D42" i="19"/>
  <c r="E42" i="19"/>
  <c r="C43" i="19"/>
  <c r="H45" i="19" l="1"/>
  <c r="I44" i="19"/>
  <c r="D43" i="19"/>
  <c r="E43" i="19"/>
  <c r="F46" i="19"/>
  <c r="G45" i="19"/>
  <c r="C44" i="19"/>
  <c r="H46" i="19" l="1"/>
  <c r="I45" i="19"/>
  <c r="E44" i="19"/>
  <c r="D44" i="19"/>
  <c r="F47" i="19"/>
  <c r="G46" i="19"/>
  <c r="C45" i="19"/>
  <c r="H47" i="19" l="1"/>
  <c r="I46" i="19"/>
  <c r="E45" i="19"/>
  <c r="D45" i="19"/>
  <c r="F48" i="19"/>
  <c r="G47" i="19"/>
  <c r="C46" i="19"/>
  <c r="H48" i="19" l="1"/>
  <c r="I47" i="19"/>
  <c r="E46" i="19"/>
  <c r="D46" i="19"/>
  <c r="F49" i="19"/>
  <c r="G48" i="19"/>
  <c r="C47" i="19"/>
  <c r="H49" i="19" l="1"/>
  <c r="I48" i="19"/>
  <c r="F50" i="19"/>
  <c r="G49" i="19"/>
  <c r="D47" i="19"/>
  <c r="E47" i="19"/>
  <c r="C48" i="19"/>
  <c r="H50" i="19" l="1"/>
  <c r="I49" i="19"/>
  <c r="D48" i="19"/>
  <c r="E48" i="19"/>
  <c r="F51" i="19"/>
  <c r="G50" i="19"/>
  <c r="C49" i="19"/>
  <c r="H51" i="19" l="1"/>
  <c r="I50" i="19"/>
  <c r="F52" i="19"/>
  <c r="G51" i="19"/>
  <c r="E49" i="19"/>
  <c r="D49" i="19"/>
  <c r="C50" i="19"/>
  <c r="H52" i="19" l="1"/>
  <c r="I51" i="19"/>
  <c r="F53" i="19"/>
  <c r="G52" i="19"/>
  <c r="D50" i="19"/>
  <c r="E50" i="19"/>
  <c r="C51" i="19"/>
  <c r="H53" i="19" l="1"/>
  <c r="I52" i="19"/>
  <c r="D51" i="19"/>
  <c r="E51" i="19"/>
  <c r="F54" i="19"/>
  <c r="G53" i="19"/>
  <c r="C52" i="19"/>
  <c r="H54" i="19" l="1"/>
  <c r="I53" i="19"/>
  <c r="E52" i="19"/>
  <c r="D52" i="19"/>
  <c r="F55" i="19"/>
  <c r="G54" i="19"/>
  <c r="C53" i="19"/>
  <c r="H55" i="19" l="1"/>
  <c r="I54" i="19"/>
  <c r="E53" i="19"/>
  <c r="D53" i="19"/>
  <c r="F56" i="19"/>
  <c r="G55" i="19"/>
  <c r="C54" i="19"/>
  <c r="H56" i="19" l="1"/>
  <c r="I55" i="19"/>
  <c r="F57" i="19"/>
  <c r="G56" i="19"/>
  <c r="E54" i="19"/>
  <c r="D54" i="19"/>
  <c r="C55" i="19"/>
  <c r="H57" i="19" l="1"/>
  <c r="I56" i="19"/>
  <c r="D55" i="19"/>
  <c r="E55" i="19"/>
  <c r="F58" i="19"/>
  <c r="G57" i="19"/>
  <c r="C56" i="19"/>
  <c r="H58" i="19" l="1"/>
  <c r="I57" i="19"/>
  <c r="D56" i="19"/>
  <c r="E56" i="19"/>
  <c r="F59" i="19"/>
  <c r="G58" i="19"/>
  <c r="C57" i="19"/>
  <c r="H59" i="19" l="1"/>
  <c r="I58" i="19"/>
  <c r="E57" i="19"/>
  <c r="D57" i="19"/>
  <c r="F60" i="19"/>
  <c r="G59" i="19"/>
  <c r="C58" i="19"/>
  <c r="H60" i="19" l="1"/>
  <c r="I59" i="19"/>
  <c r="D58" i="19"/>
  <c r="E58" i="19"/>
  <c r="F61" i="19"/>
  <c r="G60" i="19"/>
  <c r="C59" i="19"/>
  <c r="H61" i="19" l="1"/>
  <c r="I60" i="19"/>
  <c r="E59" i="19"/>
  <c r="D59" i="19"/>
  <c r="F62" i="19"/>
  <c r="G61" i="19"/>
  <c r="C60" i="19"/>
  <c r="H62" i="19" l="1"/>
  <c r="I61" i="19"/>
  <c r="D60" i="19"/>
  <c r="E60" i="19"/>
  <c r="F63" i="19"/>
  <c r="G62" i="19"/>
  <c r="C61" i="19"/>
  <c r="H63" i="19" l="1"/>
  <c r="I62" i="19"/>
  <c r="D61" i="19"/>
  <c r="E61" i="19"/>
  <c r="F64" i="19"/>
  <c r="G63" i="19"/>
  <c r="C62" i="19"/>
  <c r="H64" i="19" l="1"/>
  <c r="I63" i="19"/>
  <c r="D62" i="19"/>
  <c r="E62" i="19"/>
  <c r="F65" i="19"/>
  <c r="G64" i="19"/>
  <c r="C63" i="19"/>
  <c r="H65" i="19" l="1"/>
  <c r="I64" i="19"/>
  <c r="D63" i="19"/>
  <c r="E63" i="19"/>
  <c r="F66" i="19"/>
  <c r="G65" i="19"/>
  <c r="C64" i="19"/>
  <c r="H66" i="19" l="1"/>
  <c r="I65" i="19"/>
  <c r="F67" i="19"/>
  <c r="G66" i="19"/>
  <c r="D64" i="19"/>
  <c r="E64" i="19"/>
  <c r="C65" i="19"/>
  <c r="H67" i="19" l="1"/>
  <c r="I66" i="19"/>
  <c r="D65" i="19"/>
  <c r="E65" i="19"/>
  <c r="F68" i="19"/>
  <c r="G67" i="19"/>
  <c r="C66" i="19"/>
  <c r="H68" i="19" l="1"/>
  <c r="I67" i="19"/>
  <c r="E66" i="19"/>
  <c r="D66" i="19"/>
  <c r="F69" i="19"/>
  <c r="G68" i="19"/>
  <c r="C67" i="19"/>
  <c r="H69" i="19" l="1"/>
  <c r="I68" i="19"/>
  <c r="F70" i="19"/>
  <c r="G69" i="19"/>
  <c r="D67" i="19"/>
  <c r="E67" i="19"/>
  <c r="C68" i="19"/>
  <c r="H70" i="19" l="1"/>
  <c r="I69" i="19"/>
  <c r="E68" i="19"/>
  <c r="D68" i="19"/>
  <c r="F71" i="19"/>
  <c r="G70" i="19"/>
  <c r="C69" i="19"/>
  <c r="H71" i="19" l="1"/>
  <c r="I70" i="19"/>
  <c r="D69" i="19"/>
  <c r="E69" i="19"/>
  <c r="F72" i="19"/>
  <c r="G71" i="19"/>
  <c r="C70" i="19"/>
  <c r="H72" i="19" l="1"/>
  <c r="I71" i="19"/>
  <c r="D70" i="19"/>
  <c r="E70" i="19"/>
  <c r="F73" i="19"/>
  <c r="G72" i="19"/>
  <c r="C71" i="19"/>
  <c r="H73" i="19" l="1"/>
  <c r="I72" i="19"/>
  <c r="F74" i="19"/>
  <c r="G73" i="19"/>
  <c r="D71" i="19"/>
  <c r="E71" i="19"/>
  <c r="C72" i="19"/>
  <c r="H74" i="19" l="1"/>
  <c r="I73" i="19"/>
  <c r="D72" i="19"/>
  <c r="E72" i="19"/>
  <c r="F75" i="19"/>
  <c r="G74" i="19"/>
  <c r="C73" i="19"/>
  <c r="H75" i="19" l="1"/>
  <c r="I74" i="19"/>
  <c r="F76" i="19"/>
  <c r="G75" i="19"/>
  <c r="D73" i="19"/>
  <c r="E73" i="19"/>
  <c r="C74" i="19"/>
  <c r="H76" i="19" l="1"/>
  <c r="I75" i="19"/>
  <c r="D74" i="19"/>
  <c r="E74" i="19"/>
  <c r="F77" i="19"/>
  <c r="G76" i="19"/>
  <c r="C75" i="19"/>
  <c r="H77" i="19" l="1"/>
  <c r="I76" i="19"/>
  <c r="D75" i="19"/>
  <c r="E75" i="19"/>
  <c r="F78" i="19"/>
  <c r="G77" i="19"/>
  <c r="C76" i="19"/>
  <c r="H78" i="19" l="1"/>
  <c r="I77" i="19"/>
  <c r="E76" i="19"/>
  <c r="D76" i="19"/>
  <c r="F79" i="19"/>
  <c r="G78" i="19"/>
  <c r="C77" i="19"/>
  <c r="H79" i="19" l="1"/>
  <c r="I78" i="19"/>
  <c r="D77" i="19"/>
  <c r="E77" i="19"/>
  <c r="F80" i="19"/>
  <c r="G79" i="19"/>
  <c r="C78" i="19"/>
  <c r="H80" i="19" l="1"/>
  <c r="I79" i="19"/>
  <c r="E78" i="19"/>
  <c r="D78" i="19"/>
  <c r="F81" i="19"/>
  <c r="G80" i="19"/>
  <c r="C79" i="19"/>
  <c r="H81" i="19" l="1"/>
  <c r="I80" i="19"/>
  <c r="D79" i="19"/>
  <c r="E79" i="19"/>
  <c r="F82" i="19"/>
  <c r="G81" i="19"/>
  <c r="C80" i="19"/>
  <c r="H82" i="19" l="1"/>
  <c r="I81" i="19"/>
  <c r="D80" i="19"/>
  <c r="E80" i="19"/>
  <c r="F83" i="19"/>
  <c r="G82" i="19"/>
  <c r="C81" i="19"/>
  <c r="H83" i="19" l="1"/>
  <c r="I82" i="19"/>
  <c r="F84" i="19"/>
  <c r="G83" i="19"/>
  <c r="D81" i="19"/>
  <c r="E81" i="19"/>
  <c r="C82" i="19"/>
  <c r="H84" i="19" l="1"/>
  <c r="I83" i="19"/>
  <c r="D82" i="19"/>
  <c r="E82" i="19"/>
  <c r="F85" i="19"/>
  <c r="G84" i="19"/>
  <c r="C83" i="19"/>
  <c r="H85" i="19" l="1"/>
  <c r="I84" i="19"/>
  <c r="D83" i="19"/>
  <c r="E83" i="19"/>
  <c r="F86" i="19"/>
  <c r="G85" i="19"/>
  <c r="C84" i="19"/>
  <c r="H86" i="19" l="1"/>
  <c r="I85" i="19"/>
  <c r="F87" i="19"/>
  <c r="G86" i="19"/>
  <c r="E84" i="19"/>
  <c r="D84" i="19"/>
  <c r="C85" i="19"/>
  <c r="H87" i="19" l="1"/>
  <c r="I86" i="19"/>
  <c r="E85" i="19"/>
  <c r="D85" i="19"/>
  <c r="F88" i="19"/>
  <c r="G87" i="19"/>
  <c r="C86" i="19"/>
  <c r="H88" i="19" l="1"/>
  <c r="I87" i="19"/>
  <c r="F89" i="19"/>
  <c r="G88" i="19"/>
  <c r="D86" i="19"/>
  <c r="E86" i="19"/>
  <c r="C87" i="19"/>
  <c r="H89" i="19" l="1"/>
  <c r="I88" i="19"/>
  <c r="E87" i="19"/>
  <c r="D87" i="19"/>
  <c r="F90" i="19"/>
  <c r="G89" i="19"/>
  <c r="C88" i="19"/>
  <c r="H90" i="19" l="1"/>
  <c r="I89" i="19"/>
  <c r="D88" i="19"/>
  <c r="E88" i="19"/>
  <c r="F91" i="19"/>
  <c r="G90" i="19"/>
  <c r="C89" i="19"/>
  <c r="H91" i="19" l="1"/>
  <c r="I90" i="19"/>
  <c r="D89" i="19"/>
  <c r="E89" i="19"/>
  <c r="F92" i="19"/>
  <c r="G91" i="19"/>
  <c r="C90" i="19"/>
  <c r="H92" i="19" l="1"/>
  <c r="I91" i="19"/>
  <c r="F93" i="19"/>
  <c r="G92" i="19"/>
  <c r="D90" i="19"/>
  <c r="E90" i="19"/>
  <c r="C91" i="19"/>
  <c r="H93" i="19" l="1"/>
  <c r="I92" i="19"/>
  <c r="D91" i="19"/>
  <c r="E91" i="19"/>
  <c r="F94" i="19"/>
  <c r="G93" i="19"/>
  <c r="C92" i="19"/>
  <c r="H94" i="19" l="1"/>
  <c r="I93" i="19"/>
  <c r="E92" i="19"/>
  <c r="D92" i="19"/>
  <c r="F95" i="19"/>
  <c r="G94" i="19"/>
  <c r="C93" i="19"/>
  <c r="H95" i="19" l="1"/>
  <c r="I94" i="19"/>
  <c r="E93" i="19"/>
  <c r="D93" i="19"/>
  <c r="F96" i="19"/>
  <c r="G95" i="19"/>
  <c r="C94" i="19"/>
  <c r="H96" i="19" l="1"/>
  <c r="I95" i="19"/>
  <c r="D94" i="19"/>
  <c r="E94" i="19"/>
  <c r="F97" i="19"/>
  <c r="G96" i="19"/>
  <c r="C95" i="19"/>
  <c r="H97" i="19" l="1"/>
  <c r="I96" i="19"/>
  <c r="D95" i="19"/>
  <c r="E95" i="19"/>
  <c r="F98" i="19"/>
  <c r="G97" i="19"/>
  <c r="C96" i="19"/>
  <c r="H98" i="19" l="1"/>
  <c r="I97" i="19"/>
  <c r="D96" i="19"/>
  <c r="E96" i="19"/>
  <c r="F99" i="19"/>
  <c r="G98" i="19"/>
  <c r="C97" i="19"/>
  <c r="H99" i="19" l="1"/>
  <c r="I98" i="19"/>
  <c r="D97" i="19"/>
  <c r="E97" i="19"/>
  <c r="F100" i="19"/>
  <c r="G99" i="19"/>
  <c r="C98" i="19"/>
  <c r="H100" i="19" l="1"/>
  <c r="I99" i="19"/>
  <c r="F101" i="19"/>
  <c r="G100" i="19"/>
  <c r="D98" i="19"/>
  <c r="E98" i="19"/>
  <c r="C99" i="19"/>
  <c r="H101" i="19" l="1"/>
  <c r="I100" i="19"/>
  <c r="D99" i="19"/>
  <c r="E99" i="19"/>
  <c r="F102" i="19"/>
  <c r="G101" i="19"/>
  <c r="C100" i="19"/>
  <c r="H102" i="19" l="1"/>
  <c r="I101" i="19"/>
  <c r="F103" i="19"/>
  <c r="G102" i="19"/>
  <c r="E100" i="19"/>
  <c r="D100" i="19"/>
  <c r="C101" i="19"/>
  <c r="H103" i="19" l="1"/>
  <c r="I102" i="19"/>
  <c r="D101" i="19"/>
  <c r="E101" i="19"/>
  <c r="F104" i="19"/>
  <c r="G103" i="19"/>
  <c r="C102" i="19"/>
  <c r="H104" i="19" l="1"/>
  <c r="I103" i="19"/>
  <c r="F105" i="19"/>
  <c r="G104" i="19"/>
  <c r="D102" i="19"/>
  <c r="E102" i="19"/>
  <c r="C103" i="19"/>
  <c r="H105" i="19" l="1"/>
  <c r="I104" i="19"/>
  <c r="D103" i="19"/>
  <c r="E103" i="19"/>
  <c r="F106" i="19"/>
  <c r="G105" i="19"/>
  <c r="C104" i="19"/>
  <c r="H106" i="19" l="1"/>
  <c r="I105" i="19"/>
  <c r="F107" i="19"/>
  <c r="G106" i="19"/>
  <c r="D104" i="19"/>
  <c r="E104" i="19"/>
  <c r="C105" i="19"/>
  <c r="H107" i="19" l="1"/>
  <c r="I106" i="19"/>
  <c r="D105" i="19"/>
  <c r="E105" i="19"/>
  <c r="F108" i="19"/>
  <c r="G107" i="19"/>
  <c r="C106" i="19"/>
  <c r="H108" i="19" l="1"/>
  <c r="I107" i="19"/>
  <c r="D106" i="19"/>
  <c r="E106" i="19"/>
  <c r="F109" i="19"/>
  <c r="G108" i="19"/>
  <c r="C107" i="19"/>
  <c r="H109" i="19" l="1"/>
  <c r="I108" i="19"/>
  <c r="D107" i="19"/>
  <c r="E107" i="19"/>
  <c r="F110" i="19"/>
  <c r="G109" i="19"/>
  <c r="C108" i="19"/>
  <c r="H110" i="19" l="1"/>
  <c r="I109" i="19"/>
  <c r="F111" i="19"/>
  <c r="G110" i="19"/>
  <c r="E108" i="19"/>
  <c r="D108" i="19"/>
  <c r="C109" i="19"/>
  <c r="H111" i="19" l="1"/>
  <c r="I110" i="19"/>
  <c r="E109" i="19"/>
  <c r="D109" i="19"/>
  <c r="F112" i="19"/>
  <c r="G111" i="19"/>
  <c r="C110" i="19"/>
  <c r="H112" i="19" l="1"/>
  <c r="I111" i="19"/>
  <c r="D110" i="19"/>
  <c r="E110" i="19"/>
  <c r="F113" i="19"/>
  <c r="G112" i="19"/>
  <c r="C111" i="19"/>
  <c r="H113" i="19" l="1"/>
  <c r="I112" i="19"/>
  <c r="E111" i="19"/>
  <c r="D111" i="19"/>
  <c r="F114" i="19"/>
  <c r="G113" i="19"/>
  <c r="C112" i="19"/>
  <c r="H114" i="19" l="1"/>
  <c r="I113" i="19"/>
  <c r="F115" i="19"/>
  <c r="G114" i="19"/>
  <c r="D112" i="19"/>
  <c r="E112" i="19"/>
  <c r="C113" i="19"/>
  <c r="H115" i="19" l="1"/>
  <c r="I114" i="19"/>
  <c r="D113" i="19"/>
  <c r="E113" i="19"/>
  <c r="F116" i="19"/>
  <c r="G115" i="19"/>
  <c r="C114" i="19"/>
  <c r="H116" i="19" l="1"/>
  <c r="I115" i="19"/>
  <c r="D114" i="19"/>
  <c r="E114" i="19"/>
  <c r="F117" i="19"/>
  <c r="G116" i="19"/>
  <c r="C115" i="19"/>
  <c r="H117" i="19" l="1"/>
  <c r="I116" i="19"/>
  <c r="D115" i="19"/>
  <c r="E115" i="19"/>
  <c r="F118" i="19"/>
  <c r="G117" i="19"/>
  <c r="C116" i="19"/>
  <c r="H118" i="19" l="1"/>
  <c r="I117" i="19"/>
  <c r="E116" i="19"/>
  <c r="D116" i="19"/>
  <c r="F119" i="19"/>
  <c r="G118" i="19"/>
  <c r="C117" i="19"/>
  <c r="H119" i="19" l="1"/>
  <c r="I118" i="19"/>
  <c r="D117" i="19"/>
  <c r="E117" i="19"/>
  <c r="F120" i="19"/>
  <c r="G119" i="19"/>
  <c r="C118" i="19"/>
  <c r="H120" i="19" l="1"/>
  <c r="I119" i="19"/>
  <c r="D118" i="19"/>
  <c r="E118" i="19"/>
  <c r="F121" i="19"/>
  <c r="G120" i="19"/>
  <c r="C119" i="19"/>
  <c r="H121" i="19" l="1"/>
  <c r="I120" i="19"/>
  <c r="D119" i="19"/>
  <c r="E119" i="19"/>
  <c r="F122" i="19"/>
  <c r="G121" i="19"/>
  <c r="C120" i="19"/>
  <c r="H122" i="19" l="1"/>
  <c r="I121" i="19"/>
  <c r="D120" i="19"/>
  <c r="E120" i="19"/>
  <c r="F123" i="19"/>
  <c r="G122" i="19"/>
  <c r="C121" i="19"/>
  <c r="H123" i="19" l="1"/>
  <c r="I122" i="19"/>
  <c r="D121" i="19"/>
  <c r="E121" i="19"/>
  <c r="F124" i="19"/>
  <c r="G123" i="19"/>
  <c r="C122" i="19"/>
  <c r="H124" i="19" l="1"/>
  <c r="I123" i="19"/>
  <c r="D122" i="19"/>
  <c r="E122" i="19"/>
  <c r="F125" i="19"/>
  <c r="G124" i="19"/>
  <c r="C123" i="19"/>
  <c r="H125" i="19" l="1"/>
  <c r="I124" i="19"/>
  <c r="D123" i="19"/>
  <c r="E123" i="19"/>
  <c r="F126" i="19"/>
  <c r="G125" i="19"/>
  <c r="C124" i="19"/>
  <c r="H126" i="19" l="1"/>
  <c r="I125" i="19"/>
  <c r="E124" i="19"/>
  <c r="D124" i="19"/>
  <c r="F127" i="19"/>
  <c r="G126" i="19"/>
  <c r="C125" i="19"/>
  <c r="H127" i="19" l="1"/>
  <c r="I126" i="19"/>
  <c r="D125" i="19"/>
  <c r="E125" i="19"/>
  <c r="F128" i="19"/>
  <c r="G127" i="19"/>
  <c r="C126" i="19"/>
  <c r="H128" i="19" l="1"/>
  <c r="I127" i="19"/>
  <c r="D126" i="19"/>
  <c r="E126" i="19"/>
  <c r="F129" i="19"/>
  <c r="G128" i="19"/>
  <c r="C127" i="19"/>
  <c r="H129" i="19" l="1"/>
  <c r="I128" i="19"/>
  <c r="E127" i="19"/>
  <c r="D127" i="19"/>
  <c r="F130" i="19"/>
  <c r="G129" i="19"/>
  <c r="C128" i="19"/>
  <c r="H130" i="19" l="1"/>
  <c r="I129" i="19"/>
  <c r="D128" i="19"/>
  <c r="E128" i="19"/>
  <c r="F131" i="19"/>
  <c r="G130" i="19"/>
  <c r="C129" i="19"/>
  <c r="H131" i="19" l="1"/>
  <c r="I130" i="19"/>
  <c r="F132" i="19"/>
  <c r="G131" i="19"/>
  <c r="D129" i="19"/>
  <c r="E129" i="19"/>
  <c r="C130" i="19"/>
  <c r="H132" i="19" l="1"/>
  <c r="I131" i="19"/>
  <c r="D130" i="19"/>
  <c r="E130" i="19"/>
  <c r="F133" i="19"/>
  <c r="G132" i="19"/>
  <c r="C131" i="19"/>
  <c r="H133" i="19" l="1"/>
  <c r="I132" i="19"/>
  <c r="F134" i="19"/>
  <c r="G133" i="19"/>
  <c r="D131" i="19"/>
  <c r="E131" i="19"/>
  <c r="C132" i="19"/>
  <c r="H134" i="19" l="1"/>
  <c r="I133" i="19"/>
  <c r="E132" i="19"/>
  <c r="D132" i="19"/>
  <c r="F135" i="19"/>
  <c r="G134" i="19"/>
  <c r="C133" i="19"/>
  <c r="H135" i="19" l="1"/>
  <c r="I134" i="19"/>
  <c r="F136" i="19"/>
  <c r="G135" i="19"/>
  <c r="D133" i="19"/>
  <c r="E133" i="19"/>
  <c r="C134" i="19"/>
  <c r="H136" i="19" l="1"/>
  <c r="I135" i="19"/>
  <c r="D134" i="19"/>
  <c r="E134" i="19"/>
  <c r="F137" i="19"/>
  <c r="G136" i="19"/>
  <c r="C135" i="19"/>
  <c r="H137" i="19" l="1"/>
  <c r="I136" i="19"/>
  <c r="E135" i="19"/>
  <c r="D135" i="19"/>
  <c r="F138" i="19"/>
  <c r="G137" i="19"/>
  <c r="C136" i="19"/>
  <c r="H138" i="19" l="1"/>
  <c r="I137" i="19"/>
  <c r="D136" i="19"/>
  <c r="E136" i="19"/>
  <c r="F139" i="19"/>
  <c r="G138" i="19"/>
  <c r="C137" i="19"/>
  <c r="H139" i="19" l="1"/>
  <c r="I138" i="19"/>
  <c r="D137" i="19"/>
  <c r="E137" i="19"/>
  <c r="F140" i="19"/>
  <c r="G139" i="19"/>
  <c r="C138" i="19"/>
  <c r="H140" i="19" l="1"/>
  <c r="I139" i="19"/>
  <c r="D138" i="19"/>
  <c r="E138" i="19"/>
  <c r="F141" i="19"/>
  <c r="G140" i="19"/>
  <c r="C139" i="19"/>
  <c r="H141" i="19" l="1"/>
  <c r="I140" i="19"/>
  <c r="F142" i="19"/>
  <c r="G141" i="19"/>
  <c r="D139" i="19"/>
  <c r="E139" i="19"/>
  <c r="C140" i="19"/>
  <c r="H142" i="19" l="1"/>
  <c r="I141" i="19"/>
  <c r="E140" i="19"/>
  <c r="D140" i="19"/>
  <c r="F143" i="19"/>
  <c r="G142" i="19"/>
  <c r="C141" i="19"/>
  <c r="H143" i="19" l="1"/>
  <c r="I142" i="19"/>
  <c r="D141" i="19"/>
  <c r="E141" i="19"/>
  <c r="F144" i="19"/>
  <c r="G143" i="19"/>
  <c r="C142" i="19"/>
  <c r="H144" i="19" l="1"/>
  <c r="I143" i="19"/>
  <c r="D142" i="19"/>
  <c r="E142" i="19"/>
  <c r="F145" i="19"/>
  <c r="G144" i="19"/>
  <c r="C143" i="19"/>
  <c r="H145" i="19" l="1"/>
  <c r="I144" i="19"/>
  <c r="D143" i="19"/>
  <c r="E143" i="19"/>
  <c r="F146" i="19"/>
  <c r="G145" i="19"/>
  <c r="C144" i="19"/>
  <c r="H146" i="19" l="1"/>
  <c r="I145" i="19"/>
  <c r="F147" i="19"/>
  <c r="G146" i="19"/>
  <c r="D144" i="19"/>
  <c r="E144" i="19"/>
  <c r="C145" i="19"/>
  <c r="H147" i="19" l="1"/>
  <c r="I146" i="19"/>
  <c r="D145" i="19"/>
  <c r="E145" i="19"/>
  <c r="F148" i="19"/>
  <c r="G147" i="19"/>
  <c r="C146" i="19"/>
  <c r="H148" i="19" l="1"/>
  <c r="I147" i="19"/>
  <c r="D146" i="19"/>
  <c r="E146" i="19"/>
  <c r="F149" i="19"/>
  <c r="G148" i="19"/>
  <c r="C147" i="19"/>
  <c r="H149" i="19" l="1"/>
  <c r="I148" i="19"/>
  <c r="D147" i="19"/>
  <c r="E147" i="19"/>
  <c r="F150" i="19"/>
  <c r="G149" i="19"/>
  <c r="C148" i="19"/>
  <c r="H150" i="19" l="1"/>
  <c r="I149" i="19"/>
  <c r="F151" i="19"/>
  <c r="G150" i="19"/>
  <c r="E148" i="19"/>
  <c r="D148" i="19"/>
  <c r="C149" i="19"/>
  <c r="H151" i="19" l="1"/>
  <c r="I150" i="19"/>
  <c r="D149" i="19"/>
  <c r="E149" i="19"/>
  <c r="F152" i="19"/>
  <c r="G151" i="19"/>
  <c r="C150" i="19"/>
  <c r="H152" i="19" l="1"/>
  <c r="I151" i="19"/>
  <c r="F153" i="19"/>
  <c r="G152" i="19"/>
  <c r="D150" i="19"/>
  <c r="E150" i="19"/>
  <c r="C151" i="19"/>
  <c r="H153" i="19" l="1"/>
  <c r="I152" i="19"/>
  <c r="F154" i="19"/>
  <c r="G153" i="19"/>
  <c r="E151" i="19"/>
  <c r="D151" i="19"/>
  <c r="C152" i="19"/>
  <c r="H154" i="19" l="1"/>
  <c r="I153" i="19"/>
  <c r="D152" i="19"/>
  <c r="E152" i="19"/>
  <c r="F155" i="19"/>
  <c r="G154" i="19"/>
  <c r="C153" i="19"/>
  <c r="H155" i="19" l="1"/>
  <c r="I154" i="19"/>
  <c r="D153" i="19"/>
  <c r="E153" i="19"/>
  <c r="F156" i="19"/>
  <c r="G155" i="19"/>
  <c r="C154" i="19"/>
  <c r="H156" i="19" l="1"/>
  <c r="I155" i="19"/>
  <c r="D154" i="19"/>
  <c r="E154" i="19"/>
  <c r="F157" i="19"/>
  <c r="G156" i="19"/>
  <c r="C155" i="19"/>
  <c r="H157" i="19" l="1"/>
  <c r="I156" i="19"/>
  <c r="D155" i="19"/>
  <c r="E155" i="19"/>
  <c r="F158" i="19"/>
  <c r="G157" i="19"/>
  <c r="C156" i="19"/>
  <c r="H158" i="19" l="1"/>
  <c r="I157" i="19"/>
  <c r="F159" i="19"/>
  <c r="G158" i="19"/>
  <c r="E156" i="19"/>
  <c r="D156" i="19"/>
  <c r="C157" i="19"/>
  <c r="H159" i="19" l="1"/>
  <c r="I158" i="19"/>
  <c r="F160" i="19"/>
  <c r="G159" i="19"/>
  <c r="E157" i="19"/>
  <c r="D157" i="19"/>
  <c r="C158" i="19"/>
  <c r="H160" i="19" l="1"/>
  <c r="I159" i="19"/>
  <c r="D158" i="19"/>
  <c r="E158" i="19"/>
  <c r="F161" i="19"/>
  <c r="G160" i="19"/>
  <c r="C159" i="19"/>
  <c r="H161" i="19" l="1"/>
  <c r="I160" i="19"/>
  <c r="D159" i="19"/>
  <c r="E159" i="19"/>
  <c r="F162" i="19"/>
  <c r="G161" i="19"/>
  <c r="C160" i="19"/>
  <c r="H162" i="19" l="1"/>
  <c r="I161" i="19"/>
  <c r="D160" i="19"/>
  <c r="E160" i="19"/>
  <c r="F163" i="19"/>
  <c r="G162" i="19"/>
  <c r="C161" i="19"/>
  <c r="H163" i="19" l="1"/>
  <c r="I162" i="19"/>
  <c r="F164" i="19"/>
  <c r="G163" i="19"/>
  <c r="D161" i="19"/>
  <c r="E161" i="19"/>
  <c r="C162" i="19"/>
  <c r="H164" i="19" l="1"/>
  <c r="I163" i="19"/>
  <c r="D162" i="19"/>
  <c r="E162" i="19"/>
  <c r="F165" i="19"/>
  <c r="G164" i="19"/>
  <c r="C163" i="19"/>
  <c r="H165" i="19" l="1"/>
  <c r="I164" i="19"/>
  <c r="F166" i="19"/>
  <c r="G165" i="19"/>
  <c r="D163" i="19"/>
  <c r="E163" i="19"/>
  <c r="C164" i="19"/>
  <c r="H166" i="19" l="1"/>
  <c r="I165" i="19"/>
  <c r="E164" i="19"/>
  <c r="D164" i="19"/>
  <c r="F167" i="19"/>
  <c r="G166" i="19"/>
  <c r="C165" i="19"/>
  <c r="H167" i="19" l="1"/>
  <c r="I166" i="19"/>
  <c r="D165" i="19"/>
  <c r="E165" i="19"/>
  <c r="F168" i="19"/>
  <c r="G167" i="19"/>
  <c r="C166" i="19"/>
  <c r="H168" i="19" l="1"/>
  <c r="I167" i="19"/>
  <c r="D166" i="19"/>
  <c r="E166" i="19"/>
  <c r="F169" i="19"/>
  <c r="G168" i="19"/>
  <c r="C167" i="19"/>
  <c r="H169" i="19" l="1"/>
  <c r="I168" i="19"/>
  <c r="D167" i="19"/>
  <c r="E167" i="19"/>
  <c r="F170" i="19"/>
  <c r="G169" i="19"/>
  <c r="C168" i="19"/>
  <c r="H170" i="19" l="1"/>
  <c r="I169" i="19"/>
  <c r="D168" i="19"/>
  <c r="E168" i="19"/>
  <c r="F171" i="19"/>
  <c r="G170" i="19"/>
  <c r="C169" i="19"/>
  <c r="H171" i="19" l="1"/>
  <c r="I170" i="19"/>
  <c r="D169" i="19"/>
  <c r="E169" i="19"/>
  <c r="F172" i="19"/>
  <c r="G171" i="19"/>
  <c r="C170" i="19"/>
  <c r="H172" i="19" l="1"/>
  <c r="I171" i="19"/>
  <c r="F173" i="19"/>
  <c r="G172" i="19"/>
  <c r="D170" i="19"/>
  <c r="E170" i="19"/>
  <c r="C171" i="19"/>
  <c r="H173" i="19" l="1"/>
  <c r="I172" i="19"/>
  <c r="D171" i="19"/>
  <c r="E171" i="19"/>
  <c r="F174" i="19"/>
  <c r="G173" i="19"/>
  <c r="C172" i="19"/>
  <c r="H174" i="19" l="1"/>
  <c r="I173" i="19"/>
  <c r="E172" i="19"/>
  <c r="D172" i="19"/>
  <c r="F175" i="19"/>
  <c r="G174" i="19"/>
  <c r="C173" i="19"/>
  <c r="H175" i="19" l="1"/>
  <c r="I174" i="19"/>
  <c r="E173" i="19"/>
  <c r="D173" i="19"/>
  <c r="F176" i="19"/>
  <c r="G175" i="19"/>
  <c r="C174" i="19"/>
  <c r="H176" i="19" l="1"/>
  <c r="I175" i="19"/>
  <c r="D174" i="19"/>
  <c r="E174" i="19"/>
  <c r="F177" i="19"/>
  <c r="G176" i="19"/>
  <c r="C175" i="19"/>
  <c r="H177" i="19" l="1"/>
  <c r="I176" i="19"/>
  <c r="E175" i="19"/>
  <c r="D175" i="19"/>
  <c r="F178" i="19"/>
  <c r="G177" i="19"/>
  <c r="C176" i="19"/>
  <c r="H178" i="19" l="1"/>
  <c r="I177" i="19"/>
  <c r="D176" i="19"/>
  <c r="E176" i="19"/>
  <c r="F179" i="19"/>
  <c r="G178" i="19"/>
  <c r="C177" i="19"/>
  <c r="H179" i="19" l="1"/>
  <c r="I178" i="19"/>
  <c r="F180" i="19"/>
  <c r="G179" i="19"/>
  <c r="D177" i="19"/>
  <c r="E177" i="19"/>
  <c r="C178" i="19"/>
  <c r="H180" i="19" l="1"/>
  <c r="I179" i="19"/>
  <c r="D178" i="19"/>
  <c r="E178" i="19"/>
  <c r="F181" i="19"/>
  <c r="G180" i="19"/>
  <c r="C179" i="19"/>
  <c r="H181" i="19" l="1"/>
  <c r="I180" i="19"/>
  <c r="D179" i="19"/>
  <c r="E179" i="19"/>
  <c r="F182" i="19"/>
  <c r="G181" i="19"/>
  <c r="C180" i="19"/>
  <c r="H182" i="19" l="1"/>
  <c r="I181" i="19"/>
  <c r="E180" i="19"/>
  <c r="D180" i="19"/>
  <c r="F183" i="19"/>
  <c r="G182" i="19"/>
  <c r="C181" i="19"/>
  <c r="H183" i="19" l="1"/>
  <c r="I182" i="19"/>
  <c r="D181" i="19"/>
  <c r="E181" i="19"/>
  <c r="F184" i="19"/>
  <c r="G183" i="19"/>
  <c r="C182" i="19"/>
  <c r="H184" i="19" l="1"/>
  <c r="I183" i="19"/>
  <c r="D182" i="19"/>
  <c r="E182" i="19"/>
  <c r="F185" i="19"/>
  <c r="G184" i="19"/>
  <c r="C183" i="19"/>
  <c r="H185" i="19" l="1"/>
  <c r="I184" i="19"/>
  <c r="D183" i="19"/>
  <c r="E183" i="19"/>
  <c r="F186" i="19"/>
  <c r="G185" i="19"/>
  <c r="C184" i="19"/>
  <c r="H186" i="19" l="1"/>
  <c r="I185" i="19"/>
  <c r="D184" i="19"/>
  <c r="E184" i="19"/>
  <c r="F187" i="19"/>
  <c r="G186" i="19"/>
  <c r="C185" i="19"/>
  <c r="H187" i="19" l="1"/>
  <c r="I186" i="19"/>
  <c r="D185" i="19"/>
  <c r="E185" i="19"/>
  <c r="F188" i="19"/>
  <c r="G187" i="19"/>
  <c r="C186" i="19"/>
  <c r="H188" i="19" l="1"/>
  <c r="I187" i="19"/>
  <c r="D186" i="19"/>
  <c r="E186" i="19"/>
  <c r="F189" i="19"/>
  <c r="G188" i="19"/>
  <c r="C187" i="19"/>
  <c r="H189" i="19" l="1"/>
  <c r="I188" i="19"/>
  <c r="D187" i="19"/>
  <c r="E187" i="19"/>
  <c r="F190" i="19"/>
  <c r="G189" i="19"/>
  <c r="C188" i="19"/>
  <c r="H190" i="19" l="1"/>
  <c r="I189" i="19"/>
  <c r="F191" i="19"/>
  <c r="G190" i="19"/>
  <c r="E188" i="19"/>
  <c r="D188" i="19"/>
  <c r="C189" i="19"/>
  <c r="H191" i="19" l="1"/>
  <c r="I190" i="19"/>
  <c r="D189" i="19"/>
  <c r="E189" i="19"/>
  <c r="F192" i="19"/>
  <c r="G191" i="19"/>
  <c r="C190" i="19"/>
  <c r="H192" i="19" l="1"/>
  <c r="I191" i="19"/>
  <c r="D190" i="19"/>
  <c r="E190" i="19"/>
  <c r="F193" i="19"/>
  <c r="G192" i="19"/>
  <c r="C191" i="19"/>
  <c r="H193" i="19" l="1"/>
  <c r="I192" i="19"/>
  <c r="E191" i="19"/>
  <c r="D191" i="19"/>
  <c r="F194" i="19"/>
  <c r="G193" i="19"/>
  <c r="C192" i="19"/>
  <c r="H194" i="19" l="1"/>
  <c r="I193" i="19"/>
  <c r="E192" i="19"/>
  <c r="D192" i="19"/>
  <c r="F195" i="19"/>
  <c r="G194" i="19"/>
  <c r="C193" i="19"/>
  <c r="H195" i="19" l="1"/>
  <c r="I194" i="19"/>
  <c r="D193" i="19"/>
  <c r="E193" i="19"/>
  <c r="F196" i="19"/>
  <c r="G195" i="19"/>
  <c r="C194" i="19"/>
  <c r="H196" i="19" l="1"/>
  <c r="I195" i="19"/>
  <c r="D194" i="19"/>
  <c r="E194" i="19"/>
  <c r="F197" i="19"/>
  <c r="G196" i="19"/>
  <c r="C195" i="19"/>
  <c r="H197" i="19" l="1"/>
  <c r="I196" i="19"/>
  <c r="D195" i="19"/>
  <c r="E195" i="19"/>
  <c r="F198" i="19"/>
  <c r="G197" i="19"/>
  <c r="C196" i="19"/>
  <c r="H198" i="19" l="1"/>
  <c r="I197" i="19"/>
  <c r="D196" i="19"/>
  <c r="E196" i="19"/>
  <c r="F199" i="19"/>
  <c r="G198" i="19"/>
  <c r="C197" i="19"/>
  <c r="H199" i="19" l="1"/>
  <c r="I198" i="19"/>
  <c r="F200" i="19"/>
  <c r="G199" i="19"/>
  <c r="E197" i="19"/>
  <c r="D197" i="19"/>
  <c r="C198" i="19"/>
  <c r="H200" i="19" l="1"/>
  <c r="I199" i="19"/>
  <c r="D198" i="19"/>
  <c r="E198" i="19"/>
  <c r="F201" i="19"/>
  <c r="G200" i="19"/>
  <c r="C199" i="19"/>
  <c r="H201" i="19" l="1"/>
  <c r="I200" i="19"/>
  <c r="F202" i="19"/>
  <c r="G201" i="19"/>
  <c r="D199" i="19"/>
  <c r="E199" i="19"/>
  <c r="C200" i="19"/>
  <c r="H202" i="19" l="1"/>
  <c r="I201" i="19"/>
  <c r="D200" i="19"/>
  <c r="E200" i="19"/>
  <c r="F203" i="19"/>
  <c r="G202" i="19"/>
  <c r="C201" i="19"/>
  <c r="H203" i="19" l="1"/>
  <c r="I202" i="19"/>
  <c r="D201" i="19"/>
  <c r="E201" i="19"/>
  <c r="F204" i="19"/>
  <c r="G203" i="19"/>
  <c r="C202" i="19"/>
  <c r="H204" i="19" l="1"/>
  <c r="I203" i="19"/>
  <c r="D202" i="19"/>
  <c r="E202" i="19"/>
  <c r="F205" i="19"/>
  <c r="G204" i="19"/>
  <c r="C203" i="19"/>
  <c r="H205" i="19" l="1"/>
  <c r="I204" i="19"/>
  <c r="D203" i="19"/>
  <c r="E203" i="19"/>
  <c r="F206" i="19"/>
  <c r="G205" i="19"/>
  <c r="C204" i="19"/>
  <c r="H206" i="19" l="1"/>
  <c r="I205" i="19"/>
  <c r="D204" i="19"/>
  <c r="E204" i="19"/>
  <c r="F207" i="19"/>
  <c r="G206" i="19"/>
  <c r="C205" i="19"/>
  <c r="H207" i="19" l="1"/>
  <c r="I206" i="19"/>
  <c r="F208" i="19"/>
  <c r="G207" i="19"/>
  <c r="D205" i="19"/>
  <c r="E205" i="19"/>
  <c r="C206" i="19"/>
  <c r="H208" i="19" l="1"/>
  <c r="I207" i="19"/>
  <c r="D206" i="19"/>
  <c r="E206" i="19"/>
  <c r="F209" i="19"/>
  <c r="G208" i="19"/>
  <c r="C207" i="19"/>
  <c r="H209" i="19" l="1"/>
  <c r="I208" i="19"/>
  <c r="F210" i="19"/>
  <c r="G209" i="19"/>
  <c r="E207" i="19"/>
  <c r="D207" i="19"/>
  <c r="C208" i="19"/>
  <c r="H210" i="19" l="1"/>
  <c r="I209" i="19"/>
  <c r="E208" i="19"/>
  <c r="D208" i="19"/>
  <c r="F211" i="19"/>
  <c r="G210" i="19"/>
  <c r="C209" i="19"/>
  <c r="H211" i="19" l="1"/>
  <c r="I210" i="19"/>
  <c r="D209" i="19"/>
  <c r="E209" i="19"/>
  <c r="F212" i="19"/>
  <c r="G211" i="19"/>
  <c r="C210" i="19"/>
  <c r="H212" i="19" l="1"/>
  <c r="I211" i="19"/>
  <c r="D210" i="19"/>
  <c r="E210" i="19"/>
  <c r="F213" i="19"/>
  <c r="G212" i="19"/>
  <c r="C211" i="19"/>
  <c r="H213" i="19" l="1"/>
  <c r="I212" i="19"/>
  <c r="D211" i="19"/>
  <c r="E211" i="19"/>
  <c r="F214" i="19"/>
  <c r="G213" i="19"/>
  <c r="C212" i="19"/>
  <c r="H214" i="19" l="1"/>
  <c r="I213" i="19"/>
  <c r="E212" i="19"/>
  <c r="D212" i="19"/>
  <c r="F215" i="19"/>
  <c r="G214" i="19"/>
  <c r="C213" i="19"/>
  <c r="H215" i="19" l="1"/>
  <c r="I214" i="19"/>
  <c r="D213" i="19"/>
  <c r="E213" i="19"/>
  <c r="F216" i="19"/>
  <c r="G215" i="19"/>
  <c r="C214" i="19"/>
  <c r="H216" i="19" l="1"/>
  <c r="I215" i="19"/>
  <c r="D214" i="19"/>
  <c r="E214" i="19"/>
  <c r="F217" i="19"/>
  <c r="G216" i="19"/>
  <c r="C215" i="19"/>
  <c r="H217" i="19" l="1"/>
  <c r="I216" i="19"/>
  <c r="D215" i="19"/>
  <c r="E215" i="19"/>
  <c r="F218" i="19"/>
  <c r="G217" i="19"/>
  <c r="C216" i="19"/>
  <c r="H218" i="19" l="1"/>
  <c r="I217" i="19"/>
  <c r="F219" i="19"/>
  <c r="G218" i="19"/>
  <c r="D216" i="19"/>
  <c r="E216" i="19"/>
  <c r="C217" i="19"/>
  <c r="H219" i="19" l="1"/>
  <c r="I218" i="19"/>
  <c r="D217" i="19"/>
  <c r="E217" i="19"/>
  <c r="F220" i="19"/>
  <c r="G219" i="19"/>
  <c r="C218" i="19"/>
  <c r="H220" i="19" l="1"/>
  <c r="I219" i="19"/>
  <c r="F221" i="19"/>
  <c r="G220" i="19"/>
  <c r="D218" i="19"/>
  <c r="E218" i="19"/>
  <c r="C219" i="19"/>
  <c r="H221" i="19" l="1"/>
  <c r="I220" i="19"/>
  <c r="D219" i="19"/>
  <c r="E219" i="19"/>
  <c r="F222" i="19"/>
  <c r="G221" i="19"/>
  <c r="C220" i="19"/>
  <c r="H222" i="19" l="1"/>
  <c r="I221" i="19"/>
  <c r="F223" i="19"/>
  <c r="G222" i="19"/>
  <c r="D220" i="19"/>
  <c r="E220" i="19"/>
  <c r="C221" i="19"/>
  <c r="H223" i="19" l="1"/>
  <c r="I222" i="19"/>
  <c r="D221" i="19"/>
  <c r="E221" i="19"/>
  <c r="F224" i="19"/>
  <c r="G223" i="19"/>
  <c r="C222" i="19"/>
  <c r="H224" i="19" l="1"/>
  <c r="I223" i="19"/>
  <c r="D222" i="19"/>
  <c r="E222" i="19"/>
  <c r="F225" i="19"/>
  <c r="G224" i="19"/>
  <c r="C223" i="19"/>
  <c r="H225" i="19" l="1"/>
  <c r="I224" i="19"/>
  <c r="E223" i="19"/>
  <c r="D223" i="19"/>
  <c r="F226" i="19"/>
  <c r="G225" i="19"/>
  <c r="C224" i="19"/>
  <c r="H226" i="19" l="1"/>
  <c r="I225" i="19"/>
  <c r="E224" i="19"/>
  <c r="D224" i="19"/>
  <c r="F227" i="19"/>
  <c r="G226" i="19"/>
  <c r="C225" i="19"/>
  <c r="H227" i="19" l="1"/>
  <c r="I226" i="19"/>
  <c r="D225" i="19"/>
  <c r="E225" i="19"/>
  <c r="F228" i="19"/>
  <c r="G227" i="19"/>
  <c r="C226" i="19"/>
  <c r="H228" i="19" l="1"/>
  <c r="I227" i="19"/>
  <c r="D226" i="19"/>
  <c r="E226" i="19"/>
  <c r="F229" i="19"/>
  <c r="G228" i="19"/>
  <c r="C227" i="19"/>
  <c r="H229" i="19" l="1"/>
  <c r="I228" i="19"/>
  <c r="D227" i="19"/>
  <c r="E227" i="19"/>
  <c r="F230" i="19"/>
  <c r="G229" i="19"/>
  <c r="C228" i="19"/>
  <c r="H230" i="19" l="1"/>
  <c r="I229" i="19"/>
  <c r="D228" i="19"/>
  <c r="E228" i="19"/>
  <c r="F231" i="19"/>
  <c r="G230" i="19"/>
  <c r="C229" i="19"/>
  <c r="H231" i="19" l="1"/>
  <c r="I230" i="19"/>
  <c r="E229" i="19"/>
  <c r="D229" i="19"/>
  <c r="F232" i="19"/>
  <c r="G231" i="19"/>
  <c r="C230" i="19"/>
  <c r="H232" i="19" l="1"/>
  <c r="I231" i="19"/>
  <c r="D230" i="19"/>
  <c r="E230" i="19"/>
  <c r="F233" i="19"/>
  <c r="G232" i="19"/>
  <c r="C231" i="19"/>
  <c r="H233" i="19" l="1"/>
  <c r="I232" i="19"/>
  <c r="D231" i="19"/>
  <c r="E231" i="19"/>
  <c r="F234" i="19"/>
  <c r="G233" i="19"/>
  <c r="C232" i="19"/>
  <c r="H234" i="19" l="1"/>
  <c r="I233" i="19"/>
  <c r="F235" i="19"/>
  <c r="G234" i="19"/>
  <c r="D232" i="19"/>
  <c r="E232" i="19"/>
  <c r="C233" i="19"/>
  <c r="H235" i="19" l="1"/>
  <c r="I234" i="19"/>
  <c r="D233" i="19"/>
  <c r="E233" i="19"/>
  <c r="F236" i="19"/>
  <c r="G235" i="19"/>
  <c r="C234" i="19"/>
  <c r="H236" i="19" l="1"/>
  <c r="I235" i="19"/>
  <c r="D234" i="19"/>
  <c r="E234" i="19"/>
  <c r="F237" i="19"/>
  <c r="G236" i="19"/>
  <c r="C235" i="19"/>
  <c r="H237" i="19" l="1"/>
  <c r="I236" i="19"/>
  <c r="D235" i="19"/>
  <c r="E235" i="19"/>
  <c r="F238" i="19"/>
  <c r="G237" i="19"/>
  <c r="C236" i="19"/>
  <c r="H238" i="19" l="1"/>
  <c r="I237" i="19"/>
  <c r="D236" i="19"/>
  <c r="E236" i="19"/>
  <c r="F239" i="19"/>
  <c r="G238" i="19"/>
  <c r="C237" i="19"/>
  <c r="H239" i="19" l="1"/>
  <c r="I238" i="19"/>
  <c r="D237" i="19"/>
  <c r="E237" i="19"/>
  <c r="F240" i="19"/>
  <c r="G239" i="19"/>
  <c r="C238" i="19"/>
  <c r="H240" i="19" l="1"/>
  <c r="I239" i="19"/>
  <c r="F241" i="19"/>
  <c r="G240" i="19"/>
  <c r="D238" i="19"/>
  <c r="E238" i="19"/>
  <c r="C239" i="19"/>
  <c r="H241" i="19" l="1"/>
  <c r="I240" i="19"/>
  <c r="E239" i="19"/>
  <c r="D239" i="19"/>
  <c r="F242" i="19"/>
  <c r="G241" i="19"/>
  <c r="C240" i="19"/>
  <c r="H242" i="19" l="1"/>
  <c r="I241" i="19"/>
  <c r="E240" i="19"/>
  <c r="D240" i="19"/>
  <c r="F243" i="19"/>
  <c r="G242" i="19"/>
  <c r="C241" i="19"/>
  <c r="H243" i="19" l="1"/>
  <c r="I242" i="19"/>
  <c r="D241" i="19"/>
  <c r="E241" i="19"/>
  <c r="F244" i="19"/>
  <c r="G243" i="19"/>
  <c r="C242" i="19"/>
  <c r="H244" i="19" l="1"/>
  <c r="I243" i="19"/>
  <c r="D242" i="19"/>
  <c r="E242" i="19"/>
  <c r="F245" i="19"/>
  <c r="G244" i="19"/>
  <c r="C243" i="19"/>
  <c r="H245" i="19" l="1"/>
  <c r="I244" i="19"/>
  <c r="D243" i="19"/>
  <c r="E243" i="19"/>
  <c r="F246" i="19"/>
  <c r="G245" i="19"/>
  <c r="C244" i="19"/>
  <c r="H246" i="19" l="1"/>
  <c r="I245" i="19"/>
  <c r="D244" i="19"/>
  <c r="E244" i="19"/>
  <c r="F247" i="19"/>
  <c r="G246" i="19"/>
  <c r="C245" i="19"/>
  <c r="H247" i="19" l="1"/>
  <c r="I246" i="19"/>
  <c r="D245" i="19"/>
  <c r="E245" i="19"/>
  <c r="F248" i="19"/>
  <c r="G247" i="19"/>
  <c r="C246" i="19"/>
  <c r="H248" i="19" l="1"/>
  <c r="I247" i="19"/>
  <c r="F249" i="19"/>
  <c r="G248" i="19"/>
  <c r="D246" i="19"/>
  <c r="E246" i="19"/>
  <c r="C247" i="19"/>
  <c r="H249" i="19" l="1"/>
  <c r="I248" i="19"/>
  <c r="D247" i="19"/>
  <c r="E247" i="19"/>
  <c r="F250" i="19"/>
  <c r="G249" i="19"/>
  <c r="C248" i="19"/>
  <c r="H250" i="19" l="1"/>
  <c r="I249" i="19"/>
  <c r="D248" i="19"/>
  <c r="E248" i="19"/>
  <c r="F251" i="19"/>
  <c r="G250" i="19"/>
  <c r="C249" i="19"/>
  <c r="H251" i="19" l="1"/>
  <c r="I250" i="19"/>
  <c r="D249" i="19"/>
  <c r="E249" i="19"/>
  <c r="F252" i="19"/>
  <c r="G251" i="19"/>
  <c r="C250" i="19"/>
  <c r="H252" i="19" l="1"/>
  <c r="I251" i="19"/>
  <c r="D250" i="19"/>
  <c r="E250" i="19"/>
  <c r="F253" i="19"/>
  <c r="G252" i="19"/>
  <c r="C251" i="19"/>
  <c r="H253" i="19" l="1"/>
  <c r="I252" i="19"/>
  <c r="D251" i="19"/>
  <c r="E251" i="19"/>
  <c r="F254" i="19"/>
  <c r="G253" i="19"/>
  <c r="C252" i="19"/>
  <c r="H254" i="19" l="1"/>
  <c r="I253" i="19"/>
  <c r="D252" i="19"/>
  <c r="E252" i="19"/>
  <c r="F255" i="19"/>
  <c r="G254" i="19"/>
  <c r="C253" i="19"/>
  <c r="H255" i="19" l="1"/>
  <c r="I254" i="19"/>
  <c r="D253" i="19"/>
  <c r="E253" i="19"/>
  <c r="F256" i="19"/>
  <c r="G255" i="19"/>
  <c r="C254" i="19"/>
  <c r="H256" i="19" l="1"/>
  <c r="I255" i="19"/>
  <c r="D254" i="19"/>
  <c r="E254" i="19"/>
  <c r="F257" i="19"/>
  <c r="G256" i="19"/>
  <c r="C255" i="19"/>
  <c r="H257" i="19" l="1"/>
  <c r="I256" i="19"/>
  <c r="E255" i="19"/>
  <c r="D255" i="19"/>
  <c r="F258" i="19"/>
  <c r="G257" i="19"/>
  <c r="C256" i="19"/>
  <c r="H258" i="19" l="1"/>
  <c r="I257" i="19"/>
  <c r="E256" i="19"/>
  <c r="D256" i="19"/>
  <c r="F259" i="19"/>
  <c r="G258" i="19"/>
  <c r="C257" i="19"/>
  <c r="H259" i="19" l="1"/>
  <c r="I258" i="19"/>
  <c r="F260" i="19"/>
  <c r="G259" i="19"/>
  <c r="D257" i="19"/>
  <c r="E257" i="19"/>
  <c r="C258" i="19"/>
  <c r="H260" i="19" l="1"/>
  <c r="I259" i="19"/>
  <c r="D258" i="19"/>
  <c r="E258" i="19"/>
  <c r="F261" i="19"/>
  <c r="G260" i="19"/>
  <c r="C259" i="19"/>
  <c r="H261" i="19" l="1"/>
  <c r="I260" i="19"/>
  <c r="D259" i="19"/>
  <c r="E259" i="19"/>
  <c r="F262" i="19"/>
  <c r="G261" i="19"/>
  <c r="C260" i="19"/>
  <c r="H262" i="19" l="1"/>
  <c r="I261" i="19"/>
  <c r="F263" i="19"/>
  <c r="G262" i="19"/>
  <c r="E260" i="19"/>
  <c r="D260" i="19"/>
  <c r="C261" i="19"/>
  <c r="H263" i="19" l="1"/>
  <c r="I262" i="19"/>
  <c r="D261" i="19"/>
  <c r="E261" i="19"/>
  <c r="F264" i="19"/>
  <c r="G263" i="19"/>
  <c r="C262" i="19"/>
  <c r="H264" i="19" l="1"/>
  <c r="I263" i="19"/>
  <c r="D262" i="19"/>
  <c r="E262" i="19"/>
  <c r="F265" i="19"/>
  <c r="G264" i="19"/>
  <c r="C263" i="19"/>
  <c r="H265" i="19" l="1"/>
  <c r="I264" i="19"/>
  <c r="D263" i="19"/>
  <c r="E263" i="19"/>
  <c r="F266" i="19"/>
  <c r="G265" i="19"/>
  <c r="C264" i="19"/>
  <c r="H266" i="19" l="1"/>
  <c r="I265" i="19"/>
  <c r="D264" i="19"/>
  <c r="E264" i="19"/>
  <c r="F267" i="19"/>
  <c r="G266" i="19"/>
  <c r="C265" i="19"/>
  <c r="H267" i="19" l="1"/>
  <c r="I266" i="19"/>
  <c r="D265" i="19"/>
  <c r="E265" i="19"/>
  <c r="F268" i="19"/>
  <c r="G267" i="19"/>
  <c r="C266" i="19"/>
  <c r="H268" i="19" l="1"/>
  <c r="I267" i="19"/>
  <c r="D266" i="19"/>
  <c r="E266" i="19"/>
  <c r="F269" i="19"/>
  <c r="G268" i="19"/>
  <c r="C267" i="19"/>
  <c r="H269" i="19" l="1"/>
  <c r="I268" i="19"/>
  <c r="F270" i="19"/>
  <c r="G269" i="19"/>
  <c r="D267" i="19"/>
  <c r="E267" i="19"/>
  <c r="C268" i="19"/>
  <c r="H270" i="19" l="1"/>
  <c r="I269" i="19"/>
  <c r="D268" i="19"/>
  <c r="E268" i="19"/>
  <c r="F271" i="19"/>
  <c r="G270" i="19"/>
  <c r="C269" i="19"/>
  <c r="H271" i="19" l="1"/>
  <c r="I270" i="19"/>
  <c r="F272" i="19"/>
  <c r="G271" i="19"/>
  <c r="D269" i="19"/>
  <c r="E269" i="19"/>
  <c r="C270" i="19"/>
  <c r="H272" i="19" l="1"/>
  <c r="I271" i="19"/>
  <c r="D270" i="19"/>
  <c r="E270" i="19"/>
  <c r="F273" i="19"/>
  <c r="G272" i="19"/>
  <c r="C271" i="19"/>
  <c r="H273" i="19" l="1"/>
  <c r="I272" i="19"/>
  <c r="E271" i="19"/>
  <c r="D271" i="19"/>
  <c r="F274" i="19"/>
  <c r="G273" i="19"/>
  <c r="C272" i="19"/>
  <c r="H274" i="19" l="1"/>
  <c r="I273" i="19"/>
  <c r="F275" i="19"/>
  <c r="G274" i="19"/>
  <c r="E272" i="19"/>
  <c r="D272" i="19"/>
  <c r="C273" i="19"/>
  <c r="H275" i="19" l="1"/>
  <c r="I274" i="19"/>
  <c r="D273" i="19"/>
  <c r="E273" i="19"/>
  <c r="F276" i="19"/>
  <c r="G275" i="19"/>
  <c r="C274" i="19"/>
  <c r="H276" i="19" l="1"/>
  <c r="I275" i="19"/>
  <c r="D274" i="19"/>
  <c r="E274" i="19"/>
  <c r="F277" i="19"/>
  <c r="G276" i="19"/>
  <c r="C275" i="19"/>
  <c r="H277" i="19" l="1"/>
  <c r="I276" i="19"/>
  <c r="F278" i="19"/>
  <c r="G277" i="19"/>
  <c r="D275" i="19"/>
  <c r="E275" i="19"/>
  <c r="C276" i="19"/>
  <c r="H278" i="19" l="1"/>
  <c r="I277" i="19"/>
  <c r="E276" i="19"/>
  <c r="D276" i="19"/>
  <c r="F279" i="19"/>
  <c r="G278" i="19"/>
  <c r="C277" i="19"/>
  <c r="H279" i="19" l="1"/>
  <c r="I278" i="19"/>
  <c r="E277" i="19"/>
  <c r="D277" i="19"/>
  <c r="F280" i="19"/>
  <c r="G279" i="19"/>
  <c r="C278" i="19"/>
  <c r="H280" i="19" l="1"/>
  <c r="I279" i="19"/>
  <c r="D278" i="19"/>
  <c r="E278" i="19"/>
  <c r="F281" i="19"/>
  <c r="G280" i="19"/>
  <c r="C279" i="19"/>
  <c r="H281" i="19" l="1"/>
  <c r="I280" i="19"/>
  <c r="D279" i="19"/>
  <c r="E279" i="19"/>
  <c r="F282" i="19"/>
  <c r="G281" i="19"/>
  <c r="C280" i="19"/>
  <c r="H282" i="19" l="1"/>
  <c r="I281" i="19"/>
  <c r="F283" i="19"/>
  <c r="G282" i="19"/>
  <c r="D280" i="19"/>
  <c r="E280" i="19"/>
  <c r="C281" i="19"/>
  <c r="H283" i="19" l="1"/>
  <c r="I282" i="19"/>
  <c r="D281" i="19"/>
  <c r="E281" i="19"/>
  <c r="F284" i="19"/>
  <c r="G283" i="19"/>
  <c r="C282" i="19"/>
  <c r="H284" i="19" l="1"/>
  <c r="I283" i="19"/>
  <c r="D282" i="19"/>
  <c r="E282" i="19"/>
  <c r="F285" i="19"/>
  <c r="G284" i="19"/>
  <c r="C283" i="19"/>
  <c r="H285" i="19" l="1"/>
  <c r="I284" i="19"/>
  <c r="D283" i="19"/>
  <c r="E283" i="19"/>
  <c r="F286" i="19"/>
  <c r="G285" i="19"/>
  <c r="C284" i="19"/>
  <c r="H286" i="19" l="1"/>
  <c r="I285" i="19"/>
  <c r="D284" i="19"/>
  <c r="E284" i="19"/>
  <c r="F287" i="19"/>
  <c r="G286" i="19"/>
  <c r="C285" i="19"/>
  <c r="H287" i="19" l="1"/>
  <c r="I286" i="19"/>
  <c r="D285" i="19"/>
  <c r="E285" i="19"/>
  <c r="F288" i="19"/>
  <c r="G287" i="19"/>
  <c r="C286" i="19"/>
  <c r="H288" i="19" l="1"/>
  <c r="I287" i="19"/>
  <c r="D286" i="19"/>
  <c r="E286" i="19"/>
  <c r="F289" i="19"/>
  <c r="G288" i="19"/>
  <c r="C287" i="19"/>
  <c r="H289" i="19" l="1"/>
  <c r="I288" i="19"/>
  <c r="F290" i="19"/>
  <c r="G289" i="19"/>
  <c r="E287" i="19"/>
  <c r="D287" i="19"/>
  <c r="C288" i="19"/>
  <c r="H290" i="19" l="1"/>
  <c r="I289" i="19"/>
  <c r="F291" i="19"/>
  <c r="G290" i="19"/>
  <c r="E288" i="19"/>
  <c r="D288" i="19"/>
  <c r="C289" i="19"/>
  <c r="H291" i="19" l="1"/>
  <c r="I290" i="19"/>
  <c r="D289" i="19"/>
  <c r="E289" i="19"/>
  <c r="F292" i="19"/>
  <c r="G291" i="19"/>
  <c r="C290" i="19"/>
  <c r="H292" i="19" l="1"/>
  <c r="I291" i="19"/>
  <c r="D290" i="19"/>
  <c r="E290" i="19"/>
  <c r="F293" i="19"/>
  <c r="G292" i="19"/>
  <c r="C291" i="19"/>
  <c r="H293" i="19" l="1"/>
  <c r="I292" i="19"/>
  <c r="D291" i="19"/>
  <c r="E291" i="19"/>
  <c r="F294" i="19"/>
  <c r="G293" i="19"/>
  <c r="C292" i="19"/>
  <c r="H294" i="19" l="1"/>
  <c r="I293" i="19"/>
  <c r="E292" i="19"/>
  <c r="D292" i="19"/>
  <c r="F295" i="19"/>
  <c r="G294" i="19"/>
  <c r="C293" i="19"/>
  <c r="H295" i="19" l="1"/>
  <c r="I294" i="19"/>
  <c r="F296" i="19"/>
  <c r="G295" i="19"/>
  <c r="E293" i="19"/>
  <c r="D293" i="19"/>
  <c r="C294" i="19"/>
  <c r="H296" i="19" l="1"/>
  <c r="I295" i="19"/>
  <c r="D294" i="19"/>
  <c r="E294" i="19"/>
  <c r="F297" i="19"/>
  <c r="G296" i="19"/>
  <c r="C295" i="19"/>
  <c r="H297" i="19" l="1"/>
  <c r="I296" i="19"/>
  <c r="D295" i="19"/>
  <c r="E295" i="19"/>
  <c r="F298" i="19"/>
  <c r="G297" i="19"/>
  <c r="C296" i="19"/>
  <c r="H298" i="19" l="1"/>
  <c r="I297" i="19"/>
  <c r="D296" i="19"/>
  <c r="E296" i="19"/>
  <c r="F299" i="19"/>
  <c r="G298" i="19"/>
  <c r="C297" i="19"/>
  <c r="H299" i="19" l="1"/>
  <c r="I298" i="19"/>
  <c r="D297" i="19"/>
  <c r="E297" i="19"/>
  <c r="F300" i="19"/>
  <c r="G299" i="19"/>
  <c r="C298" i="19"/>
  <c r="H300" i="19" l="1"/>
  <c r="I299" i="19"/>
  <c r="D298" i="19"/>
  <c r="E298" i="19"/>
  <c r="F301" i="19"/>
  <c r="G300" i="19"/>
  <c r="C299" i="19"/>
  <c r="H301" i="19" l="1"/>
  <c r="I300" i="19"/>
  <c r="D299" i="19"/>
  <c r="E299" i="19"/>
  <c r="F302" i="19"/>
  <c r="G301" i="19"/>
  <c r="C300" i="19"/>
  <c r="H302" i="19" l="1"/>
  <c r="I301" i="19"/>
  <c r="D300" i="19"/>
  <c r="E300" i="19"/>
  <c r="F303" i="19"/>
  <c r="G302" i="19"/>
  <c r="C301" i="19"/>
  <c r="H303" i="19" l="1"/>
  <c r="I303" i="19" s="1"/>
  <c r="I302" i="19"/>
  <c r="D301" i="19"/>
  <c r="E301" i="19"/>
  <c r="G303" i="19"/>
  <c r="C302" i="19"/>
  <c r="D302" i="19" l="1"/>
  <c r="E302" i="19"/>
  <c r="C303" i="19"/>
  <c r="E303" i="19" l="1"/>
  <c r="D303" i="19"/>
</calcChain>
</file>

<file path=xl/sharedStrings.xml><?xml version="1.0" encoding="utf-8"?>
<sst xmlns="http://schemas.openxmlformats.org/spreadsheetml/2006/main" count="1365" uniqueCount="474">
  <si>
    <t>Nội dung</t>
  </si>
  <si>
    <t>I</t>
  </si>
  <si>
    <t xml:space="preserve">Các tham số đặc trưng của dữ liệu </t>
  </si>
  <si>
    <t>ước lượng tham số</t>
  </si>
  <si>
    <t>ước lượng khoảng</t>
  </si>
  <si>
    <t>II</t>
  </si>
  <si>
    <t>kiểm định giả thuyết (Hypothesis test)</t>
  </si>
  <si>
    <t>so sánh 2 trung bình</t>
  </si>
  <si>
    <t>so sánh 2 tỷ lệ</t>
  </si>
  <si>
    <t>so sánh 2 phương sai</t>
  </si>
  <si>
    <t>III</t>
  </si>
  <si>
    <t>Phân tích phương sai (ANOVA)</t>
  </si>
  <si>
    <t>Phân tích phương sai 1 nhân tố</t>
  </si>
  <si>
    <t>Phân tích phương sai 2 nhân tố</t>
  </si>
  <si>
    <t>IV</t>
  </si>
  <si>
    <t>Hệ số tương quan (correlation)</t>
  </si>
  <si>
    <t>Hồi quy (Regression)</t>
  </si>
  <si>
    <t>đơn biến</t>
  </si>
  <si>
    <t>Sử dụng excel 2016</t>
  </si>
  <si>
    <t>Thêm công cụ thống kê</t>
  </si>
  <si>
    <t xml:space="preserve">File - option - (add-ins) - go manage - Analysis ToolPak - (OK) </t>
  </si>
  <si>
    <t>Nơi chọn phân tích</t>
  </si>
  <si>
    <t>Data - Data Analysis Tool</t>
  </si>
  <si>
    <t>Tên</t>
  </si>
  <si>
    <t>Điểm giữa kỳ</t>
  </si>
  <si>
    <t>Điểm cuối kỳ</t>
  </si>
  <si>
    <t>Điểm tổng kết</t>
  </si>
  <si>
    <t>điểm</t>
  </si>
  <si>
    <t>số sv</t>
  </si>
  <si>
    <t>tỷ lệ</t>
  </si>
  <si>
    <t>Trường</t>
  </si>
  <si>
    <t>Bảo</t>
  </si>
  <si>
    <t>Kiếm</t>
  </si>
  <si>
    <t>Hoàng</t>
  </si>
  <si>
    <t>Vinh</t>
  </si>
  <si>
    <t>Quân</t>
  </si>
  <si>
    <t>Vũ</t>
  </si>
  <si>
    <t>Trung</t>
  </si>
  <si>
    <t>Tú</t>
  </si>
  <si>
    <t>Tùng</t>
  </si>
  <si>
    <t>Hạnh</t>
  </si>
  <si>
    <t>Lương</t>
  </si>
  <si>
    <t>giữa kỳ</t>
  </si>
  <si>
    <t>Cuối kỳ</t>
  </si>
  <si>
    <t>Đại</t>
  </si>
  <si>
    <t>Quyền</t>
  </si>
  <si>
    <t>Mean</t>
  </si>
  <si>
    <t>gt trung bình</t>
  </si>
  <si>
    <t>Hải</t>
  </si>
  <si>
    <t>Standard Error</t>
  </si>
  <si>
    <t>Huệ</t>
  </si>
  <si>
    <t>Median</t>
  </si>
  <si>
    <t>Cường</t>
  </si>
  <si>
    <t>Mode</t>
  </si>
  <si>
    <t>Anh</t>
  </si>
  <si>
    <t>Standard Deviation</t>
  </si>
  <si>
    <t>độ lệch chuẩn mẫu</t>
  </si>
  <si>
    <t>Việt</t>
  </si>
  <si>
    <t>Sample Variance</t>
  </si>
  <si>
    <t>phương sai mẫu</t>
  </si>
  <si>
    <t>Tính</t>
  </si>
  <si>
    <t>Kurtosis</t>
  </si>
  <si>
    <t>Quang</t>
  </si>
  <si>
    <t>Skewness</t>
  </si>
  <si>
    <t>Trâm</t>
  </si>
  <si>
    <t>Range</t>
  </si>
  <si>
    <t>Hưng</t>
  </si>
  <si>
    <t>Minimum</t>
  </si>
  <si>
    <t>Nhủ</t>
  </si>
  <si>
    <t>Maximum</t>
  </si>
  <si>
    <t>Sum</t>
  </si>
  <si>
    <t>Triết</t>
  </si>
  <si>
    <t>Count</t>
  </si>
  <si>
    <t>Huy</t>
  </si>
  <si>
    <t>Confidence Level(95.0%)</t>
  </si>
  <si>
    <t>Thanh</t>
  </si>
  <si>
    <t>Hùng</t>
  </si>
  <si>
    <t>Column1</t>
  </si>
  <si>
    <t>t-Test: Paired Two Sample for Means</t>
  </si>
  <si>
    <t>Tuấn</t>
  </si>
  <si>
    <t>Sỹ</t>
  </si>
  <si>
    <t>Variable 1</t>
  </si>
  <si>
    <t>Variable 2</t>
  </si>
  <si>
    <t>Chi</t>
  </si>
  <si>
    <t>Variance</t>
  </si>
  <si>
    <t>Nam</t>
  </si>
  <si>
    <t>Observations</t>
  </si>
  <si>
    <t>Xuân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</si>
  <si>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</si>
  <si>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</si>
  <si>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</si>
  <si>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</si>
  <si>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</si>
  <si>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</si>
  <si>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</si>
  <si>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</si>
  <si>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Confidence Level(97.5%)</t>
  </si>
  <si>
    <t>mu</t>
  </si>
  <si>
    <t>sigma</t>
  </si>
  <si>
    <t>giá trị</t>
  </si>
  <si>
    <t>chuẩn</t>
  </si>
  <si>
    <t>Student</t>
  </si>
  <si>
    <t>chisq</t>
  </si>
  <si>
    <t>Fisher</t>
  </si>
  <si>
    <t>n</t>
  </si>
  <si>
    <t>m</t>
  </si>
  <si>
    <t>STT</t>
  </si>
  <si>
    <t>MASV</t>
  </si>
  <si>
    <t>Họ đệm</t>
  </si>
  <si>
    <t>điểm GK</t>
  </si>
  <si>
    <t>tần suất</t>
  </si>
  <si>
    <t>31091023141</t>
  </si>
  <si>
    <t>Trương Văn Phương</t>
  </si>
  <si>
    <t>31101020435</t>
  </si>
  <si>
    <t>Trần Thanh</t>
  </si>
  <si>
    <t>31091020115</t>
  </si>
  <si>
    <t>Trần Quốc</t>
  </si>
  <si>
    <t>31101020418</t>
  </si>
  <si>
    <t>Lê Văn</t>
  </si>
  <si>
    <t>31091022546</t>
  </si>
  <si>
    <t>Nguyễn Văn</t>
  </si>
  <si>
    <t>31101020688</t>
  </si>
  <si>
    <t>Trần Thị Bích</t>
  </si>
  <si>
    <t>31091024123</t>
  </si>
  <si>
    <t>Nguyễn Lê Quang</t>
  </si>
  <si>
    <t>31101023078</t>
  </si>
  <si>
    <t>Lê Thành</t>
  </si>
  <si>
    <t>31101021338</t>
  </si>
  <si>
    <t>Trịnh Khiêm</t>
  </si>
  <si>
    <t>31101022745</t>
  </si>
  <si>
    <t>Chu Hoàng</t>
  </si>
  <si>
    <t>31101021873</t>
  </si>
  <si>
    <t xml:space="preserve">108206040 </t>
  </si>
  <si>
    <t xml:space="preserve">Lê Minh </t>
  </si>
  <si>
    <t>31101023183</t>
  </si>
  <si>
    <t>Hồ Duy</t>
  </si>
  <si>
    <t>31091022799</t>
  </si>
  <si>
    <t>Nguyễn Đắc</t>
  </si>
  <si>
    <t>31101024266</t>
  </si>
  <si>
    <t>Nguyễn Thanh</t>
  </si>
  <si>
    <t>điểm tổng kết</t>
  </si>
  <si>
    <t>khoảng</t>
  </si>
  <si>
    <t>31101023993</t>
  </si>
  <si>
    <t>Phạm Ngọc</t>
  </si>
  <si>
    <t>A</t>
  </si>
  <si>
    <t>[8.5;10]</t>
  </si>
  <si>
    <t>31101020367</t>
  </si>
  <si>
    <t>Lê Thị Mỹ</t>
  </si>
  <si>
    <t>B</t>
  </si>
  <si>
    <t>[7;8.5)</t>
  </si>
  <si>
    <t>31091020382</t>
  </si>
  <si>
    <t>Trần Ngươn</t>
  </si>
  <si>
    <t>C</t>
  </si>
  <si>
    <t>[5.5;7)</t>
  </si>
  <si>
    <t>31101022610</t>
  </si>
  <si>
    <t>Nguyễn Minh</t>
  </si>
  <si>
    <t>D</t>
  </si>
  <si>
    <t>[4;5.5)</t>
  </si>
  <si>
    <t>31101021143</t>
  </si>
  <si>
    <t>Nguyễn Đình</t>
  </si>
  <si>
    <t>F</t>
  </si>
  <si>
    <t>[0;4)</t>
  </si>
  <si>
    <t>31091024956</t>
  </si>
  <si>
    <t>Lê Hiền</t>
  </si>
  <si>
    <t>31091021847</t>
  </si>
  <si>
    <t>Trà Thị Mỹ</t>
  </si>
  <si>
    <t>31101023097</t>
  </si>
  <si>
    <t>Hồ Hoàng</t>
  </si>
  <si>
    <t>31101022342</t>
  </si>
  <si>
    <t>Nguyễn Hoàng</t>
  </si>
  <si>
    <t>31091023249</t>
  </si>
  <si>
    <t>Trương Đỗ</t>
  </si>
  <si>
    <t>31101021000</t>
  </si>
  <si>
    <t>Phạm Hữu</t>
  </si>
  <si>
    <t>31091020924</t>
  </si>
  <si>
    <t>Ngô Văn</t>
  </si>
  <si>
    <t>31101023687</t>
  </si>
  <si>
    <t>Mai Xuân</t>
  </si>
  <si>
    <t>31101023715</t>
  </si>
  <si>
    <t>Võ Bắc</t>
  </si>
  <si>
    <t>31091021394</t>
  </si>
  <si>
    <t>Trương Nguyễn Quang</t>
  </si>
  <si>
    <t>31101022923</t>
  </si>
  <si>
    <t>Huỳnh Diệp Mỹ</t>
  </si>
  <si>
    <t>31101022918</t>
  </si>
  <si>
    <t>Phạm Thị</t>
  </si>
  <si>
    <t>31101022489</t>
  </si>
  <si>
    <t>Huỳnh Gia Hoài</t>
  </si>
  <si>
    <t>31101024030</t>
  </si>
  <si>
    <t>Trần Thị</t>
  </si>
  <si>
    <t>31091022554</t>
  </si>
  <si>
    <t>Võ Mạnh</t>
  </si>
  <si>
    <t>31091023386</t>
  </si>
  <si>
    <t>Phan Anh</t>
  </si>
  <si>
    <t>Họ tên</t>
  </si>
  <si>
    <t>Điểm GK</t>
  </si>
  <si>
    <t>điểm CK</t>
  </si>
  <si>
    <t>[8.5-10]</t>
  </si>
  <si>
    <t>[7-8.5)</t>
  </si>
  <si>
    <t>[5.-7)</t>
  </si>
  <si>
    <t>[4-5.5)</t>
  </si>
  <si>
    <t>[0-4)</t>
  </si>
  <si>
    <t>Column 1</t>
  </si>
  <si>
    <t>Column 2</t>
  </si>
  <si>
    <t>Column 3</t>
  </si>
  <si>
    <t>Kiểm định 1 mẫu cho giá trị trung bình</t>
  </si>
  <si>
    <t>Significant</t>
  </si>
  <si>
    <t>a</t>
  </si>
  <si>
    <t>Sample size</t>
  </si>
  <si>
    <t>Sample mean</t>
  </si>
  <si>
    <t>=AVERAGE(E1:E4)</t>
  </si>
  <si>
    <t>Sample SD</t>
  </si>
  <si>
    <t>s</t>
  </si>
  <si>
    <t>=STDEVA('1.2. Bieu dien DL'!E2:E37)</t>
  </si>
  <si>
    <t>Test mean with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</si>
  <si>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0</t>
    </r>
  </si>
  <si>
    <t>T-Stat</t>
  </si>
  <si>
    <t>Critical Value</t>
  </si>
  <si>
    <t>P-value</t>
  </si>
  <si>
    <t>Conclusion</t>
  </si>
  <si>
    <t>H0</t>
  </si>
  <si>
    <t>m =</t>
  </si>
  <si>
    <t>H1</t>
  </si>
  <si>
    <t>m  ¹</t>
  </si>
  <si>
    <t>m &gt;</t>
  </si>
  <si>
    <t>m &lt;</t>
  </si>
  <si>
    <t>Kiểm định 1 mẫu cho phương sai</t>
  </si>
  <si>
    <t>Sample variance</t>
  </si>
  <si>
    <t>s^2</t>
  </si>
  <si>
    <t>=VAR('1.2. Bieu dien DL'!E2:E37)</t>
  </si>
  <si>
    <t>Test Variance with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</si>
  <si>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0^2</t>
    </r>
  </si>
  <si>
    <t>ChiSQ-Stat</t>
  </si>
  <si>
    <t>s2 =</t>
  </si>
  <si>
    <t>s2  ¹</t>
  </si>
  <si>
    <t>s2 &gt;</t>
  </si>
  <si>
    <t>s2 &lt;</t>
  </si>
  <si>
    <t>Kiểm định 1 mẫu cho tỷ lệ</t>
  </si>
  <si>
    <t>Sample frequency</t>
  </si>
  <si>
    <t>k</t>
  </si>
  <si>
    <t>Sample proportion</t>
  </si>
  <si>
    <t>f</t>
  </si>
  <si>
    <t>Test proportion with</t>
  </si>
  <si>
    <t>p0</t>
  </si>
  <si>
    <t>N-Stat</t>
  </si>
  <si>
    <t>p=</t>
  </si>
  <si>
    <r>
      <t>p</t>
    </r>
    <r>
      <rPr>
        <sz val="11"/>
        <color theme="1"/>
        <rFont val="Symbol"/>
        <family val="1"/>
        <charset val="2"/>
      </rPr>
      <t>¹</t>
    </r>
  </si>
  <si>
    <t>p&gt;</t>
  </si>
  <si>
    <t>p&lt;</t>
  </si>
  <si>
    <t>F-Test Two-Sample for Variances</t>
  </si>
  <si>
    <t>Giá trị trung bình</t>
  </si>
  <si>
    <t>phương sai</t>
  </si>
  <si>
    <t>số quan sát</t>
  </si>
  <si>
    <t>giả thuyết sai lệch trung bình</t>
  </si>
  <si>
    <t>bậc tự do</t>
  </si>
  <si>
    <t>P(F&lt;=f) one-tail</t>
  </si>
  <si>
    <t>giá trị quan sát (theo phân phối t)</t>
  </si>
  <si>
    <t>F Critical one-tail</t>
  </si>
  <si>
    <t>P-value cặp giả thuyết 1 phía</t>
  </si>
  <si>
    <r>
      <t>Giá trị tới hạn t(1-</t>
    </r>
    <r>
      <rPr>
        <sz val="11"/>
        <color theme="1"/>
        <rFont val="Symbol"/>
        <family val="1"/>
        <charset val="2"/>
      </rPr>
      <t>a,</t>
    </r>
    <r>
      <rPr>
        <sz val="11"/>
        <color theme="1"/>
        <rFont val="Calibri"/>
        <family val="2"/>
        <scheme val="minor"/>
      </rPr>
      <t>n-1)</t>
    </r>
  </si>
  <si>
    <t>P-value cặp giả thuyết 2 phía</t>
  </si>
  <si>
    <r>
      <t>Giá trị tới hạn t(1-</t>
    </r>
    <r>
      <rPr>
        <sz val="11"/>
        <color theme="1"/>
        <rFont val="Symbol"/>
        <family val="1"/>
        <charset val="2"/>
      </rPr>
      <t>a/2,</t>
    </r>
    <r>
      <rPr>
        <sz val="11"/>
        <color theme="1"/>
        <rFont val="Calibri"/>
        <family val="2"/>
        <scheme val="minor"/>
      </rPr>
      <t>n-1)</t>
    </r>
  </si>
  <si>
    <t>=T.INV(1-G17/2,G11)</t>
  </si>
  <si>
    <t>t-Test: Two-Sample Assuming Equal Variances</t>
  </si>
  <si>
    <t>Pooled Variance</t>
  </si>
  <si>
    <t>sx &gt; sy</t>
  </si>
  <si>
    <t>giá trị quan sát (theo phân phối F)</t>
  </si>
  <si>
    <r>
      <t>Giá trị tới hạn F(1-</t>
    </r>
    <r>
      <rPr>
        <sz val="11"/>
        <color theme="1"/>
        <rFont val="Symbol"/>
        <family val="1"/>
        <charset val="2"/>
      </rPr>
      <t>a,</t>
    </r>
    <r>
      <rPr>
        <sz val="11"/>
        <color theme="1"/>
        <rFont val="Calibri"/>
        <family val="2"/>
        <scheme val="minor"/>
      </rPr>
      <t>nX - 1,nY - 1)</t>
    </r>
  </si>
  <si>
    <r>
      <t xml:space="preserve">Nếu P-value &lt;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thì bác bỏ H0, chấp nhận H1: phương sai 1 nhỏ hơn phương sai 2</t>
    </r>
  </si>
  <si>
    <r>
      <t xml:space="preserve">Nếu P-value &gt;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thì không bác bỏ H0</t>
    </r>
  </si>
  <si>
    <t>Nếu F &gt; F(critical) thì bác bỏ H0, chấp nhận H1: phương sai 1 nhỏ hơn phương sai 2</t>
  </si>
  <si>
    <t>Nếu F &lt; F(critical) thì không bác bỏ H0</t>
  </si>
  <si>
    <t>Kiểm định 2 mẫu cho tỷ lệ</t>
  </si>
  <si>
    <t>variable X</t>
  </si>
  <si>
    <t>Variable Y</t>
  </si>
  <si>
    <t>u</t>
  </si>
  <si>
    <t>=</t>
  </si>
  <si>
    <t>¹</t>
  </si>
  <si>
    <t>&gt;</t>
  </si>
  <si>
    <t>&lt;</t>
  </si>
  <si>
    <t>ĐIỂM THI CUỐI KỲ MÔN XSTK CỦA 4 GIẢNG VIÊN</t>
  </si>
  <si>
    <t>MỤC TIÊU: SINH VIÊN THỤ GIÁO CÁC GIẢNG VIÊN CÓ NHƯ NHAU HAY KHÔNG?</t>
  </si>
  <si>
    <t>An</t>
  </si>
  <si>
    <t>Văn</t>
  </si>
  <si>
    <t>Ba</t>
  </si>
  <si>
    <t>Bình</t>
  </si>
  <si>
    <t>thi CK 1</t>
  </si>
  <si>
    <t>thi CK 2</t>
  </si>
  <si>
    <t>thi CK 3</t>
  </si>
  <si>
    <t>thi CK 4</t>
  </si>
  <si>
    <t>Anova: Single Factor</t>
  </si>
  <si>
    <t>SUMMARY</t>
  </si>
  <si>
    <t>Groups</t>
  </si>
  <si>
    <t>Average</t>
  </si>
  <si>
    <t>Column 4</t>
  </si>
  <si>
    <t>ANOVA</t>
  </si>
  <si>
    <t>Source of Variation</t>
  </si>
  <si>
    <t>SS</t>
  </si>
  <si>
    <t>MS</t>
  </si>
  <si>
    <t>F crit</t>
  </si>
  <si>
    <t>Between Groups</t>
  </si>
  <si>
    <t>Within Groups</t>
  </si>
  <si>
    <t>Total</t>
  </si>
  <si>
    <t>Phân tích phương sai về Thu nhập/người (TNBQ) sử dụng số liệu của 40 hộ gia đình</t>
  </si>
  <si>
    <t>đầu tiên trong bộ số liệu VHLSS2012. Với 40 hộ này Số người từ 2 đến 6, chia thành 3 nhóm là</t>
  </si>
  <si>
    <t xml:space="preserve">Nhóm 2-3 người, nhóm 4 người, nhóm 5-6 người. </t>
  </si>
  <si>
    <t xml:space="preserve">A </t>
  </si>
  <si>
    <t xml:space="preserve">B </t>
  </si>
  <si>
    <t xml:space="preserve">Size 2-3 </t>
  </si>
  <si>
    <t xml:space="preserve">Size 4 </t>
  </si>
  <si>
    <t>Size 5-6</t>
  </si>
  <si>
    <t xml:space="preserve">Khu vực </t>
  </si>
  <si>
    <t>1 - 3</t>
  </si>
  <si>
    <t>4-6</t>
  </si>
  <si>
    <t>7-9</t>
  </si>
  <si>
    <t>Grand Total</t>
  </si>
  <si>
    <t>Anova: Two-Factor Without Replication</t>
  </si>
  <si>
    <t xml:space="preserve">Nông thôn </t>
  </si>
  <si>
    <t xml:space="preserve">Thành thị </t>
  </si>
  <si>
    <t xml:space="preserve">Grand Total </t>
  </si>
  <si>
    <t>Row 1</t>
  </si>
  <si>
    <t>Row 2</t>
  </si>
  <si>
    <t>Rows</t>
  </si>
  <si>
    <t>Columns</t>
  </si>
  <si>
    <t>Error</t>
  </si>
  <si>
    <t>Một nghiên cứu được thực hiện nhằm xem xét sự liên hệ giữa loại phân bón, giống lúa và</t>
  </si>
  <si>
    <t>năng suất. Năng suất lúa được ghi nhận từ các thực nghiệm sau:</t>
  </si>
  <si>
    <r>
      <t xml:space="preserve">Hãy cho biết sự ảnh hưởng của loại phân bón, giống lúa trên năng suất, </t>
    </r>
    <r>
      <rPr>
        <sz val="12"/>
        <color rgb="FF000000"/>
        <rFont val="SymbolMT"/>
      </rPr>
      <t xml:space="preserve">a </t>
    </r>
    <r>
      <rPr>
        <sz val="12"/>
        <color rgb="FF000000"/>
        <rFont val="Verdana"/>
        <family val="2"/>
      </rPr>
      <t>= 0,01</t>
    </r>
  </si>
  <si>
    <t xml:space="preserve">    Giống    
       lúa
      Loại phân bón </t>
  </si>
  <si>
    <t>Anova: Two-Factor With Replication</t>
  </si>
  <si>
    <t>Sample</t>
  </si>
  <si>
    <t>Interaction</t>
  </si>
  <si>
    <t>Within</t>
  </si>
  <si>
    <t>Mien</t>
  </si>
  <si>
    <t>Bac</t>
  </si>
  <si>
    <t>Mua</t>
  </si>
  <si>
    <t>Kho</t>
  </si>
  <si>
    <t>mua</t>
  </si>
  <si>
    <t>Phân bón</t>
  </si>
  <si>
    <t xml:space="preserve">b1 </t>
  </si>
  <si>
    <t xml:space="preserve">b2 </t>
  </si>
  <si>
    <t xml:space="preserve">b3 </t>
  </si>
  <si>
    <t>b4</t>
  </si>
  <si>
    <t>Mật độ trồng</t>
  </si>
  <si>
    <t>a1</t>
  </si>
  <si>
    <t>a2</t>
  </si>
  <si>
    <t>a3</t>
  </si>
  <si>
    <t>Khảo sát mối quan hệ giữa số trang sách và giá của 1 quyển sách</t>
  </si>
  <si>
    <r>
      <rPr>
        <b/>
        <sz val="14"/>
        <color theme="1"/>
        <rFont val="Calibri"/>
        <family val="2"/>
        <scheme val="minor"/>
      </rPr>
      <t>Mục tiêu 1</t>
    </r>
    <r>
      <rPr>
        <sz val="14"/>
        <color theme="1"/>
        <rFont val="Calibri"/>
        <family val="2"/>
        <scheme val="minor"/>
      </rPr>
      <t xml:space="preserve">: Xác định hệ số của mô hình hồi quy tuyến tính của Y tính theo X.
</t>
    </r>
    <r>
      <rPr>
        <b/>
        <sz val="14"/>
        <color theme="1"/>
        <rFont val="Calibri"/>
        <family val="2"/>
        <scheme val="minor"/>
      </rPr>
      <t>Mục tiêu 2</t>
    </r>
    <r>
      <rPr>
        <sz val="14"/>
        <color theme="1"/>
        <rFont val="Calibri"/>
        <family val="2"/>
        <scheme val="minor"/>
      </rPr>
      <t>: Mô hình có phù hợp?</t>
    </r>
  </si>
  <si>
    <t>Số trang</t>
  </si>
  <si>
    <t>Giá tiền</t>
  </si>
  <si>
    <t>Tên sách</t>
  </si>
  <si>
    <t>X</t>
  </si>
  <si>
    <t>Y (nghìn đồng)</t>
  </si>
  <si>
    <t>sai số</t>
  </si>
  <si>
    <t>bình phương sai số</t>
  </si>
  <si>
    <t>SUMMARY OUTPUT</t>
  </si>
  <si>
    <t>Regression Statistics</t>
  </si>
  <si>
    <t>Multiple R</t>
  </si>
  <si>
    <t>R Square</t>
  </si>
  <si>
    <t>E</t>
  </si>
  <si>
    <t>Adjusted R Square</t>
  </si>
  <si>
    <t>forecast</t>
  </si>
  <si>
    <t>=FORECAST.LINEAR(C10,D4:D9,C4:C9)</t>
  </si>
  <si>
    <t>Significance F</t>
  </si>
  <si>
    <t>Regression</t>
  </si>
  <si>
    <t>Residual</t>
  </si>
  <si>
    <t>Coefficients</t>
  </si>
  <si>
    <t>Lower 95%</t>
  </si>
  <si>
    <t>Upper 95%</t>
  </si>
  <si>
    <t>Lower 95.0%</t>
  </si>
  <si>
    <t>Upper 95.0%</t>
  </si>
  <si>
    <t>Intercept</t>
  </si>
  <si>
    <t>X Variable 1</t>
  </si>
  <si>
    <t>b0</t>
  </si>
  <si>
    <t>b1</t>
  </si>
  <si>
    <t>Y = 36 + 0.02*X</t>
  </si>
  <si>
    <t xml:space="preserve">Khảo sát mối quan hệ giữa nhiệt độ trung bình với doanh số bán kem </t>
  </si>
  <si>
    <t xml:space="preserve">Nhiệt độ trung bình </t>
  </si>
  <si>
    <t xml:space="preserve">Doanh số bán kem </t>
  </si>
  <si>
    <t xml:space="preserve">Tháng </t>
  </si>
  <si>
    <t>Y</t>
  </si>
  <si>
    <t>BẢNG TÍNH TIỀN ĐIỆN</t>
  </si>
  <si>
    <r>
      <rPr>
        <b/>
        <sz val="14"/>
        <rFont val="Arial"/>
        <family val="2"/>
      </rPr>
      <t>Mục tiêu 1</t>
    </r>
    <r>
      <rPr>
        <sz val="14"/>
        <rFont val="Arial"/>
        <family val="2"/>
      </rPr>
      <t xml:space="preserve">: tìm quan hệ giữa điện năng tiêu thụ và thành tiền phải trả.
Chia làm 2 loại: hộ tiêu dùng - hộ kinh doanh
</t>
    </r>
    <r>
      <rPr>
        <b/>
        <sz val="14"/>
        <rFont val="Arial"/>
        <family val="2"/>
      </rPr>
      <t>Mục tiêu 2</t>
    </r>
    <r>
      <rPr>
        <sz val="14"/>
        <rFont val="Arial"/>
        <family val="2"/>
      </rPr>
      <t>: Mô hình có đúng không?</t>
    </r>
  </si>
  <si>
    <t>Mã
 điện kế</t>
  </si>
  <si>
    <t>Chỉ số cũ</t>
  </si>
  <si>
    <t>Chỉ số mới</t>
  </si>
  <si>
    <t>ĐIỆN NĂNG
TIÊU THỤ</t>
  </si>
  <si>
    <t>Thuê
 bao</t>
  </si>
  <si>
    <t>Trong 
định mức</t>
  </si>
  <si>
    <t>Phạt 
luỹ tiến</t>
  </si>
  <si>
    <t>Thành
 tiền</t>
  </si>
  <si>
    <t xml:space="preserve"> Ghi chú: </t>
  </si>
  <si>
    <t>Hộ tiêu dùng: mã điện kế có ký hiệu A</t>
  </si>
  <si>
    <t>A100</t>
  </si>
  <si>
    <t>Hộ kinh doanh: mã điện kế có ký hiệu B</t>
  </si>
  <si>
    <t>A101</t>
  </si>
  <si>
    <t xml:space="preserve">- Tiền thuê bao điện kế: </t>
  </si>
  <si>
    <t>A102</t>
  </si>
  <si>
    <t>+ Hộ tiêu dùng: 5000 đồng/ 1 điện kế</t>
  </si>
  <si>
    <t>A103</t>
  </si>
  <si>
    <t>+ Hộ kinh doanh: 10000 đồng/ 1 điện kế</t>
  </si>
  <si>
    <t>A104</t>
  </si>
  <si>
    <t>- Giá tiền điện:</t>
  </si>
  <si>
    <t>A105</t>
  </si>
  <si>
    <t>Mức tiêu thụ (KW)</t>
  </si>
  <si>
    <t>Hộ tiêu dùng (đồng/KW)</t>
  </si>
  <si>
    <t>Hộ kinh doanh (đồng/KW)</t>
  </si>
  <si>
    <t>B100</t>
  </si>
  <si>
    <t>Trong định mức (100 KW)</t>
  </si>
  <si>
    <t>B101</t>
  </si>
  <si>
    <t>Từ 101 đến 150</t>
  </si>
  <si>
    <t>B102</t>
  </si>
  <si>
    <t>Từ 151 đến  200</t>
  </si>
  <si>
    <t>B103</t>
  </si>
  <si>
    <t>Lớn hơn 200</t>
  </si>
  <si>
    <t>B104</t>
  </si>
  <si>
    <t>Tổng cộng</t>
  </si>
  <si>
    <t xml:space="preserve">Bảng bên cho số liệu về: 
+) doanh thu (Y), 
+) chi phí cho quảng cáo (X1), 
+) tiền lương của nhân viên tiếp thị (X2)
của 12 công ty tư nhân, đơn vị là 1 triệu đồng. </t>
  </si>
  <si>
    <r>
      <rPr>
        <b/>
        <sz val="14"/>
        <color theme="1"/>
        <rFont val="Calibri"/>
        <family val="2"/>
        <scheme val="minor"/>
      </rPr>
      <t>Mục tiêu 1</t>
    </r>
    <r>
      <rPr>
        <sz val="14"/>
        <color theme="1"/>
        <rFont val="Calibri"/>
        <family val="2"/>
        <scheme val="minor"/>
      </rPr>
      <t xml:space="preserve">: Xây dựng hàm hồi quy tuyến tính bội Y phụ thuộc vào X1, X2. 
</t>
    </r>
    <r>
      <rPr>
        <b/>
        <sz val="14"/>
        <color theme="1"/>
        <rFont val="Calibri"/>
        <family val="2"/>
        <scheme val="minor"/>
      </rPr>
      <t>Mục tiêu 2</t>
    </r>
    <r>
      <rPr>
        <sz val="14"/>
        <color theme="1"/>
        <rFont val="Calibri"/>
        <family val="2"/>
        <scheme val="minor"/>
      </rPr>
      <t>: Mô hình có phù hợp không?</t>
    </r>
  </si>
  <si>
    <t>TT</t>
  </si>
  <si>
    <t>X1</t>
  </si>
  <si>
    <t>X2</t>
  </si>
  <si>
    <t>dự báo</t>
  </si>
  <si>
    <t>X Variable 2</t>
  </si>
  <si>
    <t xml:space="preserve">BẢNG LƯƠNG THÁNG 10 - 2006 </t>
  </si>
  <si>
    <r>
      <rPr>
        <b/>
        <sz val="14"/>
        <color theme="1"/>
        <rFont val="Calibri"/>
        <family val="2"/>
        <scheme val="minor"/>
      </rPr>
      <t>Mục tiêu 1</t>
    </r>
    <r>
      <rPr>
        <sz val="14"/>
        <color theme="1"/>
        <rFont val="Calibri"/>
        <family val="2"/>
        <scheme val="minor"/>
      </rPr>
      <t>: tính lương thông qua 3 yếu tố:
Lương cơ bản (LCB)
Ngày công (NC)
Phụ cấp chức vụ (PCCV)</t>
    </r>
  </si>
  <si>
    <r>
      <rPr>
        <b/>
        <sz val="14"/>
        <color theme="1"/>
        <rFont val="Calibri"/>
        <family val="2"/>
        <scheme val="minor"/>
      </rPr>
      <t>Mục tiêu 2</t>
    </r>
    <r>
      <rPr>
        <sz val="14"/>
        <color theme="1"/>
        <rFont val="Calibri"/>
        <family val="2"/>
        <scheme val="minor"/>
      </rPr>
      <t xml:space="preserve">: Lương không phụ thuộc vào yếu tố nào trong 3 yếu tố trên.
</t>
    </r>
    <r>
      <rPr>
        <b/>
        <sz val="14"/>
        <color theme="1"/>
        <rFont val="Calibri"/>
        <family val="2"/>
        <scheme val="minor"/>
      </rPr>
      <t>Mục tiêu 3</t>
    </r>
    <r>
      <rPr>
        <sz val="14"/>
        <color theme="1"/>
        <rFont val="Calibri"/>
        <family val="2"/>
        <scheme val="minor"/>
      </rPr>
      <t>: Mô hình có phù hợp không?</t>
    </r>
  </si>
  <si>
    <t>Mã nv</t>
  </si>
  <si>
    <t>LCB</t>
  </si>
  <si>
    <t>NC</t>
  </si>
  <si>
    <t>PCCV</t>
  </si>
  <si>
    <t>LƯƠNG</t>
  </si>
  <si>
    <t>20170001</t>
  </si>
  <si>
    <t>20170002</t>
  </si>
  <si>
    <t>20170003</t>
  </si>
  <si>
    <t>20170004</t>
  </si>
  <si>
    <t>20170005</t>
  </si>
  <si>
    <t>20170006</t>
  </si>
  <si>
    <t>20170007</t>
  </si>
  <si>
    <t>20170008</t>
  </si>
  <si>
    <t>20170009</t>
  </si>
  <si>
    <t>20170010</t>
  </si>
  <si>
    <t>X Variable 3</t>
  </si>
  <si>
    <t>Thời gian (ph)
X1</t>
  </si>
  <si>
    <r>
      <t>Nhiệt độ (</t>
    </r>
    <r>
      <rPr>
        <sz val="7"/>
        <color rgb="FF000000"/>
        <rFont val="Verdana"/>
        <family val="2"/>
      </rPr>
      <t>0</t>
    </r>
    <r>
      <rPr>
        <sz val="10"/>
        <color rgb="FF000000"/>
        <rFont val="Verdana"/>
        <family val="2"/>
      </rPr>
      <t>C)
X2</t>
    </r>
  </si>
  <si>
    <t>Hiệu suất (%)
Y</t>
  </si>
  <si>
    <r>
      <t xml:space="preserve">Người ta đã dùng ba mức nhiệt độ gồm 105 , 120 và 135 độ C kết hợp với ba khoảng thời gian là 15, 30 và 60 phút để thực hiện một phản ứng tổng hợp. các hiệu suất của phản ứng (%) được trình bày trong bảng bên.
</t>
    </r>
    <r>
      <rPr>
        <b/>
        <sz val="14"/>
        <color theme="1"/>
        <rFont val="Calibri"/>
        <family val="2"/>
        <scheme val="minor"/>
      </rPr>
      <t>Mục tiêu 1</t>
    </r>
    <r>
      <rPr>
        <sz val="14"/>
        <color theme="1"/>
        <rFont val="Calibri"/>
        <family val="2"/>
        <scheme val="minor"/>
      </rPr>
      <t xml:space="preserve">: Hãy cho biết yếu tố nhiệt độ và hoặc yếu tố thời gian có liên quan tuyến tính với hiệu suất của phản ứng tổng hợp? 
</t>
    </r>
    <r>
      <rPr>
        <b/>
        <sz val="14"/>
        <color theme="1"/>
        <rFont val="Calibri"/>
        <family val="2"/>
        <scheme val="minor"/>
      </rPr>
      <t>Mục tiêu 2</t>
    </r>
    <r>
      <rPr>
        <sz val="14"/>
        <color theme="1"/>
        <rFont val="Calibri"/>
        <family val="2"/>
        <scheme val="minor"/>
      </rPr>
      <t>: Nếu có thì ở điều kiện nhiệt độ 115 độ C trong 50 phút thì hiệu suất phản ứng sẽ là bao nhiêu?</t>
    </r>
  </si>
  <si>
    <t>Họ</t>
  </si>
  <si>
    <t>diem</t>
  </si>
  <si>
    <t>so sv</t>
  </si>
  <si>
    <t>Ctrl+Shift+Enter</t>
  </si>
  <si>
    <t>%</t>
  </si>
  <si>
    <t>Trương</t>
  </si>
  <si>
    <t>Trần</t>
  </si>
  <si>
    <t>Lê</t>
  </si>
  <si>
    <t>Nguyễn</t>
  </si>
  <si>
    <t>Trịnh</t>
  </si>
  <si>
    <t>Chu</t>
  </si>
  <si>
    <t>Hồ</t>
  </si>
  <si>
    <t>Phạm</t>
  </si>
  <si>
    <t>Trà</t>
  </si>
  <si>
    <t>Ngô</t>
  </si>
  <si>
    <t>Mai</t>
  </si>
  <si>
    <t>Võ</t>
  </si>
  <si>
    <t>Huỳnh</t>
  </si>
  <si>
    <t>Phan</t>
  </si>
  <si>
    <t>0-4</t>
  </si>
  <si>
    <t>4-5.5</t>
  </si>
  <si>
    <t>5.5-7</t>
  </si>
  <si>
    <t>7-8.5</t>
  </si>
  <si>
    <t>8.5-10</t>
  </si>
  <si>
    <t>CK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</si>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</sst>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NewRomanPSMT"/>
    </font>
    <font>
      <sz val="10"/>
      <color rgb="FF808080"/>
      <name val="TimesNewRomanPSMT"/>
    </font>
    <font>
      <sz val="11"/>
      <color rgb="FFBFBFBF"/>
      <name val="Wingdings3"/>
    </font>
    <font>
      <b/>
      <sz val="11"/>
      <color rgb="FF000000"/>
      <name val="Calibri-Bold"/>
    </font>
    <font>
      <sz val="10"/>
      <color rgb="FF000000"/>
      <name val="Verdana"/>
      <family val="2"/>
    </font>
    <font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Verdana"/>
      <family val="2"/>
    </font>
    <font>
      <sz val="12"/>
      <color rgb="FF000000"/>
      <name val="SymbolMT"/>
    </font>
    <font>
      <sz val="14"/>
      <color rgb="FF000000"/>
      <name val="Verdana"/>
      <family val="2"/>
    </font>
    <font>
      <b/>
      <sz val="12"/>
      <color indexed="9"/>
      <name val="Arial"/>
      <family val="2"/>
    </font>
    <font>
      <b/>
      <sz val="16"/>
      <name val="Arial"/>
      <family val="2"/>
    </font>
    <font>
      <b/>
      <i/>
      <sz val="12"/>
      <color indexed="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0" fillId="0" borderId="1" xfId="0" applyBorder="1"/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/>
    <xf numFmtId="49" fontId="4" fillId="0" borderId="4" xfId="0" applyNumberFormat="1" applyFont="1" applyBorder="1"/>
    <xf numFmtId="49" fontId="4" fillId="0" borderId="5" xfId="0" applyNumberFormat="1" applyFont="1" applyBorder="1"/>
    <xf numFmtId="49" fontId="4" fillId="0" borderId="6" xfId="0" applyNumberFormat="1" applyFont="1" applyBorder="1"/>
    <xf numFmtId="0" fontId="4" fillId="0" borderId="7" xfId="0" applyNumberFormat="1" applyFont="1" applyBorder="1"/>
    <xf numFmtId="0" fontId="4" fillId="0" borderId="8" xfId="0" applyFont="1" applyBorder="1"/>
    <xf numFmtId="49" fontId="4" fillId="0" borderId="8" xfId="0" applyNumberFormat="1" applyFont="1" applyBorder="1"/>
    <xf numFmtId="49" fontId="4" fillId="0" borderId="9" xfId="0" applyNumberFormat="1" applyFont="1" applyBorder="1"/>
    <xf numFmtId="49" fontId="4" fillId="0" borderId="10" xfId="0" applyNumberFormat="1" applyFont="1" applyBorder="1"/>
    <xf numFmtId="164" fontId="0" fillId="0" borderId="1" xfId="1" applyNumberFormat="1" applyFont="1" applyBorder="1"/>
    <xf numFmtId="0" fontId="4" fillId="0" borderId="1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164" fontId="0" fillId="0" borderId="0" xfId="0" applyNumberFormat="1"/>
    <xf numFmtId="164" fontId="0" fillId="2" borderId="1" xfId="1" applyNumberFormat="1" applyFont="1" applyFill="1" applyBorder="1"/>
    <xf numFmtId="0" fontId="4" fillId="0" borderId="1" xfId="0" applyNumberFormat="1" applyFont="1" applyBorder="1"/>
    <xf numFmtId="0" fontId="0" fillId="0" borderId="12" xfId="0" applyFill="1" applyBorder="1"/>
    <xf numFmtId="165" fontId="0" fillId="0" borderId="0" xfId="0" applyNumberFormat="1"/>
    <xf numFmtId="0" fontId="0" fillId="0" borderId="0" xfId="0" applyFill="1" applyBorder="1" applyAlignment="1"/>
    <xf numFmtId="0" fontId="0" fillId="0" borderId="13" xfId="0" applyFill="1" applyBorder="1" applyAlignment="1"/>
    <xf numFmtId="0" fontId="5" fillId="0" borderId="14" xfId="0" applyFont="1" applyFill="1" applyBorder="1" applyAlignment="1">
      <alignment horizontal="centerContinuous"/>
    </xf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0" fontId="5" fillId="0" borderId="14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quotePrefix="1" applyFill="1"/>
    <xf numFmtId="0" fontId="0" fillId="3" borderId="1" xfId="0" applyFill="1" applyBorder="1"/>
    <xf numFmtId="0" fontId="0" fillId="3" borderId="0" xfId="0" applyFill="1" applyBorder="1"/>
    <xf numFmtId="0" fontId="0" fillId="4" borderId="15" xfId="0" applyFont="1" applyFill="1" applyBorder="1"/>
    <xf numFmtId="0" fontId="0" fillId="0" borderId="15" xfId="0" applyFont="1" applyBorder="1"/>
    <xf numFmtId="0" fontId="0" fillId="2" borderId="13" xfId="0" applyFill="1" applyBorder="1" applyAlignment="1"/>
    <xf numFmtId="0" fontId="0" fillId="0" borderId="2" xfId="0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NumberFormat="1"/>
    <xf numFmtId="10" fontId="0" fillId="0" borderId="0" xfId="0" applyNumberForma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/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16" fontId="13" fillId="0" borderId="1" xfId="0" quotePrefix="1" applyNumberFormat="1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5" fillId="0" borderId="23" xfId="0" applyFont="1" applyFill="1" applyBorder="1" applyAlignment="1">
      <alignment horizontal="right"/>
    </xf>
    <xf numFmtId="0" fontId="0" fillId="2" borderId="0" xfId="0" applyFill="1" applyBorder="1" applyAlignment="1"/>
    <xf numFmtId="0" fontId="17" fillId="0" borderId="0" xfId="0" applyFont="1"/>
    <xf numFmtId="0" fontId="0" fillId="0" borderId="27" xfId="0" applyBorder="1"/>
    <xf numFmtId="0" fontId="16" fillId="2" borderId="0" xfId="0" applyFont="1" applyFill="1" applyBorder="1" applyAlignment="1"/>
    <xf numFmtId="0" fontId="20" fillId="6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20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/>
    <xf numFmtId="0" fontId="0" fillId="7" borderId="1" xfId="0" applyFill="1" applyBorder="1"/>
    <xf numFmtId="0" fontId="22" fillId="7" borderId="1" xfId="0" applyFont="1" applyFill="1" applyBorder="1"/>
    <xf numFmtId="0" fontId="20" fillId="7" borderId="1" xfId="0" applyFont="1" applyFill="1" applyBorder="1"/>
    <xf numFmtId="0" fontId="17" fillId="0" borderId="1" xfId="0" applyFont="1" applyFill="1" applyBorder="1" applyAlignment="1">
      <alignment vertical="center" wrapText="1"/>
    </xf>
    <xf numFmtId="0" fontId="17" fillId="0" borderId="28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horizontal="center" wrapText="1"/>
    </xf>
    <xf numFmtId="0" fontId="26" fillId="0" borderId="1" xfId="0" applyFont="1" applyBorder="1"/>
    <xf numFmtId="0" fontId="0" fillId="8" borderId="0" xfId="0" applyFill="1" applyBorder="1" applyAlignment="1"/>
    <xf numFmtId="0" fontId="0" fillId="8" borderId="13" xfId="0" applyFill="1" applyBorder="1" applyAlignment="1"/>
    <xf numFmtId="0" fontId="0" fillId="0" borderId="0" xfId="0" applyAlignment="1">
      <alignment vertical="top" wrapText="1"/>
    </xf>
    <xf numFmtId="0" fontId="24" fillId="0" borderId="1" xfId="0" applyFont="1" applyBorder="1" applyAlignment="1">
      <alignment vertical="center" wrapText="1"/>
    </xf>
    <xf numFmtId="0" fontId="24" fillId="0" borderId="0" xfId="0" applyFont="1" applyAlignment="1">
      <alignment horizontal="left" vertical="top" wrapText="1"/>
    </xf>
    <xf numFmtId="0" fontId="14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vertical="center" wrapText="1"/>
    </xf>
    <xf numFmtId="164" fontId="0" fillId="0" borderId="0" xfId="1" applyNumberFormat="1" applyFont="1"/>
    <xf numFmtId="49" fontId="4" fillId="0" borderId="7" xfId="0" applyNumberFormat="1" applyFont="1" applyBorder="1"/>
    <xf numFmtId="49" fontId="4" fillId="0" borderId="28" xfId="0" applyNumberFormat="1" applyFont="1" applyBorder="1"/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4" fillId="0" borderId="27" xfId="0" applyFont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9" fillId="0" borderId="27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top" wrapText="1"/>
    </xf>
  </cellXfs>
  <cellStyles count="2">
    <cellStyle name="Bình thường" xfId="0" builtinId="0"/>
    <cellStyle name="Phần trăm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6A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PHÂN</a:t>
            </a:r>
            <a:r>
              <a:rPr lang="en-US" baseline="0"/>
              <a:t> PHỐI CHUẨN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'phân phối'!$C$3:$C$303</c:f>
              <c:numCache>
                <c:formatCode>General</c:formatCode>
                <c:ptCount val="301"/>
                <c:pt idx="0">
                  <c:v>-9</c:v>
                </c:pt>
                <c:pt idx="1">
                  <c:v>-8.94</c:v>
                </c:pt>
                <c:pt idx="2">
                  <c:v>-8.879999999999999</c:v>
                </c:pt>
                <c:pt idx="3">
                  <c:v>-8.8199999999999985</c:v>
                </c:pt>
                <c:pt idx="4">
                  <c:v>-8.759999999999998</c:v>
                </c:pt>
                <c:pt idx="5">
                  <c:v>-8.6999999999999975</c:v>
                </c:pt>
                <c:pt idx="6">
                  <c:v>-8.639999999999997</c:v>
                </c:pt>
                <c:pt idx="7">
                  <c:v>-8.5799999999999965</c:v>
                </c:pt>
                <c:pt idx="8">
                  <c:v>-8.519999999999996</c:v>
                </c:pt>
                <c:pt idx="9">
                  <c:v>-8.4599999999999955</c:v>
                </c:pt>
                <c:pt idx="10">
                  <c:v>-8.399999999999995</c:v>
                </c:pt>
                <c:pt idx="11">
                  <c:v>-8.3399999999999945</c:v>
                </c:pt>
                <c:pt idx="12">
                  <c:v>-8.279999999999994</c:v>
                </c:pt>
                <c:pt idx="13">
                  <c:v>-8.2199999999999935</c:v>
                </c:pt>
                <c:pt idx="14">
                  <c:v>-8.159999999999993</c:v>
                </c:pt>
                <c:pt idx="15">
                  <c:v>-8.0999999999999925</c:v>
                </c:pt>
                <c:pt idx="16">
                  <c:v>-8.039999999999992</c:v>
                </c:pt>
                <c:pt idx="17">
                  <c:v>-7.9799999999999924</c:v>
                </c:pt>
                <c:pt idx="18">
                  <c:v>-7.9199999999999928</c:v>
                </c:pt>
                <c:pt idx="19">
                  <c:v>-7.8599999999999932</c:v>
                </c:pt>
                <c:pt idx="20">
                  <c:v>-7.7999999999999936</c:v>
                </c:pt>
                <c:pt idx="21">
                  <c:v>-7.739999999999994</c:v>
                </c:pt>
                <c:pt idx="22">
                  <c:v>-7.6799999999999944</c:v>
                </c:pt>
                <c:pt idx="23">
                  <c:v>-7.6199999999999948</c:v>
                </c:pt>
                <c:pt idx="24">
                  <c:v>-7.5599999999999952</c:v>
                </c:pt>
                <c:pt idx="25">
                  <c:v>-7.4999999999999956</c:v>
                </c:pt>
                <c:pt idx="26">
                  <c:v>-7.4399999999999959</c:v>
                </c:pt>
                <c:pt idx="27">
                  <c:v>-7.3799999999999963</c:v>
                </c:pt>
                <c:pt idx="28">
                  <c:v>-7.3199999999999967</c:v>
                </c:pt>
                <c:pt idx="29">
                  <c:v>-7.2599999999999971</c:v>
                </c:pt>
                <c:pt idx="30">
                  <c:v>-7.1999999999999975</c:v>
                </c:pt>
                <c:pt idx="31">
                  <c:v>-7.1399999999999979</c:v>
                </c:pt>
                <c:pt idx="32">
                  <c:v>-7.0799999999999983</c:v>
                </c:pt>
                <c:pt idx="33">
                  <c:v>-7.0199999999999987</c:v>
                </c:pt>
                <c:pt idx="34">
                  <c:v>-6.9599999999999991</c:v>
                </c:pt>
                <c:pt idx="35">
                  <c:v>-6.8999999999999995</c:v>
                </c:pt>
                <c:pt idx="36">
                  <c:v>-6.84</c:v>
                </c:pt>
                <c:pt idx="37">
                  <c:v>-6.78</c:v>
                </c:pt>
                <c:pt idx="38">
                  <c:v>-6.7200000000000006</c:v>
                </c:pt>
                <c:pt idx="39">
                  <c:v>-6.660000000000001</c:v>
                </c:pt>
                <c:pt idx="40">
                  <c:v>-6.6000000000000014</c:v>
                </c:pt>
                <c:pt idx="41">
                  <c:v>-6.5400000000000018</c:v>
                </c:pt>
                <c:pt idx="42">
                  <c:v>-6.4800000000000022</c:v>
                </c:pt>
                <c:pt idx="43">
                  <c:v>-6.4200000000000026</c:v>
                </c:pt>
                <c:pt idx="44">
                  <c:v>-6.360000000000003</c:v>
                </c:pt>
                <c:pt idx="45">
                  <c:v>-6.3000000000000034</c:v>
                </c:pt>
                <c:pt idx="46">
                  <c:v>-6.2400000000000038</c:v>
                </c:pt>
                <c:pt idx="47">
                  <c:v>-6.1800000000000042</c:v>
                </c:pt>
                <c:pt idx="48">
                  <c:v>-6.1200000000000045</c:v>
                </c:pt>
                <c:pt idx="49">
                  <c:v>-6.0600000000000049</c:v>
                </c:pt>
                <c:pt idx="50">
                  <c:v>-6.0000000000000053</c:v>
                </c:pt>
                <c:pt idx="51">
                  <c:v>-5.9400000000000057</c:v>
                </c:pt>
                <c:pt idx="52">
                  <c:v>-5.8800000000000061</c:v>
                </c:pt>
                <c:pt idx="53">
                  <c:v>-5.8200000000000065</c:v>
                </c:pt>
                <c:pt idx="54">
                  <c:v>-5.7600000000000069</c:v>
                </c:pt>
                <c:pt idx="55">
                  <c:v>-5.7000000000000073</c:v>
                </c:pt>
                <c:pt idx="56">
                  <c:v>-5.6400000000000077</c:v>
                </c:pt>
                <c:pt idx="57">
                  <c:v>-5.5800000000000081</c:v>
                </c:pt>
                <c:pt idx="58">
                  <c:v>-5.5200000000000085</c:v>
                </c:pt>
                <c:pt idx="59">
                  <c:v>-5.4600000000000088</c:v>
                </c:pt>
                <c:pt idx="60">
                  <c:v>-5.4000000000000092</c:v>
                </c:pt>
                <c:pt idx="61">
                  <c:v>-5.3400000000000096</c:v>
                </c:pt>
                <c:pt idx="62">
                  <c:v>-5.28000000000001</c:v>
                </c:pt>
                <c:pt idx="63">
                  <c:v>-5.2200000000000104</c:v>
                </c:pt>
                <c:pt idx="64">
                  <c:v>-5.1600000000000108</c:v>
                </c:pt>
                <c:pt idx="65">
                  <c:v>-5.1000000000000112</c:v>
                </c:pt>
                <c:pt idx="66">
                  <c:v>-5.0400000000000116</c:v>
                </c:pt>
                <c:pt idx="67">
                  <c:v>-4.980000000000012</c:v>
                </c:pt>
                <c:pt idx="68">
                  <c:v>-4.9200000000000124</c:v>
                </c:pt>
                <c:pt idx="69">
                  <c:v>-4.8600000000000128</c:v>
                </c:pt>
                <c:pt idx="70">
                  <c:v>-4.8000000000000131</c:v>
                </c:pt>
                <c:pt idx="71">
                  <c:v>-4.7400000000000135</c:v>
                </c:pt>
                <c:pt idx="72">
                  <c:v>-4.6800000000000139</c:v>
                </c:pt>
                <c:pt idx="73">
                  <c:v>-4.6200000000000143</c:v>
                </c:pt>
                <c:pt idx="74">
                  <c:v>-4.5600000000000147</c:v>
                </c:pt>
                <c:pt idx="75">
                  <c:v>-4.5000000000000151</c:v>
                </c:pt>
                <c:pt idx="76">
                  <c:v>-4.4400000000000155</c:v>
                </c:pt>
                <c:pt idx="77">
                  <c:v>-4.3800000000000159</c:v>
                </c:pt>
                <c:pt idx="78">
                  <c:v>-4.3200000000000163</c:v>
                </c:pt>
                <c:pt idx="79">
                  <c:v>-4.2600000000000167</c:v>
                </c:pt>
                <c:pt idx="80">
                  <c:v>-4.2000000000000171</c:v>
                </c:pt>
                <c:pt idx="81">
                  <c:v>-4.1400000000000174</c:v>
                </c:pt>
                <c:pt idx="82">
                  <c:v>-4.0800000000000178</c:v>
                </c:pt>
                <c:pt idx="83">
                  <c:v>-4.0200000000000182</c:v>
                </c:pt>
                <c:pt idx="84">
                  <c:v>-3.9600000000000182</c:v>
                </c:pt>
                <c:pt idx="85">
                  <c:v>-3.9000000000000181</c:v>
                </c:pt>
                <c:pt idx="86">
                  <c:v>-3.8400000000000181</c:v>
                </c:pt>
                <c:pt idx="87">
                  <c:v>-3.780000000000018</c:v>
                </c:pt>
                <c:pt idx="88">
                  <c:v>-3.720000000000018</c:v>
                </c:pt>
                <c:pt idx="89">
                  <c:v>-3.6600000000000179</c:v>
                </c:pt>
                <c:pt idx="90">
                  <c:v>-3.6000000000000179</c:v>
                </c:pt>
                <c:pt idx="91">
                  <c:v>-3.5400000000000178</c:v>
                </c:pt>
                <c:pt idx="92">
                  <c:v>-3.4800000000000177</c:v>
                </c:pt>
                <c:pt idx="93">
                  <c:v>-3.4200000000000177</c:v>
                </c:pt>
                <c:pt idx="94">
                  <c:v>-3.3600000000000176</c:v>
                </c:pt>
                <c:pt idx="95">
                  <c:v>-3.3000000000000176</c:v>
                </c:pt>
                <c:pt idx="96">
                  <c:v>-3.2400000000000175</c:v>
                </c:pt>
                <c:pt idx="97">
                  <c:v>-3.1800000000000175</c:v>
                </c:pt>
                <c:pt idx="98">
                  <c:v>-3.1200000000000174</c:v>
                </c:pt>
                <c:pt idx="99">
                  <c:v>-3.0600000000000174</c:v>
                </c:pt>
                <c:pt idx="100">
                  <c:v>-3.0000000000000173</c:v>
                </c:pt>
                <c:pt idx="101">
                  <c:v>-2.9400000000000173</c:v>
                </c:pt>
                <c:pt idx="102">
                  <c:v>-2.8800000000000172</c:v>
                </c:pt>
                <c:pt idx="103">
                  <c:v>-2.8200000000000172</c:v>
                </c:pt>
                <c:pt idx="104">
                  <c:v>-2.7600000000000171</c:v>
                </c:pt>
                <c:pt idx="105">
                  <c:v>-2.7000000000000171</c:v>
                </c:pt>
                <c:pt idx="106">
                  <c:v>-2.640000000000017</c:v>
                </c:pt>
                <c:pt idx="107">
                  <c:v>-2.5800000000000169</c:v>
                </c:pt>
                <c:pt idx="108">
                  <c:v>-2.5200000000000169</c:v>
                </c:pt>
                <c:pt idx="109">
                  <c:v>-2.4600000000000168</c:v>
                </c:pt>
                <c:pt idx="110">
                  <c:v>-2.4000000000000168</c:v>
                </c:pt>
                <c:pt idx="111">
                  <c:v>-2.3400000000000167</c:v>
                </c:pt>
                <c:pt idx="112">
                  <c:v>-2.2800000000000167</c:v>
                </c:pt>
                <c:pt idx="113">
                  <c:v>-2.2200000000000166</c:v>
                </c:pt>
                <c:pt idx="114">
                  <c:v>-2.1600000000000166</c:v>
                </c:pt>
                <c:pt idx="115">
                  <c:v>-2.1000000000000165</c:v>
                </c:pt>
                <c:pt idx="116">
                  <c:v>-2.0400000000000165</c:v>
                </c:pt>
                <c:pt idx="117">
                  <c:v>-1.9800000000000164</c:v>
                </c:pt>
                <c:pt idx="118">
                  <c:v>-1.9200000000000164</c:v>
                </c:pt>
                <c:pt idx="119">
                  <c:v>-1.8600000000000163</c:v>
                </c:pt>
                <c:pt idx="120">
                  <c:v>-1.8000000000000163</c:v>
                </c:pt>
                <c:pt idx="121">
                  <c:v>-1.7400000000000162</c:v>
                </c:pt>
                <c:pt idx="122">
                  <c:v>-1.6800000000000161</c:v>
                </c:pt>
                <c:pt idx="123">
                  <c:v>-1.6200000000000161</c:v>
                </c:pt>
                <c:pt idx="124">
                  <c:v>-1.560000000000016</c:v>
                </c:pt>
                <c:pt idx="125">
                  <c:v>-1.500000000000016</c:v>
                </c:pt>
                <c:pt idx="126">
                  <c:v>-1.4400000000000159</c:v>
                </c:pt>
                <c:pt idx="127">
                  <c:v>-1.3800000000000159</c:v>
                </c:pt>
                <c:pt idx="128">
                  <c:v>-1.3200000000000158</c:v>
                </c:pt>
                <c:pt idx="129">
                  <c:v>-1.2600000000000158</c:v>
                </c:pt>
                <c:pt idx="130">
                  <c:v>-1.2000000000000157</c:v>
                </c:pt>
                <c:pt idx="131">
                  <c:v>-1.1400000000000157</c:v>
                </c:pt>
                <c:pt idx="132">
                  <c:v>-1.0800000000000156</c:v>
                </c:pt>
                <c:pt idx="133">
                  <c:v>-1.0200000000000156</c:v>
                </c:pt>
                <c:pt idx="134">
                  <c:v>-0.96000000000001551</c:v>
                </c:pt>
                <c:pt idx="135">
                  <c:v>-0.90000000000001545</c:v>
                </c:pt>
                <c:pt idx="136">
                  <c:v>-0.8400000000000154</c:v>
                </c:pt>
                <c:pt idx="137">
                  <c:v>-0.78000000000001535</c:v>
                </c:pt>
                <c:pt idx="138">
                  <c:v>-0.72000000000001529</c:v>
                </c:pt>
                <c:pt idx="139">
                  <c:v>-0.66000000000001524</c:v>
                </c:pt>
                <c:pt idx="140">
                  <c:v>-0.60000000000001519</c:v>
                </c:pt>
                <c:pt idx="141">
                  <c:v>-0.54000000000001513</c:v>
                </c:pt>
                <c:pt idx="142">
                  <c:v>-0.48000000000001514</c:v>
                </c:pt>
                <c:pt idx="143">
                  <c:v>-0.42000000000001514</c:v>
                </c:pt>
                <c:pt idx="144">
                  <c:v>-0.36000000000001514</c:v>
                </c:pt>
                <c:pt idx="145">
                  <c:v>-0.30000000000001514</c:v>
                </c:pt>
                <c:pt idx="146">
                  <c:v>-0.24000000000001515</c:v>
                </c:pt>
                <c:pt idx="147">
                  <c:v>-0.18000000000001515</c:v>
                </c:pt>
                <c:pt idx="148">
                  <c:v>-0.12000000000001515</c:v>
                </c:pt>
                <c:pt idx="149">
                  <c:v>-6.0000000000015152E-2</c:v>
                </c:pt>
                <c:pt idx="150">
                  <c:v>-1.5154544286133387E-14</c:v>
                </c:pt>
                <c:pt idx="151">
                  <c:v>5.9999999999984843E-2</c:v>
                </c:pt>
                <c:pt idx="152">
                  <c:v>0.11999999999998484</c:v>
                </c:pt>
                <c:pt idx="153">
                  <c:v>0.17999999999998484</c:v>
                </c:pt>
                <c:pt idx="154">
                  <c:v>0.23999999999998484</c:v>
                </c:pt>
                <c:pt idx="155">
                  <c:v>0.29999999999998483</c:v>
                </c:pt>
                <c:pt idx="156">
                  <c:v>0.35999999999998483</c:v>
                </c:pt>
                <c:pt idx="157">
                  <c:v>0.41999999999998483</c:v>
                </c:pt>
                <c:pt idx="158">
                  <c:v>0.47999999999998483</c:v>
                </c:pt>
                <c:pt idx="159">
                  <c:v>0.53999999999998483</c:v>
                </c:pt>
                <c:pt idx="160">
                  <c:v>0.59999999999998477</c:v>
                </c:pt>
                <c:pt idx="161">
                  <c:v>0.65999999999998482</c:v>
                </c:pt>
                <c:pt idx="162">
                  <c:v>0.71999999999998487</c:v>
                </c:pt>
                <c:pt idx="163">
                  <c:v>0.77999999999998493</c:v>
                </c:pt>
                <c:pt idx="164">
                  <c:v>0.83999999999998498</c:v>
                </c:pt>
                <c:pt idx="165">
                  <c:v>0.89999999999998503</c:v>
                </c:pt>
                <c:pt idx="166">
                  <c:v>0.95999999999998509</c:v>
                </c:pt>
                <c:pt idx="167">
                  <c:v>1.0199999999999851</c:v>
                </c:pt>
                <c:pt idx="168">
                  <c:v>1.0799999999999852</c:v>
                </c:pt>
                <c:pt idx="169">
                  <c:v>1.1399999999999852</c:v>
                </c:pt>
                <c:pt idx="170">
                  <c:v>1.1999999999999853</c:v>
                </c:pt>
                <c:pt idx="171">
                  <c:v>1.2599999999999854</c:v>
                </c:pt>
                <c:pt idx="172">
                  <c:v>1.3199999999999854</c:v>
                </c:pt>
                <c:pt idx="173">
                  <c:v>1.3799999999999855</c:v>
                </c:pt>
                <c:pt idx="174">
                  <c:v>1.4399999999999855</c:v>
                </c:pt>
                <c:pt idx="175">
                  <c:v>1.4999999999999856</c:v>
                </c:pt>
                <c:pt idx="176">
                  <c:v>1.5599999999999856</c:v>
                </c:pt>
                <c:pt idx="177">
                  <c:v>1.6199999999999857</c:v>
                </c:pt>
                <c:pt idx="178">
                  <c:v>1.6799999999999857</c:v>
                </c:pt>
                <c:pt idx="179">
                  <c:v>1.7399999999999858</c:v>
                </c:pt>
                <c:pt idx="180">
                  <c:v>1.7999999999999858</c:v>
                </c:pt>
                <c:pt idx="181">
                  <c:v>1.8599999999999859</c:v>
                </c:pt>
                <c:pt idx="182">
                  <c:v>1.9199999999999859</c:v>
                </c:pt>
                <c:pt idx="183">
                  <c:v>1.979999999999986</c:v>
                </c:pt>
                <c:pt idx="184">
                  <c:v>2.0399999999999858</c:v>
                </c:pt>
                <c:pt idx="185">
                  <c:v>2.0999999999999859</c:v>
                </c:pt>
                <c:pt idx="186">
                  <c:v>2.1599999999999859</c:v>
                </c:pt>
                <c:pt idx="187">
                  <c:v>2.219999999999986</c:v>
                </c:pt>
                <c:pt idx="188">
                  <c:v>2.279999999999986</c:v>
                </c:pt>
                <c:pt idx="189">
                  <c:v>2.3399999999999861</c:v>
                </c:pt>
                <c:pt idx="190">
                  <c:v>2.3999999999999861</c:v>
                </c:pt>
                <c:pt idx="191">
                  <c:v>2.4599999999999862</c:v>
                </c:pt>
                <c:pt idx="192">
                  <c:v>2.5199999999999863</c:v>
                </c:pt>
                <c:pt idx="193">
                  <c:v>2.5799999999999863</c:v>
                </c:pt>
                <c:pt idx="194">
                  <c:v>2.6399999999999864</c:v>
                </c:pt>
                <c:pt idx="195">
                  <c:v>2.6999999999999864</c:v>
                </c:pt>
                <c:pt idx="196">
                  <c:v>2.7599999999999865</c:v>
                </c:pt>
                <c:pt idx="197">
                  <c:v>2.8199999999999865</c:v>
                </c:pt>
                <c:pt idx="198">
                  <c:v>2.8799999999999866</c:v>
                </c:pt>
                <c:pt idx="199">
                  <c:v>2.9399999999999866</c:v>
                </c:pt>
                <c:pt idx="200">
                  <c:v>2.9999999999999867</c:v>
                </c:pt>
                <c:pt idx="201">
                  <c:v>3.0599999999999867</c:v>
                </c:pt>
                <c:pt idx="202">
                  <c:v>3.1199999999999868</c:v>
                </c:pt>
                <c:pt idx="203">
                  <c:v>3.1799999999999868</c:v>
                </c:pt>
                <c:pt idx="204">
                  <c:v>3.2399999999999869</c:v>
                </c:pt>
                <c:pt idx="205">
                  <c:v>3.2999999999999869</c:v>
                </c:pt>
                <c:pt idx="206">
                  <c:v>3.359999999999987</c:v>
                </c:pt>
                <c:pt idx="207">
                  <c:v>3.4199999999999871</c:v>
                </c:pt>
                <c:pt idx="208">
                  <c:v>3.4799999999999871</c:v>
                </c:pt>
                <c:pt idx="209">
                  <c:v>3.5399999999999872</c:v>
                </c:pt>
                <c:pt idx="210">
                  <c:v>3.5999999999999872</c:v>
                </c:pt>
                <c:pt idx="211">
                  <c:v>3.6599999999999873</c:v>
                </c:pt>
                <c:pt idx="212">
                  <c:v>3.7199999999999873</c:v>
                </c:pt>
                <c:pt idx="213">
                  <c:v>3.7799999999999874</c:v>
                </c:pt>
                <c:pt idx="214">
                  <c:v>3.8399999999999874</c:v>
                </c:pt>
                <c:pt idx="215">
                  <c:v>3.8999999999999875</c:v>
                </c:pt>
                <c:pt idx="216">
                  <c:v>3.9599999999999875</c:v>
                </c:pt>
                <c:pt idx="217">
                  <c:v>4.0199999999999871</c:v>
                </c:pt>
                <c:pt idx="218">
                  <c:v>4.0799999999999867</c:v>
                </c:pt>
                <c:pt idx="219">
                  <c:v>4.1399999999999864</c:v>
                </c:pt>
                <c:pt idx="220">
                  <c:v>4.199999999999986</c:v>
                </c:pt>
                <c:pt idx="221">
                  <c:v>4.2599999999999856</c:v>
                </c:pt>
                <c:pt idx="222">
                  <c:v>4.3199999999999852</c:v>
                </c:pt>
                <c:pt idx="223">
                  <c:v>4.3799999999999848</c:v>
                </c:pt>
                <c:pt idx="224">
                  <c:v>4.4399999999999844</c:v>
                </c:pt>
                <c:pt idx="225">
                  <c:v>4.499999999999984</c:v>
                </c:pt>
                <c:pt idx="226">
                  <c:v>4.5599999999999836</c:v>
                </c:pt>
                <c:pt idx="227">
                  <c:v>4.6199999999999832</c:v>
                </c:pt>
                <c:pt idx="228">
                  <c:v>4.6799999999999828</c:v>
                </c:pt>
                <c:pt idx="229">
                  <c:v>4.7399999999999824</c:v>
                </c:pt>
                <c:pt idx="230">
                  <c:v>4.7999999999999821</c:v>
                </c:pt>
                <c:pt idx="231">
                  <c:v>4.8599999999999817</c:v>
                </c:pt>
                <c:pt idx="232">
                  <c:v>4.9199999999999813</c:v>
                </c:pt>
                <c:pt idx="233">
                  <c:v>4.9799999999999809</c:v>
                </c:pt>
                <c:pt idx="234">
                  <c:v>5.0399999999999805</c:v>
                </c:pt>
                <c:pt idx="235">
                  <c:v>5.0999999999999801</c:v>
                </c:pt>
                <c:pt idx="236">
                  <c:v>5.1599999999999797</c:v>
                </c:pt>
                <c:pt idx="237">
                  <c:v>5.2199999999999793</c:v>
                </c:pt>
                <c:pt idx="238">
                  <c:v>5.2799999999999789</c:v>
                </c:pt>
                <c:pt idx="239">
                  <c:v>5.3399999999999785</c:v>
                </c:pt>
                <c:pt idx="240">
                  <c:v>5.3999999999999782</c:v>
                </c:pt>
                <c:pt idx="241">
                  <c:v>5.4599999999999778</c:v>
                </c:pt>
                <c:pt idx="242">
                  <c:v>5.5199999999999774</c:v>
                </c:pt>
                <c:pt idx="243">
                  <c:v>5.579999999999977</c:v>
                </c:pt>
                <c:pt idx="244">
                  <c:v>5.6399999999999766</c:v>
                </c:pt>
                <c:pt idx="245">
                  <c:v>5.6999999999999762</c:v>
                </c:pt>
                <c:pt idx="246">
                  <c:v>5.7599999999999758</c:v>
                </c:pt>
                <c:pt idx="247">
                  <c:v>5.8199999999999754</c:v>
                </c:pt>
                <c:pt idx="248">
                  <c:v>5.879999999999975</c:v>
                </c:pt>
                <c:pt idx="249">
                  <c:v>5.9399999999999746</c:v>
                </c:pt>
                <c:pt idx="250">
                  <c:v>5.9999999999999742</c:v>
                </c:pt>
                <c:pt idx="251">
                  <c:v>6.0599999999999739</c:v>
                </c:pt>
                <c:pt idx="252">
                  <c:v>6.1199999999999735</c:v>
                </c:pt>
                <c:pt idx="253">
                  <c:v>6.1799999999999731</c:v>
                </c:pt>
                <c:pt idx="254">
                  <c:v>6.2399999999999727</c:v>
                </c:pt>
                <c:pt idx="255">
                  <c:v>6.2999999999999723</c:v>
                </c:pt>
                <c:pt idx="256">
                  <c:v>6.3599999999999719</c:v>
                </c:pt>
                <c:pt idx="257">
                  <c:v>6.4199999999999715</c:v>
                </c:pt>
                <c:pt idx="258">
                  <c:v>6.4799999999999711</c:v>
                </c:pt>
                <c:pt idx="259">
                  <c:v>6.5399999999999707</c:v>
                </c:pt>
                <c:pt idx="260">
                  <c:v>6.5999999999999703</c:v>
                </c:pt>
                <c:pt idx="261">
                  <c:v>6.6599999999999699</c:v>
                </c:pt>
                <c:pt idx="262">
                  <c:v>6.7199999999999696</c:v>
                </c:pt>
                <c:pt idx="263">
                  <c:v>6.7799999999999692</c:v>
                </c:pt>
                <c:pt idx="264">
                  <c:v>6.8399999999999688</c:v>
                </c:pt>
                <c:pt idx="265">
                  <c:v>6.8999999999999684</c:v>
                </c:pt>
                <c:pt idx="266">
                  <c:v>6.959999999999968</c:v>
                </c:pt>
                <c:pt idx="267">
                  <c:v>7.0199999999999676</c:v>
                </c:pt>
                <c:pt idx="268">
                  <c:v>7.0799999999999672</c:v>
                </c:pt>
                <c:pt idx="269">
                  <c:v>7.1399999999999668</c:v>
                </c:pt>
                <c:pt idx="270">
                  <c:v>7.1999999999999664</c:v>
                </c:pt>
                <c:pt idx="271">
                  <c:v>7.259999999999966</c:v>
                </c:pt>
                <c:pt idx="272">
                  <c:v>7.3199999999999656</c:v>
                </c:pt>
                <c:pt idx="273">
                  <c:v>7.3799999999999653</c:v>
                </c:pt>
                <c:pt idx="274">
                  <c:v>7.4399999999999649</c:v>
                </c:pt>
                <c:pt idx="275">
                  <c:v>7.4999999999999645</c:v>
                </c:pt>
                <c:pt idx="276">
                  <c:v>7.5599999999999641</c:v>
                </c:pt>
                <c:pt idx="277">
                  <c:v>7.6199999999999637</c:v>
                </c:pt>
                <c:pt idx="278">
                  <c:v>7.6799999999999633</c:v>
                </c:pt>
                <c:pt idx="279">
                  <c:v>7.7399999999999629</c:v>
                </c:pt>
                <c:pt idx="280">
                  <c:v>7.7999999999999625</c:v>
                </c:pt>
                <c:pt idx="281">
                  <c:v>7.8599999999999621</c:v>
                </c:pt>
                <c:pt idx="282">
                  <c:v>7.9199999999999617</c:v>
                </c:pt>
                <c:pt idx="283">
                  <c:v>7.9799999999999613</c:v>
                </c:pt>
                <c:pt idx="284">
                  <c:v>8.0399999999999618</c:v>
                </c:pt>
                <c:pt idx="285">
                  <c:v>8.0999999999999623</c:v>
                </c:pt>
                <c:pt idx="286">
                  <c:v>8.1599999999999628</c:v>
                </c:pt>
                <c:pt idx="287">
                  <c:v>8.2199999999999633</c:v>
                </c:pt>
                <c:pt idx="288">
                  <c:v>8.2799999999999638</c:v>
                </c:pt>
                <c:pt idx="289">
                  <c:v>8.3399999999999643</c:v>
                </c:pt>
                <c:pt idx="290">
                  <c:v>8.3999999999999648</c:v>
                </c:pt>
                <c:pt idx="291">
                  <c:v>8.4599999999999653</c:v>
                </c:pt>
                <c:pt idx="292">
                  <c:v>8.5199999999999658</c:v>
                </c:pt>
                <c:pt idx="293">
                  <c:v>8.5799999999999663</c:v>
                </c:pt>
                <c:pt idx="294">
                  <c:v>8.6399999999999668</c:v>
                </c:pt>
                <c:pt idx="295">
                  <c:v>8.6999999999999673</c:v>
                </c:pt>
                <c:pt idx="296">
                  <c:v>8.7599999999999678</c:v>
                </c:pt>
                <c:pt idx="297">
                  <c:v>8.8199999999999683</c:v>
                </c:pt>
                <c:pt idx="298">
                  <c:v>8.8799999999999688</c:v>
                </c:pt>
                <c:pt idx="299">
                  <c:v>8.9399999999999693</c:v>
                </c:pt>
                <c:pt idx="300">
                  <c:v>8.9999999999999698</c:v>
                </c:pt>
              </c:numCache>
            </c:numRef>
          </c:cat>
          <c:val>
            <c:numRef>
              <c:f>'phân phối'!$D$3:$D$303</c:f>
              <c:numCache>
                <c:formatCode>General</c:formatCode>
                <c:ptCount val="301"/>
                <c:pt idx="0">
                  <c:v>1.4772828039793357E-3</c:v>
                </c:pt>
                <c:pt idx="1">
                  <c:v>1.5683191756446597E-3</c:v>
                </c:pt>
                <c:pt idx="2">
                  <c:v>1.6642997378707937E-3</c:v>
                </c:pt>
                <c:pt idx="3">
                  <c:v>1.765447955103675E-3</c:v>
                </c:pt>
                <c:pt idx="4">
                  <c:v>1.8719945319969913E-3</c:v>
                </c:pt>
                <c:pt idx="5">
                  <c:v>1.984177473258623E-3</c:v>
                </c:pt>
                <c:pt idx="6">
                  <c:v>2.1022421320886484E-3</c:v>
                </c:pt>
                <c:pt idx="7">
                  <c:v>2.2264412464008793E-3</c:v>
                </c:pt>
                <c:pt idx="8">
                  <c:v>2.3570349620064932E-3</c:v>
                </c:pt>
                <c:pt idx="9">
                  <c:v>2.4942908419268634E-3</c:v>
                </c:pt>
                <c:pt idx="10">
                  <c:v>2.6384838609933322E-3</c:v>
                </c:pt>
                <c:pt idx="11">
                  <c:v>2.7898963848843584E-3</c:v>
                </c:pt>
                <c:pt idx="12">
                  <c:v>2.9488181327457581E-3</c:v>
                </c:pt>
                <c:pt idx="13">
                  <c:v>3.1155461225374458E-3</c:v>
                </c:pt>
                <c:pt idx="14">
                  <c:v>3.2903845982504014E-3</c:v>
                </c:pt>
                <c:pt idx="15">
                  <c:v>3.473644938140888E-3</c:v>
                </c:pt>
                <c:pt idx="16">
                  <c:v>3.6656455431352169E-3</c:v>
                </c:pt>
                <c:pt idx="17">
                  <c:v>3.8667117045675481E-3</c:v>
                </c:pt>
                <c:pt idx="18">
                  <c:v>4.07717545042602E-3</c:v>
                </c:pt>
                <c:pt idx="19">
                  <c:v>4.297375369298459E-3</c:v>
                </c:pt>
                <c:pt idx="20">
                  <c:v>4.5276564112285639E-3</c:v>
                </c:pt>
                <c:pt idx="21">
                  <c:v>4.7683696647165897E-3</c:v>
                </c:pt>
                <c:pt idx="22">
                  <c:v>5.0198721091258384E-3</c:v>
                </c:pt>
                <c:pt idx="23">
                  <c:v>5.2825263417869625E-3</c:v>
                </c:pt>
                <c:pt idx="24">
                  <c:v>5.5567002791270465E-3</c:v>
                </c:pt>
                <c:pt idx="25">
                  <c:v>5.8427668311895331E-3</c:v>
                </c:pt>
                <c:pt idx="26">
                  <c:v>6.1411035489540378E-3</c:v>
                </c:pt>
                <c:pt idx="27">
                  <c:v>6.4520922439123413E-3</c:v>
                </c:pt>
                <c:pt idx="28">
                  <c:v>6.7761185794086272E-3</c:v>
                </c:pt>
                <c:pt idx="29">
                  <c:v>7.1135716333076094E-3</c:v>
                </c:pt>
                <c:pt idx="30">
                  <c:v>7.4648434316143169E-3</c:v>
                </c:pt>
                <c:pt idx="31">
                  <c:v>7.8303284527337993E-3</c:v>
                </c:pt>
                <c:pt idx="32">
                  <c:v>8.2104231021275093E-3</c:v>
                </c:pt>
                <c:pt idx="33">
                  <c:v>8.6055251571959066E-3</c:v>
                </c:pt>
                <c:pt idx="34">
                  <c:v>9.0160331822939279E-3</c:v>
                </c:pt>
                <c:pt idx="35">
                  <c:v>9.4423459138670614E-3</c:v>
                </c:pt>
                <c:pt idx="36">
                  <c:v>9.8848616157804266E-3</c:v>
                </c:pt>
                <c:pt idx="37">
                  <c:v>1.0343977405002744E-2</c:v>
                </c:pt>
                <c:pt idx="38">
                  <c:v>1.0820088547899148E-2</c:v>
                </c:pt>
                <c:pt idx="39">
                  <c:v>1.1313587727483062E-2</c:v>
                </c:pt>
                <c:pt idx="40">
                  <c:v>1.182486428207713E-2</c:v>
                </c:pt>
                <c:pt idx="41">
                  <c:v>1.2354303415935479E-2</c:v>
                </c:pt>
                <c:pt idx="42">
                  <c:v>1.2902285382485192E-2</c:v>
                </c:pt>
                <c:pt idx="43">
                  <c:v>1.3469184640953407E-2</c:v>
                </c:pt>
                <c:pt idx="44">
                  <c:v>1.4055368987256744E-2</c:v>
                </c:pt>
                <c:pt idx="45">
                  <c:v>1.4661198660142373E-2</c:v>
                </c:pt>
                <c:pt idx="46">
                  <c:v>1.5287025423684921E-2</c:v>
                </c:pt>
                <c:pt idx="47">
                  <c:v>1.5933191627358959E-2</c:v>
                </c:pt>
                <c:pt idx="48">
                  <c:v>1.6600029245023545E-2</c:v>
                </c:pt>
                <c:pt idx="49">
                  <c:v>1.7287858894273461E-2</c:v>
                </c:pt>
                <c:pt idx="50">
                  <c:v>1.7996988837729287E-2</c:v>
                </c:pt>
                <c:pt idx="51">
                  <c:v>1.8727713967955938E-2</c:v>
                </c:pt>
                <c:pt idx="52">
                  <c:v>1.948031477781708E-2</c:v>
                </c:pt>
                <c:pt idx="53">
                  <c:v>2.0255056318188174E-2</c:v>
                </c:pt>
                <c:pt idx="54">
                  <c:v>2.1052187145066119E-2</c:v>
                </c:pt>
                <c:pt idx="55">
                  <c:v>2.1871938258225435E-2</c:v>
                </c:pt>
                <c:pt idx="56">
                  <c:v>2.271452203368142E-2</c:v>
                </c:pt>
                <c:pt idx="57">
                  <c:v>2.3580131152327672E-2</c:v>
                </c:pt>
                <c:pt idx="58">
                  <c:v>2.4468937527218841E-2</c:v>
                </c:pt>
                <c:pt idx="59">
                  <c:v>2.5381091232068966E-2</c:v>
                </c:pt>
                <c:pt idx="60">
                  <c:v>2.6316719433631241E-2</c:v>
                </c:pt>
                <c:pt idx="61">
                  <c:v>2.7275925330714119E-2</c:v>
                </c:pt>
                <c:pt idx="62">
                  <c:v>2.8258787102673912E-2</c:v>
                </c:pt>
                <c:pt idx="63">
                  <c:v>2.9265356870301691E-2</c:v>
                </c:pt>
                <c:pt idx="64">
                  <c:v>3.0295659672094105E-2</c:v>
                </c:pt>
                <c:pt idx="65">
                  <c:v>3.1349692458962117E-2</c:v>
                </c:pt>
                <c:pt idx="66">
                  <c:v>3.2427423110488948E-2</c:v>
                </c:pt>
                <c:pt idx="67">
                  <c:v>3.3528789475896638E-2</c:v>
                </c:pt>
                <c:pt idx="68">
                  <c:v>3.4653698442921169E-2</c:v>
                </c:pt>
                <c:pt idx="69">
                  <c:v>3.5802025037827694E-2</c:v>
                </c:pt>
                <c:pt idx="70">
                  <c:v>3.6973611559818265E-2</c:v>
                </c:pt>
                <c:pt idx="71">
                  <c:v>3.8168266753097195E-2</c:v>
                </c:pt>
                <c:pt idx="72">
                  <c:v>3.9385765019860471E-2</c:v>
                </c:pt>
                <c:pt idx="73">
                  <c:v>4.0625845677466965E-2</c:v>
                </c:pt>
                <c:pt idx="74">
                  <c:v>4.1888212263029058E-2</c:v>
                </c:pt>
                <c:pt idx="75">
                  <c:v>4.317253188863026E-2</c:v>
                </c:pt>
                <c:pt idx="76">
                  <c:v>4.4478434650333763E-2</c:v>
                </c:pt>
                <c:pt idx="77">
                  <c:v>4.5805513094093572E-2</c:v>
                </c:pt>
                <c:pt idx="78">
                  <c:v>4.7153321741612554E-2</c:v>
                </c:pt>
                <c:pt idx="79">
                  <c:v>4.8521376679115498E-2</c:v>
                </c:pt>
                <c:pt idx="80">
                  <c:v>4.9909155211914552E-2</c:v>
                </c:pt>
                <c:pt idx="81">
                  <c:v>5.1316095587544151E-2</c:v>
                </c:pt>
                <c:pt idx="82">
                  <c:v>5.2741596790127264E-2</c:v>
                </c:pt>
                <c:pt idx="83">
                  <c:v>5.4185018408510942E-2</c:v>
                </c:pt>
                <c:pt idx="84">
                  <c:v>5.564568058057083E-2</c:v>
                </c:pt>
                <c:pt idx="85">
                  <c:v>5.7122864015935346E-2</c:v>
                </c:pt>
                <c:pt idx="86">
                  <c:v>5.8615810099220345E-2</c:v>
                </c:pt>
                <c:pt idx="87">
                  <c:v>6.0123721075692992E-2</c:v>
                </c:pt>
                <c:pt idx="88">
                  <c:v>6.1645760321101306E-2</c:v>
                </c:pt>
                <c:pt idx="89">
                  <c:v>6.3181052697212955E-2</c:v>
                </c:pt>
                <c:pt idx="90">
                  <c:v>6.4728684994403846E-2</c:v>
                </c:pt>
                <c:pt idx="91">
                  <c:v>6.6287706462424836E-2</c:v>
                </c:pt>
                <c:pt idx="92">
                  <c:v>6.7857129430252683E-2</c:v>
                </c:pt>
                <c:pt idx="93">
                  <c:v>6.9435930015702307E-2</c:v>
                </c:pt>
                <c:pt idx="94">
                  <c:v>7.1023048925238821E-2</c:v>
                </c:pt>
                <c:pt idx="95">
                  <c:v>7.261739234418306E-2</c:v>
                </c:pt>
                <c:pt idx="96">
                  <c:v>7.4217832917253257E-2</c:v>
                </c:pt>
                <c:pt idx="97">
                  <c:v>7.5823210819128156E-2</c:v>
                </c:pt>
                <c:pt idx="98">
                  <c:v>7.7432334914454934E-2</c:v>
                </c:pt>
                <c:pt idx="99">
                  <c:v>7.90439840064594E-2</c:v>
                </c:pt>
                <c:pt idx="100">
                  <c:v>8.0656908173047312E-2</c:v>
                </c:pt>
                <c:pt idx="101">
                  <c:v>8.2269830189013765E-2</c:v>
                </c:pt>
                <c:pt idx="102">
                  <c:v>8.3881447032705239E-2</c:v>
                </c:pt>
                <c:pt idx="103">
                  <c:v>8.5490431475206324E-2</c:v>
                </c:pt>
                <c:pt idx="104">
                  <c:v>8.7095433749850598E-2</c:v>
                </c:pt>
                <c:pt idx="105">
                  <c:v>8.8695083299584476E-2</c:v>
                </c:pt>
                <c:pt idx="106">
                  <c:v>9.0287990599445561E-2</c:v>
                </c:pt>
                <c:pt idx="107">
                  <c:v>9.1872749051151781E-2</c:v>
                </c:pt>
                <c:pt idx="108">
                  <c:v>9.3447936946539745E-2</c:v>
                </c:pt>
                <c:pt idx="109">
                  <c:v>9.5012119496335298E-2</c:v>
                </c:pt>
                <c:pt idx="110">
                  <c:v>9.6563850920493813E-2</c:v>
                </c:pt>
                <c:pt idx="111">
                  <c:v>9.8101676596107953E-2</c:v>
                </c:pt>
                <c:pt idx="112">
                  <c:v>9.9624135258650506E-2</c:v>
                </c:pt>
                <c:pt idx="113">
                  <c:v>0.10112976125209965</c:v>
                </c:pt>
                <c:pt idx="114">
                  <c:v>0.10261708682328391</c:v>
                </c:pt>
                <c:pt idx="115">
                  <c:v>0.1040846444555867</c:v>
                </c:pt>
                <c:pt idx="116">
                  <c:v>0.10553096923696387</c:v>
                </c:pt>
                <c:pt idx="117">
                  <c:v>0.10695460125705714</c:v>
                </c:pt>
                <c:pt idx="118">
                  <c:v>0.10835408802802698</c:v>
                </c:pt>
                <c:pt idx="119">
                  <c:v>0.10972798692358789</c:v>
                </c:pt>
                <c:pt idx="120">
                  <c:v>0.11107486763059954</c:v>
                </c:pt>
                <c:pt idx="121">
                  <c:v>0.11239331460745984</c:v>
                </c:pt>
                <c:pt idx="122">
                  <c:v>0.11368192954345051</c:v>
                </c:pt>
                <c:pt idx="123">
                  <c:v>0.11493933381311079</c:v>
                </c:pt>
                <c:pt idx="124">
                  <c:v>0.11616417091965786</c:v>
                </c:pt>
                <c:pt idx="125">
                  <c:v>0.11735510892143286</c:v>
                </c:pt>
                <c:pt idx="126">
                  <c:v>0.11851084283533206</c:v>
                </c:pt>
                <c:pt idx="127">
                  <c:v>0.11963009701118126</c:v>
                </c:pt>
                <c:pt idx="128">
                  <c:v>0.12071162747103047</c:v>
                </c:pt>
                <c:pt idx="129">
                  <c:v>0.12175422420738438</c:v>
                </c:pt>
                <c:pt idx="130">
                  <c:v>0.12275671343444086</c:v>
                </c:pt>
                <c:pt idx="131">
                  <c:v>0.12371795978648843</c:v>
                </c:pt>
                <c:pt idx="132">
                  <c:v>0.12463686845770923</c:v>
                </c:pt>
                <c:pt idx="133">
                  <c:v>0.12551238727775108</c:v>
                </c:pt>
                <c:pt idx="134">
                  <c:v>0.12634350871756703</c:v>
                </c:pt>
                <c:pt idx="135">
                  <c:v>0.1271292718201745</c:v>
                </c:pt>
                <c:pt idx="136">
                  <c:v>0.12786876405115932</c:v>
                </c:pt>
                <c:pt idx="137">
                  <c:v>0.12856112306393852</c:v>
                </c:pt>
                <c:pt idx="138">
                  <c:v>0.12920553837500456</c:v>
                </c:pt>
                <c:pt idx="139">
                  <c:v>0.12980125294459666</c:v>
                </c:pt>
                <c:pt idx="140">
                  <c:v>0.13034756465848515</c:v>
                </c:pt>
                <c:pt idx="141">
                  <c:v>0.13084382770680952</c:v>
                </c:pt>
                <c:pt idx="142">
                  <c:v>0.13128945385618018</c:v>
                </c:pt>
                <c:pt idx="143">
                  <c:v>0.131683913611537</c:v>
                </c:pt>
                <c:pt idx="144">
                  <c:v>0.13202673726455194</c:v>
                </c:pt>
                <c:pt idx="145">
                  <c:v>0.13231751582567053</c:v>
                </c:pt>
                <c:pt idx="146">
                  <c:v>0.13255590183720292</c:v>
                </c:pt>
                <c:pt idx="147">
                  <c:v>0.13274161006520227</c:v>
                </c:pt>
                <c:pt idx="148">
                  <c:v>0.13287441806820163</c:v>
                </c:pt>
                <c:pt idx="149">
                  <c:v>0.13295416664122203</c:v>
                </c:pt>
                <c:pt idx="150">
                  <c:v>0.13298076013381088</c:v>
                </c:pt>
                <c:pt idx="151">
                  <c:v>0.13295416664122206</c:v>
                </c:pt>
                <c:pt idx="152">
                  <c:v>0.13287441806820169</c:v>
                </c:pt>
                <c:pt idx="153">
                  <c:v>0.13274161006520233</c:v>
                </c:pt>
                <c:pt idx="154">
                  <c:v>0.13255590183720303</c:v>
                </c:pt>
                <c:pt idx="155">
                  <c:v>0.13231751582567064</c:v>
                </c:pt>
                <c:pt idx="156">
                  <c:v>0.13202673726455211</c:v>
                </c:pt>
                <c:pt idx="157">
                  <c:v>0.13168391361153717</c:v>
                </c:pt>
                <c:pt idx="158">
                  <c:v>0.13128945385618038</c:v>
                </c:pt>
                <c:pt idx="159">
                  <c:v>0.13084382770680975</c:v>
                </c:pt>
                <c:pt idx="160">
                  <c:v>0.13034756465848543</c:v>
                </c:pt>
                <c:pt idx="161">
                  <c:v>0.12980125294459696</c:v>
                </c:pt>
                <c:pt idx="162">
                  <c:v>0.12920553837500487</c:v>
                </c:pt>
                <c:pt idx="163">
                  <c:v>0.12856112306393888</c:v>
                </c:pt>
                <c:pt idx="164">
                  <c:v>0.12786876405115968</c:v>
                </c:pt>
                <c:pt idx="165">
                  <c:v>0.12712927182017489</c:v>
                </c:pt>
                <c:pt idx="166">
                  <c:v>0.12634350871756744</c:v>
                </c:pt>
                <c:pt idx="167">
                  <c:v>0.12551238727775152</c:v>
                </c:pt>
                <c:pt idx="168">
                  <c:v>0.1246368684577097</c:v>
                </c:pt>
                <c:pt idx="169">
                  <c:v>0.12371795978648892</c:v>
                </c:pt>
                <c:pt idx="170">
                  <c:v>0.12275671343444136</c:v>
                </c:pt>
                <c:pt idx="171">
                  <c:v>0.12175422420738488</c:v>
                </c:pt>
                <c:pt idx="172">
                  <c:v>0.12071162747103101</c:v>
                </c:pt>
                <c:pt idx="173">
                  <c:v>0.11963009701118181</c:v>
                </c:pt>
                <c:pt idx="174">
                  <c:v>0.11851084283533264</c:v>
                </c:pt>
                <c:pt idx="175">
                  <c:v>0.11735510892143346</c:v>
                </c:pt>
                <c:pt idx="176">
                  <c:v>0.11616417091965846</c:v>
                </c:pt>
                <c:pt idx="177">
                  <c:v>0.1149393338131114</c:v>
                </c:pt>
                <c:pt idx="178">
                  <c:v>0.11368192954345116</c:v>
                </c:pt>
                <c:pt idx="179">
                  <c:v>0.11239331460746051</c:v>
                </c:pt>
                <c:pt idx="180">
                  <c:v>0.1110748676306002</c:v>
                </c:pt>
                <c:pt idx="181">
                  <c:v>0.10972798692358858</c:v>
                </c:pt>
                <c:pt idx="182">
                  <c:v>0.10835408802802771</c:v>
                </c:pt>
                <c:pt idx="183">
                  <c:v>0.10695460125705784</c:v>
                </c:pt>
                <c:pt idx="184">
                  <c:v>0.10553096923696462</c:v>
                </c:pt>
                <c:pt idx="185">
                  <c:v>0.10408464445558745</c:v>
                </c:pt>
                <c:pt idx="186">
                  <c:v>0.10261708682328467</c:v>
                </c:pt>
                <c:pt idx="187">
                  <c:v>0.10112976125210039</c:v>
                </c:pt>
                <c:pt idx="188">
                  <c:v>9.962413525865127E-2</c:v>
                </c:pt>
                <c:pt idx="189">
                  <c:v>9.8101676596108731E-2</c:v>
                </c:pt>
                <c:pt idx="190">
                  <c:v>9.6563850920494604E-2</c:v>
                </c:pt>
                <c:pt idx="191">
                  <c:v>9.5012119496336103E-2</c:v>
                </c:pt>
                <c:pt idx="192">
                  <c:v>9.344793694654055E-2</c:v>
                </c:pt>
                <c:pt idx="193">
                  <c:v>9.1872749051152586E-2</c:v>
                </c:pt>
                <c:pt idx="194">
                  <c:v>9.0287990599446366E-2</c:v>
                </c:pt>
                <c:pt idx="195">
                  <c:v>8.8695083299585309E-2</c:v>
                </c:pt>
                <c:pt idx="196">
                  <c:v>8.7095433749851403E-2</c:v>
                </c:pt>
                <c:pt idx="197">
                  <c:v>8.5490431475207143E-2</c:v>
                </c:pt>
                <c:pt idx="198">
                  <c:v>8.3881447032706072E-2</c:v>
                </c:pt>
                <c:pt idx="199">
                  <c:v>8.2269830189014598E-2</c:v>
                </c:pt>
                <c:pt idx="200">
                  <c:v>8.0656908173048145E-2</c:v>
                </c:pt>
                <c:pt idx="201">
                  <c:v>7.9043984006460219E-2</c:v>
                </c:pt>
                <c:pt idx="202">
                  <c:v>7.7432334914455753E-2</c:v>
                </c:pt>
                <c:pt idx="203">
                  <c:v>7.5823210819128989E-2</c:v>
                </c:pt>
                <c:pt idx="204">
                  <c:v>7.4217832917254076E-2</c:v>
                </c:pt>
                <c:pt idx="205">
                  <c:v>7.2617392344183865E-2</c:v>
                </c:pt>
                <c:pt idx="206">
                  <c:v>7.102304892523964E-2</c:v>
                </c:pt>
                <c:pt idx="207">
                  <c:v>6.9435930015703126E-2</c:v>
                </c:pt>
                <c:pt idx="208">
                  <c:v>6.7857129430253488E-2</c:v>
                </c:pt>
                <c:pt idx="209">
                  <c:v>6.6287706462425627E-2</c:v>
                </c:pt>
                <c:pt idx="210">
                  <c:v>6.4728684994404637E-2</c:v>
                </c:pt>
                <c:pt idx="211">
                  <c:v>6.3181052697213733E-2</c:v>
                </c:pt>
                <c:pt idx="212">
                  <c:v>6.164576032110209E-2</c:v>
                </c:pt>
                <c:pt idx="213">
                  <c:v>6.0123721075693762E-2</c:v>
                </c:pt>
                <c:pt idx="214">
                  <c:v>5.8615810099221108E-2</c:v>
                </c:pt>
                <c:pt idx="215">
                  <c:v>5.7122864015936095E-2</c:v>
                </c:pt>
                <c:pt idx="216">
                  <c:v>5.5645680580571587E-2</c:v>
                </c:pt>
                <c:pt idx="217">
                  <c:v>5.4185018408511698E-2</c:v>
                </c:pt>
                <c:pt idx="218">
                  <c:v>5.2741596790127999E-2</c:v>
                </c:pt>
                <c:pt idx="219">
                  <c:v>5.1316095587544887E-2</c:v>
                </c:pt>
                <c:pt idx="220">
                  <c:v>4.9909155211915288E-2</c:v>
                </c:pt>
                <c:pt idx="221">
                  <c:v>4.8521376679116185E-2</c:v>
                </c:pt>
                <c:pt idx="222">
                  <c:v>4.7153321741613269E-2</c:v>
                </c:pt>
                <c:pt idx="223">
                  <c:v>4.5805513094094259E-2</c:v>
                </c:pt>
                <c:pt idx="224">
                  <c:v>4.4478434650334443E-2</c:v>
                </c:pt>
                <c:pt idx="225">
                  <c:v>4.3172531888630926E-2</c:v>
                </c:pt>
                <c:pt idx="226">
                  <c:v>4.1888212263029738E-2</c:v>
                </c:pt>
                <c:pt idx="227">
                  <c:v>4.0625845677467604E-2</c:v>
                </c:pt>
                <c:pt idx="228">
                  <c:v>3.9385765019861116E-2</c:v>
                </c:pt>
                <c:pt idx="229">
                  <c:v>3.816826675309782E-2</c:v>
                </c:pt>
                <c:pt idx="230">
                  <c:v>3.6973611559818875E-2</c:v>
                </c:pt>
                <c:pt idx="231">
                  <c:v>3.5802025037828304E-2</c:v>
                </c:pt>
                <c:pt idx="232">
                  <c:v>3.4653698442921765E-2</c:v>
                </c:pt>
                <c:pt idx="233">
                  <c:v>3.3528789475897207E-2</c:v>
                </c:pt>
                <c:pt idx="234">
                  <c:v>3.2427423110489517E-2</c:v>
                </c:pt>
                <c:pt idx="235">
                  <c:v>3.1349692458962665E-2</c:v>
                </c:pt>
                <c:pt idx="236">
                  <c:v>3.0295659672094636E-2</c:v>
                </c:pt>
                <c:pt idx="237">
                  <c:v>2.9265356870302225E-2</c:v>
                </c:pt>
                <c:pt idx="238">
                  <c:v>2.8258787102674432E-2</c:v>
                </c:pt>
                <c:pt idx="239">
                  <c:v>2.7275925330714611E-2</c:v>
                </c:pt>
                <c:pt idx="240">
                  <c:v>2.6316719433631734E-2</c:v>
                </c:pt>
                <c:pt idx="241">
                  <c:v>2.5381091232069452E-2</c:v>
                </c:pt>
                <c:pt idx="242">
                  <c:v>2.4468937527219299E-2</c:v>
                </c:pt>
                <c:pt idx="243">
                  <c:v>2.358013115232813E-2</c:v>
                </c:pt>
                <c:pt idx="244">
                  <c:v>2.271452203368186E-2</c:v>
                </c:pt>
                <c:pt idx="245">
                  <c:v>2.1871938258225854E-2</c:v>
                </c:pt>
                <c:pt idx="246">
                  <c:v>2.1052187145066542E-2</c:v>
                </c:pt>
                <c:pt idx="247">
                  <c:v>2.0255056318188584E-2</c:v>
                </c:pt>
                <c:pt idx="248">
                  <c:v>1.9480314777817469E-2</c:v>
                </c:pt>
                <c:pt idx="249">
                  <c:v>1.8727713967956326E-2</c:v>
                </c:pt>
                <c:pt idx="250">
                  <c:v>1.7996988837729665E-2</c:v>
                </c:pt>
                <c:pt idx="251">
                  <c:v>1.7287858894273828E-2</c:v>
                </c:pt>
                <c:pt idx="252">
                  <c:v>1.6600029245023892E-2</c:v>
                </c:pt>
                <c:pt idx="253">
                  <c:v>1.5933191627359303E-2</c:v>
                </c:pt>
                <c:pt idx="254">
                  <c:v>1.5287025423685261E-2</c:v>
                </c:pt>
                <c:pt idx="255">
                  <c:v>1.4661198660142682E-2</c:v>
                </c:pt>
                <c:pt idx="256">
                  <c:v>1.4055368987257053E-2</c:v>
                </c:pt>
                <c:pt idx="257">
                  <c:v>1.3469184640953716E-2</c:v>
                </c:pt>
                <c:pt idx="258">
                  <c:v>1.2902285382485472E-2</c:v>
                </c:pt>
                <c:pt idx="259">
                  <c:v>1.2354303415935752E-2</c:v>
                </c:pt>
                <c:pt idx="260">
                  <c:v>1.1824864282077409E-2</c:v>
                </c:pt>
                <c:pt idx="261">
                  <c:v>1.1313587727483317E-2</c:v>
                </c:pt>
                <c:pt idx="262">
                  <c:v>1.0820088547899393E-2</c:v>
                </c:pt>
                <c:pt idx="263">
                  <c:v>1.0343977405002997E-2</c:v>
                </c:pt>
                <c:pt idx="264">
                  <c:v>9.8848616157806591E-3</c:v>
                </c:pt>
                <c:pt idx="265">
                  <c:v>9.4423459138672835E-3</c:v>
                </c:pt>
                <c:pt idx="266">
                  <c:v>9.0160331822941534E-3</c:v>
                </c:pt>
                <c:pt idx="267">
                  <c:v>8.6055251571961113E-3</c:v>
                </c:pt>
                <c:pt idx="268">
                  <c:v>8.2104231021277105E-3</c:v>
                </c:pt>
                <c:pt idx="269">
                  <c:v>7.8303284527339971E-3</c:v>
                </c:pt>
                <c:pt idx="270">
                  <c:v>7.464843431614499E-3</c:v>
                </c:pt>
                <c:pt idx="271">
                  <c:v>7.1135716333077872E-3</c:v>
                </c:pt>
                <c:pt idx="272">
                  <c:v>6.7761185794088016E-3</c:v>
                </c:pt>
                <c:pt idx="273">
                  <c:v>6.4520922439125052E-3</c:v>
                </c:pt>
                <c:pt idx="274">
                  <c:v>6.1411035489541931E-3</c:v>
                </c:pt>
                <c:pt idx="275">
                  <c:v>5.8427668311896892E-3</c:v>
                </c:pt>
                <c:pt idx="276">
                  <c:v>5.5567002791271861E-3</c:v>
                </c:pt>
                <c:pt idx="277">
                  <c:v>5.2825263417870996E-3</c:v>
                </c:pt>
                <c:pt idx="278">
                  <c:v>5.0198721091259764E-3</c:v>
                </c:pt>
                <c:pt idx="279">
                  <c:v>4.7683696647167163E-3</c:v>
                </c:pt>
                <c:pt idx="280">
                  <c:v>4.5276564112286845E-3</c:v>
                </c:pt>
                <c:pt idx="281">
                  <c:v>4.2973753692985795E-3</c:v>
                </c:pt>
                <c:pt idx="282">
                  <c:v>4.0771754504261293E-3</c:v>
                </c:pt>
                <c:pt idx="283">
                  <c:v>3.8667117045676526E-3</c:v>
                </c:pt>
                <c:pt idx="284">
                  <c:v>3.6656455431353179E-3</c:v>
                </c:pt>
                <c:pt idx="285">
                  <c:v>3.4736449381409843E-3</c:v>
                </c:pt>
                <c:pt idx="286">
                  <c:v>3.2903845982504894E-3</c:v>
                </c:pt>
                <c:pt idx="287">
                  <c:v>3.1155461225375329E-3</c:v>
                </c:pt>
                <c:pt idx="288">
                  <c:v>2.948818132745841E-3</c:v>
                </c:pt>
                <c:pt idx="289">
                  <c:v>2.7898963848844334E-3</c:v>
                </c:pt>
                <c:pt idx="290">
                  <c:v>2.6384838609934081E-3</c:v>
                </c:pt>
                <c:pt idx="291">
                  <c:v>2.4942908419269354E-3</c:v>
                </c:pt>
                <c:pt idx="292">
                  <c:v>2.3570349620065582E-3</c:v>
                </c:pt>
                <c:pt idx="293">
                  <c:v>2.2264412464009452E-3</c:v>
                </c:pt>
                <c:pt idx="294">
                  <c:v>2.1022421320887096E-3</c:v>
                </c:pt>
                <c:pt idx="295">
                  <c:v>1.9841774732586794E-3</c:v>
                </c:pt>
                <c:pt idx="296">
                  <c:v>1.8719945319970476E-3</c:v>
                </c:pt>
                <c:pt idx="297">
                  <c:v>1.7654479551037284E-3</c:v>
                </c:pt>
                <c:pt idx="298">
                  <c:v>1.6642997378708421E-3</c:v>
                </c:pt>
                <c:pt idx="299">
                  <c:v>1.5683191756447072E-3</c:v>
                </c:pt>
                <c:pt idx="300">
                  <c:v>1.4772828039793806E-3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D-4B05-9172-ED380E63D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549456"/>
        <c:axId val="422550440"/>
      </c:lineChart>
      <c:catAx>
        <c:axId val="42254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50440"/>
        <c:crosses val="autoZero"/>
        <c:auto val="1"/>
        <c:lblAlgn val="ctr"/>
        <c:lblOffset val="100"/>
        <c:noMultiLvlLbl val="0"/>
      </c:catAx>
      <c:valAx>
        <c:axId val="42255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4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PHÂN</a:t>
            </a:r>
            <a:r>
              <a:rPr lang="en-US" baseline="0"/>
              <a:t> PHỐI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'phân phối'!$C$3:$C$303</c:f>
              <c:numCache>
                <c:formatCode>General</c:formatCode>
                <c:ptCount val="301"/>
                <c:pt idx="0">
                  <c:v>-9</c:v>
                </c:pt>
                <c:pt idx="1">
                  <c:v>-8.94</c:v>
                </c:pt>
                <c:pt idx="2">
                  <c:v>-8.879999999999999</c:v>
                </c:pt>
                <c:pt idx="3">
                  <c:v>-8.8199999999999985</c:v>
                </c:pt>
                <c:pt idx="4">
                  <c:v>-8.759999999999998</c:v>
                </c:pt>
                <c:pt idx="5">
                  <c:v>-8.6999999999999975</c:v>
                </c:pt>
                <c:pt idx="6">
                  <c:v>-8.639999999999997</c:v>
                </c:pt>
                <c:pt idx="7">
                  <c:v>-8.5799999999999965</c:v>
                </c:pt>
                <c:pt idx="8">
                  <c:v>-8.519999999999996</c:v>
                </c:pt>
                <c:pt idx="9">
                  <c:v>-8.4599999999999955</c:v>
                </c:pt>
                <c:pt idx="10">
                  <c:v>-8.399999999999995</c:v>
                </c:pt>
                <c:pt idx="11">
                  <c:v>-8.3399999999999945</c:v>
                </c:pt>
                <c:pt idx="12">
                  <c:v>-8.279999999999994</c:v>
                </c:pt>
                <c:pt idx="13">
                  <c:v>-8.2199999999999935</c:v>
                </c:pt>
                <c:pt idx="14">
                  <c:v>-8.159999999999993</c:v>
                </c:pt>
                <c:pt idx="15">
                  <c:v>-8.0999999999999925</c:v>
                </c:pt>
                <c:pt idx="16">
                  <c:v>-8.039999999999992</c:v>
                </c:pt>
                <c:pt idx="17">
                  <c:v>-7.9799999999999924</c:v>
                </c:pt>
                <c:pt idx="18">
                  <c:v>-7.9199999999999928</c:v>
                </c:pt>
                <c:pt idx="19">
                  <c:v>-7.8599999999999932</c:v>
                </c:pt>
                <c:pt idx="20">
                  <c:v>-7.7999999999999936</c:v>
                </c:pt>
                <c:pt idx="21">
                  <c:v>-7.739999999999994</c:v>
                </c:pt>
                <c:pt idx="22">
                  <c:v>-7.6799999999999944</c:v>
                </c:pt>
                <c:pt idx="23">
                  <c:v>-7.6199999999999948</c:v>
                </c:pt>
                <c:pt idx="24">
                  <c:v>-7.5599999999999952</c:v>
                </c:pt>
                <c:pt idx="25">
                  <c:v>-7.4999999999999956</c:v>
                </c:pt>
                <c:pt idx="26">
                  <c:v>-7.4399999999999959</c:v>
                </c:pt>
                <c:pt idx="27">
                  <c:v>-7.3799999999999963</c:v>
                </c:pt>
                <c:pt idx="28">
                  <c:v>-7.3199999999999967</c:v>
                </c:pt>
                <c:pt idx="29">
                  <c:v>-7.2599999999999971</c:v>
                </c:pt>
                <c:pt idx="30">
                  <c:v>-7.1999999999999975</c:v>
                </c:pt>
                <c:pt idx="31">
                  <c:v>-7.1399999999999979</c:v>
                </c:pt>
                <c:pt idx="32">
                  <c:v>-7.0799999999999983</c:v>
                </c:pt>
                <c:pt idx="33">
                  <c:v>-7.0199999999999987</c:v>
                </c:pt>
                <c:pt idx="34">
                  <c:v>-6.9599999999999991</c:v>
                </c:pt>
                <c:pt idx="35">
                  <c:v>-6.8999999999999995</c:v>
                </c:pt>
                <c:pt idx="36">
                  <c:v>-6.84</c:v>
                </c:pt>
                <c:pt idx="37">
                  <c:v>-6.78</c:v>
                </c:pt>
                <c:pt idx="38">
                  <c:v>-6.7200000000000006</c:v>
                </c:pt>
                <c:pt idx="39">
                  <c:v>-6.660000000000001</c:v>
                </c:pt>
                <c:pt idx="40">
                  <c:v>-6.6000000000000014</c:v>
                </c:pt>
                <c:pt idx="41">
                  <c:v>-6.5400000000000018</c:v>
                </c:pt>
                <c:pt idx="42">
                  <c:v>-6.4800000000000022</c:v>
                </c:pt>
                <c:pt idx="43">
                  <c:v>-6.4200000000000026</c:v>
                </c:pt>
                <c:pt idx="44">
                  <c:v>-6.360000000000003</c:v>
                </c:pt>
                <c:pt idx="45">
                  <c:v>-6.3000000000000034</c:v>
                </c:pt>
                <c:pt idx="46">
                  <c:v>-6.2400000000000038</c:v>
                </c:pt>
                <c:pt idx="47">
                  <c:v>-6.1800000000000042</c:v>
                </c:pt>
                <c:pt idx="48">
                  <c:v>-6.1200000000000045</c:v>
                </c:pt>
                <c:pt idx="49">
                  <c:v>-6.0600000000000049</c:v>
                </c:pt>
                <c:pt idx="50">
                  <c:v>-6.0000000000000053</c:v>
                </c:pt>
                <c:pt idx="51">
                  <c:v>-5.9400000000000057</c:v>
                </c:pt>
                <c:pt idx="52">
                  <c:v>-5.8800000000000061</c:v>
                </c:pt>
                <c:pt idx="53">
                  <c:v>-5.8200000000000065</c:v>
                </c:pt>
                <c:pt idx="54">
                  <c:v>-5.7600000000000069</c:v>
                </c:pt>
                <c:pt idx="55">
                  <c:v>-5.7000000000000073</c:v>
                </c:pt>
                <c:pt idx="56">
                  <c:v>-5.6400000000000077</c:v>
                </c:pt>
                <c:pt idx="57">
                  <c:v>-5.5800000000000081</c:v>
                </c:pt>
                <c:pt idx="58">
                  <c:v>-5.5200000000000085</c:v>
                </c:pt>
                <c:pt idx="59">
                  <c:v>-5.4600000000000088</c:v>
                </c:pt>
                <c:pt idx="60">
                  <c:v>-5.4000000000000092</c:v>
                </c:pt>
                <c:pt idx="61">
                  <c:v>-5.3400000000000096</c:v>
                </c:pt>
                <c:pt idx="62">
                  <c:v>-5.28000000000001</c:v>
                </c:pt>
                <c:pt idx="63">
                  <c:v>-5.2200000000000104</c:v>
                </c:pt>
                <c:pt idx="64">
                  <c:v>-5.1600000000000108</c:v>
                </c:pt>
                <c:pt idx="65">
                  <c:v>-5.1000000000000112</c:v>
                </c:pt>
                <c:pt idx="66">
                  <c:v>-5.0400000000000116</c:v>
                </c:pt>
                <c:pt idx="67">
                  <c:v>-4.980000000000012</c:v>
                </c:pt>
                <c:pt idx="68">
                  <c:v>-4.9200000000000124</c:v>
                </c:pt>
                <c:pt idx="69">
                  <c:v>-4.8600000000000128</c:v>
                </c:pt>
                <c:pt idx="70">
                  <c:v>-4.8000000000000131</c:v>
                </c:pt>
                <c:pt idx="71">
                  <c:v>-4.7400000000000135</c:v>
                </c:pt>
                <c:pt idx="72">
                  <c:v>-4.6800000000000139</c:v>
                </c:pt>
                <c:pt idx="73">
                  <c:v>-4.6200000000000143</c:v>
                </c:pt>
                <c:pt idx="74">
                  <c:v>-4.5600000000000147</c:v>
                </c:pt>
                <c:pt idx="75">
                  <c:v>-4.5000000000000151</c:v>
                </c:pt>
                <c:pt idx="76">
                  <c:v>-4.4400000000000155</c:v>
                </c:pt>
                <c:pt idx="77">
                  <c:v>-4.3800000000000159</c:v>
                </c:pt>
                <c:pt idx="78">
                  <c:v>-4.3200000000000163</c:v>
                </c:pt>
                <c:pt idx="79">
                  <c:v>-4.2600000000000167</c:v>
                </c:pt>
                <c:pt idx="80">
                  <c:v>-4.2000000000000171</c:v>
                </c:pt>
                <c:pt idx="81">
                  <c:v>-4.1400000000000174</c:v>
                </c:pt>
                <c:pt idx="82">
                  <c:v>-4.0800000000000178</c:v>
                </c:pt>
                <c:pt idx="83">
                  <c:v>-4.0200000000000182</c:v>
                </c:pt>
                <c:pt idx="84">
                  <c:v>-3.9600000000000182</c:v>
                </c:pt>
                <c:pt idx="85">
                  <c:v>-3.9000000000000181</c:v>
                </c:pt>
                <c:pt idx="86">
                  <c:v>-3.8400000000000181</c:v>
                </c:pt>
                <c:pt idx="87">
                  <c:v>-3.780000000000018</c:v>
                </c:pt>
                <c:pt idx="88">
                  <c:v>-3.720000000000018</c:v>
                </c:pt>
                <c:pt idx="89">
                  <c:v>-3.6600000000000179</c:v>
                </c:pt>
                <c:pt idx="90">
                  <c:v>-3.6000000000000179</c:v>
                </c:pt>
                <c:pt idx="91">
                  <c:v>-3.5400000000000178</c:v>
                </c:pt>
                <c:pt idx="92">
                  <c:v>-3.4800000000000177</c:v>
                </c:pt>
                <c:pt idx="93">
                  <c:v>-3.4200000000000177</c:v>
                </c:pt>
                <c:pt idx="94">
                  <c:v>-3.3600000000000176</c:v>
                </c:pt>
                <c:pt idx="95">
                  <c:v>-3.3000000000000176</c:v>
                </c:pt>
                <c:pt idx="96">
                  <c:v>-3.2400000000000175</c:v>
                </c:pt>
                <c:pt idx="97">
                  <c:v>-3.1800000000000175</c:v>
                </c:pt>
                <c:pt idx="98">
                  <c:v>-3.1200000000000174</c:v>
                </c:pt>
                <c:pt idx="99">
                  <c:v>-3.0600000000000174</c:v>
                </c:pt>
                <c:pt idx="100">
                  <c:v>-3.0000000000000173</c:v>
                </c:pt>
                <c:pt idx="101">
                  <c:v>-2.9400000000000173</c:v>
                </c:pt>
                <c:pt idx="102">
                  <c:v>-2.8800000000000172</c:v>
                </c:pt>
                <c:pt idx="103">
                  <c:v>-2.8200000000000172</c:v>
                </c:pt>
                <c:pt idx="104">
                  <c:v>-2.7600000000000171</c:v>
                </c:pt>
                <c:pt idx="105">
                  <c:v>-2.7000000000000171</c:v>
                </c:pt>
                <c:pt idx="106">
                  <c:v>-2.640000000000017</c:v>
                </c:pt>
                <c:pt idx="107">
                  <c:v>-2.5800000000000169</c:v>
                </c:pt>
                <c:pt idx="108">
                  <c:v>-2.5200000000000169</c:v>
                </c:pt>
                <c:pt idx="109">
                  <c:v>-2.4600000000000168</c:v>
                </c:pt>
                <c:pt idx="110">
                  <c:v>-2.4000000000000168</c:v>
                </c:pt>
                <c:pt idx="111">
                  <c:v>-2.3400000000000167</c:v>
                </c:pt>
                <c:pt idx="112">
                  <c:v>-2.2800000000000167</c:v>
                </c:pt>
                <c:pt idx="113">
                  <c:v>-2.2200000000000166</c:v>
                </c:pt>
                <c:pt idx="114">
                  <c:v>-2.1600000000000166</c:v>
                </c:pt>
                <c:pt idx="115">
                  <c:v>-2.1000000000000165</c:v>
                </c:pt>
                <c:pt idx="116">
                  <c:v>-2.0400000000000165</c:v>
                </c:pt>
                <c:pt idx="117">
                  <c:v>-1.9800000000000164</c:v>
                </c:pt>
                <c:pt idx="118">
                  <c:v>-1.9200000000000164</c:v>
                </c:pt>
                <c:pt idx="119">
                  <c:v>-1.8600000000000163</c:v>
                </c:pt>
                <c:pt idx="120">
                  <c:v>-1.8000000000000163</c:v>
                </c:pt>
                <c:pt idx="121">
                  <c:v>-1.7400000000000162</c:v>
                </c:pt>
                <c:pt idx="122">
                  <c:v>-1.6800000000000161</c:v>
                </c:pt>
                <c:pt idx="123">
                  <c:v>-1.6200000000000161</c:v>
                </c:pt>
                <c:pt idx="124">
                  <c:v>-1.560000000000016</c:v>
                </c:pt>
                <c:pt idx="125">
                  <c:v>-1.500000000000016</c:v>
                </c:pt>
                <c:pt idx="126">
                  <c:v>-1.4400000000000159</c:v>
                </c:pt>
                <c:pt idx="127">
                  <c:v>-1.3800000000000159</c:v>
                </c:pt>
                <c:pt idx="128">
                  <c:v>-1.3200000000000158</c:v>
                </c:pt>
                <c:pt idx="129">
                  <c:v>-1.2600000000000158</c:v>
                </c:pt>
                <c:pt idx="130">
                  <c:v>-1.2000000000000157</c:v>
                </c:pt>
                <c:pt idx="131">
                  <c:v>-1.1400000000000157</c:v>
                </c:pt>
                <c:pt idx="132">
                  <c:v>-1.0800000000000156</c:v>
                </c:pt>
                <c:pt idx="133">
                  <c:v>-1.0200000000000156</c:v>
                </c:pt>
                <c:pt idx="134">
                  <c:v>-0.96000000000001551</c:v>
                </c:pt>
                <c:pt idx="135">
                  <c:v>-0.90000000000001545</c:v>
                </c:pt>
                <c:pt idx="136">
                  <c:v>-0.8400000000000154</c:v>
                </c:pt>
                <c:pt idx="137">
                  <c:v>-0.78000000000001535</c:v>
                </c:pt>
                <c:pt idx="138">
                  <c:v>-0.72000000000001529</c:v>
                </c:pt>
                <c:pt idx="139">
                  <c:v>-0.66000000000001524</c:v>
                </c:pt>
                <c:pt idx="140">
                  <c:v>-0.60000000000001519</c:v>
                </c:pt>
                <c:pt idx="141">
                  <c:v>-0.54000000000001513</c:v>
                </c:pt>
                <c:pt idx="142">
                  <c:v>-0.48000000000001514</c:v>
                </c:pt>
                <c:pt idx="143">
                  <c:v>-0.42000000000001514</c:v>
                </c:pt>
                <c:pt idx="144">
                  <c:v>-0.36000000000001514</c:v>
                </c:pt>
                <c:pt idx="145">
                  <c:v>-0.30000000000001514</c:v>
                </c:pt>
                <c:pt idx="146">
                  <c:v>-0.24000000000001515</c:v>
                </c:pt>
                <c:pt idx="147">
                  <c:v>-0.18000000000001515</c:v>
                </c:pt>
                <c:pt idx="148">
                  <c:v>-0.12000000000001515</c:v>
                </c:pt>
                <c:pt idx="149">
                  <c:v>-6.0000000000015152E-2</c:v>
                </c:pt>
                <c:pt idx="150">
                  <c:v>-1.5154544286133387E-14</c:v>
                </c:pt>
                <c:pt idx="151">
                  <c:v>5.9999999999984843E-2</c:v>
                </c:pt>
                <c:pt idx="152">
                  <c:v>0.11999999999998484</c:v>
                </c:pt>
                <c:pt idx="153">
                  <c:v>0.17999999999998484</c:v>
                </c:pt>
                <c:pt idx="154">
                  <c:v>0.23999999999998484</c:v>
                </c:pt>
                <c:pt idx="155">
                  <c:v>0.29999999999998483</c:v>
                </c:pt>
                <c:pt idx="156">
                  <c:v>0.35999999999998483</c:v>
                </c:pt>
                <c:pt idx="157">
                  <c:v>0.41999999999998483</c:v>
                </c:pt>
                <c:pt idx="158">
                  <c:v>0.47999999999998483</c:v>
                </c:pt>
                <c:pt idx="159">
                  <c:v>0.53999999999998483</c:v>
                </c:pt>
                <c:pt idx="160">
                  <c:v>0.59999999999998477</c:v>
                </c:pt>
                <c:pt idx="161">
                  <c:v>0.65999999999998482</c:v>
                </c:pt>
                <c:pt idx="162">
                  <c:v>0.71999999999998487</c:v>
                </c:pt>
                <c:pt idx="163">
                  <c:v>0.77999999999998493</c:v>
                </c:pt>
                <c:pt idx="164">
                  <c:v>0.83999999999998498</c:v>
                </c:pt>
                <c:pt idx="165">
                  <c:v>0.89999999999998503</c:v>
                </c:pt>
                <c:pt idx="166">
                  <c:v>0.95999999999998509</c:v>
                </c:pt>
                <c:pt idx="167">
                  <c:v>1.0199999999999851</c:v>
                </c:pt>
                <c:pt idx="168">
                  <c:v>1.0799999999999852</c:v>
                </c:pt>
                <c:pt idx="169">
                  <c:v>1.1399999999999852</c:v>
                </c:pt>
                <c:pt idx="170">
                  <c:v>1.1999999999999853</c:v>
                </c:pt>
                <c:pt idx="171">
                  <c:v>1.2599999999999854</c:v>
                </c:pt>
                <c:pt idx="172">
                  <c:v>1.3199999999999854</c:v>
                </c:pt>
                <c:pt idx="173">
                  <c:v>1.3799999999999855</c:v>
                </c:pt>
                <c:pt idx="174">
                  <c:v>1.4399999999999855</c:v>
                </c:pt>
                <c:pt idx="175">
                  <c:v>1.4999999999999856</c:v>
                </c:pt>
                <c:pt idx="176">
                  <c:v>1.5599999999999856</c:v>
                </c:pt>
                <c:pt idx="177">
                  <c:v>1.6199999999999857</c:v>
                </c:pt>
                <c:pt idx="178">
                  <c:v>1.6799999999999857</c:v>
                </c:pt>
                <c:pt idx="179">
                  <c:v>1.7399999999999858</c:v>
                </c:pt>
                <c:pt idx="180">
                  <c:v>1.7999999999999858</c:v>
                </c:pt>
                <c:pt idx="181">
                  <c:v>1.8599999999999859</c:v>
                </c:pt>
                <c:pt idx="182">
                  <c:v>1.9199999999999859</c:v>
                </c:pt>
                <c:pt idx="183">
                  <c:v>1.979999999999986</c:v>
                </c:pt>
                <c:pt idx="184">
                  <c:v>2.0399999999999858</c:v>
                </c:pt>
                <c:pt idx="185">
                  <c:v>2.0999999999999859</c:v>
                </c:pt>
                <c:pt idx="186">
                  <c:v>2.1599999999999859</c:v>
                </c:pt>
                <c:pt idx="187">
                  <c:v>2.219999999999986</c:v>
                </c:pt>
                <c:pt idx="188">
                  <c:v>2.279999999999986</c:v>
                </c:pt>
                <c:pt idx="189">
                  <c:v>2.3399999999999861</c:v>
                </c:pt>
                <c:pt idx="190">
                  <c:v>2.3999999999999861</c:v>
                </c:pt>
                <c:pt idx="191">
                  <c:v>2.4599999999999862</c:v>
                </c:pt>
                <c:pt idx="192">
                  <c:v>2.5199999999999863</c:v>
                </c:pt>
                <c:pt idx="193">
                  <c:v>2.5799999999999863</c:v>
                </c:pt>
                <c:pt idx="194">
                  <c:v>2.6399999999999864</c:v>
                </c:pt>
                <c:pt idx="195">
                  <c:v>2.6999999999999864</c:v>
                </c:pt>
                <c:pt idx="196">
                  <c:v>2.7599999999999865</c:v>
                </c:pt>
                <c:pt idx="197">
                  <c:v>2.8199999999999865</c:v>
                </c:pt>
                <c:pt idx="198">
                  <c:v>2.8799999999999866</c:v>
                </c:pt>
                <c:pt idx="199">
                  <c:v>2.9399999999999866</c:v>
                </c:pt>
                <c:pt idx="200">
                  <c:v>2.9999999999999867</c:v>
                </c:pt>
                <c:pt idx="201">
                  <c:v>3.0599999999999867</c:v>
                </c:pt>
                <c:pt idx="202">
                  <c:v>3.1199999999999868</c:v>
                </c:pt>
                <c:pt idx="203">
                  <c:v>3.1799999999999868</c:v>
                </c:pt>
                <c:pt idx="204">
                  <c:v>3.2399999999999869</c:v>
                </c:pt>
                <c:pt idx="205">
                  <c:v>3.2999999999999869</c:v>
                </c:pt>
                <c:pt idx="206">
                  <c:v>3.359999999999987</c:v>
                </c:pt>
                <c:pt idx="207">
                  <c:v>3.4199999999999871</c:v>
                </c:pt>
                <c:pt idx="208">
                  <c:v>3.4799999999999871</c:v>
                </c:pt>
                <c:pt idx="209">
                  <c:v>3.5399999999999872</c:v>
                </c:pt>
                <c:pt idx="210">
                  <c:v>3.5999999999999872</c:v>
                </c:pt>
                <c:pt idx="211">
                  <c:v>3.6599999999999873</c:v>
                </c:pt>
                <c:pt idx="212">
                  <c:v>3.7199999999999873</c:v>
                </c:pt>
                <c:pt idx="213">
                  <c:v>3.7799999999999874</c:v>
                </c:pt>
                <c:pt idx="214">
                  <c:v>3.8399999999999874</c:v>
                </c:pt>
                <c:pt idx="215">
                  <c:v>3.8999999999999875</c:v>
                </c:pt>
                <c:pt idx="216">
                  <c:v>3.9599999999999875</c:v>
                </c:pt>
                <c:pt idx="217">
                  <c:v>4.0199999999999871</c:v>
                </c:pt>
                <c:pt idx="218">
                  <c:v>4.0799999999999867</c:v>
                </c:pt>
                <c:pt idx="219">
                  <c:v>4.1399999999999864</c:v>
                </c:pt>
                <c:pt idx="220">
                  <c:v>4.199999999999986</c:v>
                </c:pt>
                <c:pt idx="221">
                  <c:v>4.2599999999999856</c:v>
                </c:pt>
                <c:pt idx="222">
                  <c:v>4.3199999999999852</c:v>
                </c:pt>
                <c:pt idx="223">
                  <c:v>4.3799999999999848</c:v>
                </c:pt>
                <c:pt idx="224">
                  <c:v>4.4399999999999844</c:v>
                </c:pt>
                <c:pt idx="225">
                  <c:v>4.499999999999984</c:v>
                </c:pt>
                <c:pt idx="226">
                  <c:v>4.5599999999999836</c:v>
                </c:pt>
                <c:pt idx="227">
                  <c:v>4.6199999999999832</c:v>
                </c:pt>
                <c:pt idx="228">
                  <c:v>4.6799999999999828</c:v>
                </c:pt>
                <c:pt idx="229">
                  <c:v>4.7399999999999824</c:v>
                </c:pt>
                <c:pt idx="230">
                  <c:v>4.7999999999999821</c:v>
                </c:pt>
                <c:pt idx="231">
                  <c:v>4.8599999999999817</c:v>
                </c:pt>
                <c:pt idx="232">
                  <c:v>4.9199999999999813</c:v>
                </c:pt>
                <c:pt idx="233">
                  <c:v>4.9799999999999809</c:v>
                </c:pt>
                <c:pt idx="234">
                  <c:v>5.0399999999999805</c:v>
                </c:pt>
                <c:pt idx="235">
                  <c:v>5.0999999999999801</c:v>
                </c:pt>
                <c:pt idx="236">
                  <c:v>5.1599999999999797</c:v>
                </c:pt>
                <c:pt idx="237">
                  <c:v>5.2199999999999793</c:v>
                </c:pt>
                <c:pt idx="238">
                  <c:v>5.2799999999999789</c:v>
                </c:pt>
                <c:pt idx="239">
                  <c:v>5.3399999999999785</c:v>
                </c:pt>
                <c:pt idx="240">
                  <c:v>5.3999999999999782</c:v>
                </c:pt>
                <c:pt idx="241">
                  <c:v>5.4599999999999778</c:v>
                </c:pt>
                <c:pt idx="242">
                  <c:v>5.5199999999999774</c:v>
                </c:pt>
                <c:pt idx="243">
                  <c:v>5.579999999999977</c:v>
                </c:pt>
                <c:pt idx="244">
                  <c:v>5.6399999999999766</c:v>
                </c:pt>
                <c:pt idx="245">
                  <c:v>5.6999999999999762</c:v>
                </c:pt>
                <c:pt idx="246">
                  <c:v>5.7599999999999758</c:v>
                </c:pt>
                <c:pt idx="247">
                  <c:v>5.8199999999999754</c:v>
                </c:pt>
                <c:pt idx="248">
                  <c:v>5.879999999999975</c:v>
                </c:pt>
                <c:pt idx="249">
                  <c:v>5.9399999999999746</c:v>
                </c:pt>
                <c:pt idx="250">
                  <c:v>5.9999999999999742</c:v>
                </c:pt>
                <c:pt idx="251">
                  <c:v>6.0599999999999739</c:v>
                </c:pt>
                <c:pt idx="252">
                  <c:v>6.1199999999999735</c:v>
                </c:pt>
                <c:pt idx="253">
                  <c:v>6.1799999999999731</c:v>
                </c:pt>
                <c:pt idx="254">
                  <c:v>6.2399999999999727</c:v>
                </c:pt>
                <c:pt idx="255">
                  <c:v>6.2999999999999723</c:v>
                </c:pt>
                <c:pt idx="256">
                  <c:v>6.3599999999999719</c:v>
                </c:pt>
                <c:pt idx="257">
                  <c:v>6.4199999999999715</c:v>
                </c:pt>
                <c:pt idx="258">
                  <c:v>6.4799999999999711</c:v>
                </c:pt>
                <c:pt idx="259">
                  <c:v>6.5399999999999707</c:v>
                </c:pt>
                <c:pt idx="260">
                  <c:v>6.5999999999999703</c:v>
                </c:pt>
                <c:pt idx="261">
                  <c:v>6.6599999999999699</c:v>
                </c:pt>
                <c:pt idx="262">
                  <c:v>6.7199999999999696</c:v>
                </c:pt>
                <c:pt idx="263">
                  <c:v>6.7799999999999692</c:v>
                </c:pt>
                <c:pt idx="264">
                  <c:v>6.8399999999999688</c:v>
                </c:pt>
                <c:pt idx="265">
                  <c:v>6.8999999999999684</c:v>
                </c:pt>
                <c:pt idx="266">
                  <c:v>6.959999999999968</c:v>
                </c:pt>
                <c:pt idx="267">
                  <c:v>7.0199999999999676</c:v>
                </c:pt>
                <c:pt idx="268">
                  <c:v>7.0799999999999672</c:v>
                </c:pt>
                <c:pt idx="269">
                  <c:v>7.1399999999999668</c:v>
                </c:pt>
                <c:pt idx="270">
                  <c:v>7.1999999999999664</c:v>
                </c:pt>
                <c:pt idx="271">
                  <c:v>7.259999999999966</c:v>
                </c:pt>
                <c:pt idx="272">
                  <c:v>7.3199999999999656</c:v>
                </c:pt>
                <c:pt idx="273">
                  <c:v>7.3799999999999653</c:v>
                </c:pt>
                <c:pt idx="274">
                  <c:v>7.4399999999999649</c:v>
                </c:pt>
                <c:pt idx="275">
                  <c:v>7.4999999999999645</c:v>
                </c:pt>
                <c:pt idx="276">
                  <c:v>7.5599999999999641</c:v>
                </c:pt>
                <c:pt idx="277">
                  <c:v>7.6199999999999637</c:v>
                </c:pt>
                <c:pt idx="278">
                  <c:v>7.6799999999999633</c:v>
                </c:pt>
                <c:pt idx="279">
                  <c:v>7.7399999999999629</c:v>
                </c:pt>
                <c:pt idx="280">
                  <c:v>7.7999999999999625</c:v>
                </c:pt>
                <c:pt idx="281">
                  <c:v>7.8599999999999621</c:v>
                </c:pt>
                <c:pt idx="282">
                  <c:v>7.9199999999999617</c:v>
                </c:pt>
                <c:pt idx="283">
                  <c:v>7.9799999999999613</c:v>
                </c:pt>
                <c:pt idx="284">
                  <c:v>8.0399999999999618</c:v>
                </c:pt>
                <c:pt idx="285">
                  <c:v>8.0999999999999623</c:v>
                </c:pt>
                <c:pt idx="286">
                  <c:v>8.1599999999999628</c:v>
                </c:pt>
                <c:pt idx="287">
                  <c:v>8.2199999999999633</c:v>
                </c:pt>
                <c:pt idx="288">
                  <c:v>8.2799999999999638</c:v>
                </c:pt>
                <c:pt idx="289">
                  <c:v>8.3399999999999643</c:v>
                </c:pt>
                <c:pt idx="290">
                  <c:v>8.3999999999999648</c:v>
                </c:pt>
                <c:pt idx="291">
                  <c:v>8.4599999999999653</c:v>
                </c:pt>
                <c:pt idx="292">
                  <c:v>8.5199999999999658</c:v>
                </c:pt>
                <c:pt idx="293">
                  <c:v>8.5799999999999663</c:v>
                </c:pt>
                <c:pt idx="294">
                  <c:v>8.6399999999999668</c:v>
                </c:pt>
                <c:pt idx="295">
                  <c:v>8.6999999999999673</c:v>
                </c:pt>
                <c:pt idx="296">
                  <c:v>8.7599999999999678</c:v>
                </c:pt>
                <c:pt idx="297">
                  <c:v>8.8199999999999683</c:v>
                </c:pt>
                <c:pt idx="298">
                  <c:v>8.8799999999999688</c:v>
                </c:pt>
                <c:pt idx="299">
                  <c:v>8.9399999999999693</c:v>
                </c:pt>
                <c:pt idx="300">
                  <c:v>8.9999999999999698</c:v>
                </c:pt>
              </c:numCache>
            </c:numRef>
          </c:cat>
          <c:val>
            <c:numRef>
              <c:f>'phân phối'!$E$3:$E$303</c:f>
              <c:numCache>
                <c:formatCode>General</c:formatCode>
                <c:ptCount val="301"/>
                <c:pt idx="0">
                  <c:v>7.4601664362590426E-5</c:v>
                </c:pt>
                <c:pt idx="1">
                  <c:v>7.7474482174911676E-5</c:v>
                </c:pt>
                <c:pt idx="2">
                  <c:v>8.0475985372367392E-5</c:v>
                </c:pt>
                <c:pt idx="3">
                  <c:v>8.361273967981383E-5</c:v>
                </c:pt>
                <c:pt idx="4">
                  <c:v>8.6891686239745901E-5</c:v>
                </c:pt>
                <c:pt idx="5">
                  <c:v>9.0320165357031971E-5</c:v>
                </c:pt>
                <c:pt idx="6">
                  <c:v>9.390594188708447E-5</c:v>
                </c:pt>
                <c:pt idx="7">
                  <c:v>9.7657232390795711E-5</c:v>
                </c:pt>
                <c:pt idx="8">
                  <c:v>1.0158273418952176E-4</c:v>
                </c:pt>
                <c:pt idx="9">
                  <c:v>1.0569165646420955E-4</c:v>
                </c:pt>
                <c:pt idx="10">
                  <c:v>1.0999375355450794E-4</c:v>
                </c:pt>
                <c:pt idx="11">
                  <c:v>1.1449936062647396E-4</c:v>
                </c:pt>
                <c:pt idx="12">
                  <c:v>1.1921943189137122E-4</c:v>
                </c:pt>
                <c:pt idx="13">
                  <c:v>1.2416558157315747E-4</c:v>
                </c:pt>
                <c:pt idx="14">
                  <c:v>1.2935012783870219E-4</c:v>
                </c:pt>
                <c:pt idx="15">
                  <c:v>1.3478613992266188E-4</c:v>
                </c:pt>
                <c:pt idx="16">
                  <c:v>1.404874886984327E-4</c:v>
                </c:pt>
                <c:pt idx="17">
                  <c:v>1.4646890096782996E-4</c:v>
                </c:pt>
                <c:pt idx="18">
                  <c:v>1.5274601776528194E-4</c:v>
                </c:pt>
                <c:pt idx="19">
                  <c:v>1.5933545699755786E-4</c:v>
                </c:pt>
                <c:pt idx="20">
                  <c:v>1.6625488076756433E-4</c:v>
                </c:pt>
                <c:pt idx="21">
                  <c:v>1.735230677607719E-4</c:v>
                </c:pt>
                <c:pt idx="22">
                  <c:v>1.8115999110561085E-4</c:v>
                </c:pt>
                <c:pt idx="23">
                  <c:v>1.8918690215495912E-4</c:v>
                </c:pt>
                <c:pt idx="24">
                  <c:v>1.9762642067494557E-4</c:v>
                </c:pt>
                <c:pt idx="25">
                  <c:v>2.0650263197001024E-4</c:v>
                </c:pt>
                <c:pt idx="26">
                  <c:v>2.1584119151987275E-4</c:v>
                </c:pt>
                <c:pt idx="27">
                  <c:v>2.2566943775513144E-4</c:v>
                </c:pt>
                <c:pt idx="28">
                  <c:v>2.3601651365409503E-4</c:v>
                </c:pt>
                <c:pt idx="29">
                  <c:v>2.4691349790460462E-4</c:v>
                </c:pt>
                <c:pt idx="30">
                  <c:v>2.5839354644154749E-4</c:v>
                </c:pt>
                <c:pt idx="31">
                  <c:v>2.704920452440959E-4</c:v>
                </c:pt>
                <c:pt idx="32">
                  <c:v>2.8324677535703044E-4</c:v>
                </c:pt>
                <c:pt idx="33">
                  <c:v>2.9669809118854627E-4</c:v>
                </c:pt>
                <c:pt idx="34">
                  <c:v>3.1088911323347464E-4</c:v>
                </c:pt>
                <c:pt idx="35">
                  <c:v>3.2586593647669485E-4</c:v>
                </c:pt>
                <c:pt idx="36">
                  <c:v>3.4167785584765216E-4</c:v>
                </c:pt>
                <c:pt idx="37">
                  <c:v>3.5837761022434203E-4</c:v>
                </c:pt>
                <c:pt idx="38">
                  <c:v>3.7602164662502982E-4</c:v>
                </c:pt>
                <c:pt idx="39">
                  <c:v>3.9467040637959714E-4</c:v>
                </c:pt>
                <c:pt idx="40">
                  <c:v>4.1438863524116443E-4</c:v>
                </c:pt>
                <c:pt idx="41">
                  <c:v>4.3524571958405332E-4</c:v>
                </c:pt>
                <c:pt idx="42">
                  <c:v>4.5731605103791688E-4</c:v>
                </c:pt>
                <c:pt idx="43">
                  <c:v>4.8067942213188199E-4</c:v>
                </c:pt>
                <c:pt idx="44">
                  <c:v>5.0542145576886431E-4</c:v>
                </c:pt>
                <c:pt idx="45">
                  <c:v>5.3163407162112083E-4</c:v>
                </c:pt>
                <c:pt idx="46">
                  <c:v>5.5941599283610582E-4</c:v>
                </c:pt>
                <c:pt idx="47">
                  <c:v>5.888732967696031E-4</c:v>
                </c:pt>
                <c:pt idx="48">
                  <c:v>6.2012001382390355E-4</c:v>
                </c:pt>
                <c:pt idx="49">
                  <c:v>6.532787788659435E-4</c:v>
                </c:pt>
                <c:pt idx="50">
                  <c:v>6.8848154013742622E-4</c:v>
                </c:pt>
                <c:pt idx="51">
                  <c:v>7.2587033105016611E-4</c:v>
                </c:pt>
                <c:pt idx="52">
                  <c:v>7.655981107896248E-4</c:v>
                </c:pt>
                <c:pt idx="53">
                  <c:v>8.0782968023286562E-4</c:v>
                </c:pt>
                <c:pt idx="54">
                  <c:v>8.5274268032918055E-4</c:v>
                </c:pt>
                <c:pt idx="55">
                  <c:v>9.0052868079854075E-4</c:v>
                </c:pt>
                <c:pt idx="56">
                  <c:v>9.5139436778099939E-4</c:v>
                </c:pt>
                <c:pt idx="57">
                  <c:v>1.0055628399265758E-3</c:v>
                </c:pt>
                <c:pt idx="58">
                  <c:v>1.0632750233573701E-3</c:v>
                </c:pt>
                <c:pt idx="59">
                  <c:v>1.1247912169702731E-3</c:v>
                </c:pt>
                <c:pt idx="60">
                  <c:v>1.1903927806886094E-3</c:v>
                </c:pt>
                <c:pt idx="61">
                  <c:v>1.2603839805242541E-3</c:v>
                </c:pt>
                <c:pt idx="62">
                  <c:v>1.335094005688667E-3</c:v>
                </c:pt>
                <c:pt idx="63">
                  <c:v>1.4148791745034763E-3</c:v>
                </c:pt>
                <c:pt idx="64">
                  <c:v>1.5001253475205756E-3</c:v>
                </c:pt>
                <c:pt idx="65">
                  <c:v>1.5912505680813656E-3</c:v>
                </c:pt>
                <c:pt idx="66">
                  <c:v>1.6887079525382484E-3</c:v>
                </c:pt>
                <c:pt idx="67">
                  <c:v>1.7929888545431521E-3</c:v>
                </c:pt>
                <c:pt idx="68">
                  <c:v>1.9046263301925779E-3</c:v>
                </c:pt>
                <c:pt idx="69">
                  <c:v>2.0241989334215749E-3</c:v>
                </c:pt>
                <c:pt idx="70">
                  <c:v>2.1523348738757496E-3</c:v>
                </c:pt>
                <c:pt idx="71">
                  <c:v>2.2897165725757522E-3</c:v>
                </c:pt>
                <c:pt idx="72">
                  <c:v>2.4370856540377539E-3</c:v>
                </c:pt>
                <c:pt idx="73">
                  <c:v>2.595248417139239E-3</c:v>
                </c:pt>
                <c:pt idx="74">
                  <c:v>2.7650818309341053E-3</c:v>
                </c:pt>
                <c:pt idx="75">
                  <c:v>2.9475401058330578E-3</c:v>
                </c:pt>
                <c:pt idx="76">
                  <c:v>3.143661895079843E-3</c:v>
                </c:pt>
                <c:pt idx="77">
                  <c:v>3.3545781862706976E-3</c:v>
                </c:pt>
                <c:pt idx="78">
                  <c:v>3.5815209477756435E-3</c:v>
                </c:pt>
                <c:pt idx="79">
                  <c:v>3.8258326003093781E-3</c:v>
                </c:pt>
                <c:pt idx="80">
                  <c:v>4.0889763895370981E-3</c:v>
                </c:pt>
                <c:pt idx="81">
                  <c:v>4.3725477414422401E-3</c:v>
                </c:pt>
                <c:pt idx="82">
                  <c:v>4.6782866881642212E-3</c:v>
                </c:pt>
                <c:pt idx="83">
                  <c:v>5.008091458045716E-3</c:v>
                </c:pt>
                <c:pt idx="84">
                  <c:v>5.3640333295908067E-3</c:v>
                </c:pt>
                <c:pt idx="85">
                  <c:v>5.7483728547692787E-3</c:v>
                </c:pt>
                <c:pt idx="86">
                  <c:v>6.163577562402915E-3</c:v>
                </c:pt>
                <c:pt idx="87">
                  <c:v>6.6123412569745882E-3</c:v>
                </c:pt>
                <c:pt idx="88">
                  <c:v>7.0976050317773168E-3</c:v>
                </c:pt>
                <c:pt idx="89">
                  <c:v>7.6225801174517934E-3</c:v>
                </c:pt>
                <c:pt idx="90">
                  <c:v>8.190772687128884E-3</c:v>
                </c:pt>
                <c:pt idx="91">
                  <c:v>8.8060107369593455E-3</c:v>
                </c:pt>
                <c:pt idx="92">
                  <c:v>9.472473154994332E-3</c:v>
                </c:pt>
                <c:pt idx="93">
                  <c:v>1.0194721081225572E-2</c:v>
                </c:pt>
                <c:pt idx="94">
                  <c:v>1.0977731645955932E-2</c:v>
                </c:pt>
                <c:pt idx="95">
                  <c:v>1.1826934151170913E-2</c:v>
                </c:pt>
                <c:pt idx="96">
                  <c:v>1.2748248728581589E-2</c:v>
                </c:pt>
                <c:pt idx="97">
                  <c:v>1.3748127466570738E-2</c:v>
                </c:pt>
                <c:pt idx="98">
                  <c:v>1.48335979441257E-2</c:v>
                </c:pt>
                <c:pt idx="99">
                  <c:v>1.6012309040344976E-2</c:v>
                </c:pt>
                <c:pt idx="100">
                  <c:v>1.7292578800222579E-2</c:v>
                </c:pt>
                <c:pt idx="101">
                  <c:v>1.8683444027689285E-2</c:v>
                </c:pt>
                <c:pt idx="102">
                  <c:v>2.0194711141440953E-2</c:v>
                </c:pt>
                <c:pt idx="103">
                  <c:v>2.1837007663615182E-2</c:v>
                </c:pt>
                <c:pt idx="104">
                  <c:v>2.3621833511231257E-2</c:v>
                </c:pt>
                <c:pt idx="105">
                  <c:v>2.5561611020543995E-2</c:v>
                </c:pt>
                <c:pt idx="106">
                  <c:v>2.7669732350016664E-2</c:v>
                </c:pt>
                <c:pt idx="107">
                  <c:v>2.9960602573524123E-2</c:v>
                </c:pt>
                <c:pt idx="108">
                  <c:v>3.244967638711236E-2</c:v>
                </c:pt>
                <c:pt idx="109">
                  <c:v>3.5153485906508825E-2</c:v>
                </c:pt>
                <c:pt idx="110">
                  <c:v>3.808965652643112E-2</c:v>
                </c:pt>
                <c:pt idx="111">
                  <c:v>4.1276907246708024E-2</c:v>
                </c:pt>
                <c:pt idx="112">
                  <c:v>4.4735031247743563E-2</c:v>
                </c:pt>
                <c:pt idx="113">
                  <c:v>4.8484851826925607E-2</c:v>
                </c:pt>
                <c:pt idx="114">
                  <c:v>5.2548148102301726E-2</c:v>
                </c:pt>
                <c:pt idx="115">
                  <c:v>5.6947544172169302E-2</c:v>
                </c:pt>
                <c:pt idx="116">
                  <c:v>6.1706354720969268E-2</c:v>
                </c:pt>
                <c:pt idx="117">
                  <c:v>6.6848379426852664E-2</c:v>
                </c:pt>
                <c:pt idx="118">
                  <c:v>7.2397638012484958E-2</c:v>
                </c:pt>
                <c:pt idx="119">
                  <c:v>7.8378037462172173E-2</c:v>
                </c:pt>
                <c:pt idx="120">
                  <c:v>8.4812962896901947E-2</c:v>
                </c:pt>
                <c:pt idx="121">
                  <c:v>9.1724783964138662E-2</c:v>
                </c:pt>
                <c:pt idx="122">
                  <c:v>9.9134269488022828E-2</c:v>
                </c:pt>
                <c:pt idx="123">
                  <c:v>0.10705990467875563</c:v>
                </c:pt>
                <c:pt idx="124">
                  <c:v>0.11551710756597096</c:v>
                </c:pt>
                <c:pt idx="125">
                  <c:v>0.12451734464635268</c:v>
                </c:pt>
                <c:pt idx="126">
                  <c:v>0.13406715015078127</c:v>
                </c:pt>
                <c:pt idx="127">
                  <c:v>0.14416705893528331</c:v>
                </c:pt>
                <c:pt idx="128">
                  <c:v>0.15481046981719107</c:v>
                </c:pt>
                <c:pt idx="129">
                  <c:v>0.16598246415830842</c:v>
                </c:pt>
                <c:pt idx="130">
                  <c:v>0.17765861346493239</c:v>
                </c:pt>
                <c:pt idx="131">
                  <c:v>0.18980381940261998</c:v>
                </c:pt>
                <c:pt idx="132">
                  <c:v>0.20237123940517993</c:v>
                </c:pt>
                <c:pt idx="133">
                  <c:v>0.21530136029141891</c:v>
                </c:pt>
                <c:pt idx="134">
                  <c:v>0.2285212900959738</c:v>
                </c:pt>
                <c:pt idx="135">
                  <c:v>0.24194434361358647</c:v>
                </c:pt>
                <c:pt idx="136">
                  <c:v>0.25546999878639742</c:v>
                </c:pt>
                <c:pt idx="137">
                  <c:v>0.26898429786127204</c:v>
                </c:pt>
                <c:pt idx="138">
                  <c:v>0.28236075816616801</c:v>
                </c:pt>
                <c:pt idx="139">
                  <c:v>0.29546184165035511</c:v>
                </c:pt>
                <c:pt idx="140">
                  <c:v>0.30814100972341679</c:v>
                </c:pt>
                <c:pt idx="141">
                  <c:v>0.3202453607750827</c:v>
                </c:pt>
                <c:pt idx="142">
                  <c:v>0.33161881319816355</c:v>
                </c:pt>
                <c:pt idx="143">
                  <c:v>0.34210575873750909</c:v>
                </c:pt>
                <c:pt idx="144">
                  <c:v>0.35155507230027094</c:v>
                </c:pt>
                <c:pt idx="145">
                  <c:v>0.3598243283490079</c:v>
                </c:pt>
                <c:pt idx="146">
                  <c:v>0.36678404433053985</c:v>
                </c:pt>
                <c:pt idx="147">
                  <c:v>0.37232175184091387</c:v>
                </c:pt>
                <c:pt idx="148">
                  <c:v>0.37634568939099955</c:v>
                </c:pt>
                <c:pt idx="149">
                  <c:v>0.37878791868577982</c:v>
                </c:pt>
                <c:pt idx="150">
                  <c:v>0.37960668982249451</c:v>
                </c:pt>
                <c:pt idx="151">
                  <c:v>0.37878791868578071</c:v>
                </c:pt>
                <c:pt idx="152">
                  <c:v>0.37634568939100116</c:v>
                </c:pt>
                <c:pt idx="153">
                  <c:v>0.37232175184091632</c:v>
                </c:pt>
                <c:pt idx="154">
                  <c:v>0.36678404433054301</c:v>
                </c:pt>
                <c:pt idx="155">
                  <c:v>0.35982432834901174</c:v>
                </c:pt>
                <c:pt idx="156">
                  <c:v>0.35155507230027538</c:v>
                </c:pt>
                <c:pt idx="157">
                  <c:v>0.34210575873751409</c:v>
                </c:pt>
                <c:pt idx="158">
                  <c:v>0.3316188131981691</c:v>
                </c:pt>
                <c:pt idx="159">
                  <c:v>0.32024536077508864</c:v>
                </c:pt>
                <c:pt idx="160">
                  <c:v>0.30814100972342306</c:v>
                </c:pt>
                <c:pt idx="161">
                  <c:v>0.2954618416503616</c:v>
                </c:pt>
                <c:pt idx="162">
                  <c:v>0.28236075816617479</c:v>
                </c:pt>
                <c:pt idx="163">
                  <c:v>0.26898429786127892</c:v>
                </c:pt>
                <c:pt idx="164">
                  <c:v>0.25546999878640431</c:v>
                </c:pt>
                <c:pt idx="165">
                  <c:v>0.24194434361359324</c:v>
                </c:pt>
                <c:pt idx="166">
                  <c:v>0.22852129009598057</c:v>
                </c:pt>
                <c:pt idx="167">
                  <c:v>0.21530136029142546</c:v>
                </c:pt>
                <c:pt idx="168">
                  <c:v>0.20237123940518645</c:v>
                </c:pt>
                <c:pt idx="169">
                  <c:v>0.18980381940262622</c:v>
                </c:pt>
                <c:pt idx="170">
                  <c:v>0.1776586134649385</c:v>
                </c:pt>
                <c:pt idx="171">
                  <c:v>0.16598246415831422</c:v>
                </c:pt>
                <c:pt idx="172">
                  <c:v>0.15481046981719662</c:v>
                </c:pt>
                <c:pt idx="173">
                  <c:v>0.14416705893528858</c:v>
                </c:pt>
                <c:pt idx="174">
                  <c:v>0.13406715015078627</c:v>
                </c:pt>
                <c:pt idx="175">
                  <c:v>0.12451734464635744</c:v>
                </c:pt>
                <c:pt idx="176">
                  <c:v>0.1155171075659754</c:v>
                </c:pt>
                <c:pt idx="177">
                  <c:v>0.10705990467875982</c:v>
                </c:pt>
                <c:pt idx="178">
                  <c:v>9.9134269488026713E-2</c:v>
                </c:pt>
                <c:pt idx="179">
                  <c:v>9.1724783964142242E-2</c:v>
                </c:pt>
                <c:pt idx="180">
                  <c:v>8.4812962896905306E-2</c:v>
                </c:pt>
                <c:pt idx="181">
                  <c:v>7.8378037462175337E-2</c:v>
                </c:pt>
                <c:pt idx="182">
                  <c:v>7.2397638012487872E-2</c:v>
                </c:pt>
                <c:pt idx="183">
                  <c:v>6.6848379426855398E-2</c:v>
                </c:pt>
                <c:pt idx="184">
                  <c:v>6.1706354720971843E-2</c:v>
                </c:pt>
                <c:pt idx="185">
                  <c:v>5.6947544172171627E-2</c:v>
                </c:pt>
                <c:pt idx="186">
                  <c:v>5.2548148102303918E-2</c:v>
                </c:pt>
                <c:pt idx="187">
                  <c:v>4.8484851826927598E-2</c:v>
                </c:pt>
                <c:pt idx="188">
                  <c:v>4.4735031247745416E-2</c:v>
                </c:pt>
                <c:pt idx="189">
                  <c:v>4.127690724670971E-2</c:v>
                </c:pt>
                <c:pt idx="190">
                  <c:v>3.8089656526432668E-2</c:v>
                </c:pt>
                <c:pt idx="191">
                  <c:v>3.5153485906510261E-2</c:v>
                </c:pt>
                <c:pt idx="192">
                  <c:v>3.2449676387113685E-2</c:v>
                </c:pt>
                <c:pt idx="193">
                  <c:v>2.9960602573525348E-2</c:v>
                </c:pt>
                <c:pt idx="194">
                  <c:v>2.7669732350017788E-2</c:v>
                </c:pt>
                <c:pt idx="195">
                  <c:v>2.5561611020545032E-2</c:v>
                </c:pt>
                <c:pt idx="196">
                  <c:v>2.3621833511232222E-2</c:v>
                </c:pt>
                <c:pt idx="197">
                  <c:v>2.1837007663616056E-2</c:v>
                </c:pt>
                <c:pt idx="198">
                  <c:v>2.0194711141441744E-2</c:v>
                </c:pt>
                <c:pt idx="199">
                  <c:v>1.8683444027690035E-2</c:v>
                </c:pt>
                <c:pt idx="200">
                  <c:v>1.7292578800223262E-2</c:v>
                </c:pt>
                <c:pt idx="201">
                  <c:v>1.6012309040345608E-2</c:v>
                </c:pt>
                <c:pt idx="202">
                  <c:v>1.4833597944126278E-2</c:v>
                </c:pt>
                <c:pt idx="203">
                  <c:v>1.3748127466571272E-2</c:v>
                </c:pt>
                <c:pt idx="204">
                  <c:v>1.2748248728582073E-2</c:v>
                </c:pt>
                <c:pt idx="205">
                  <c:v>1.1826934151171361E-2</c:v>
                </c:pt>
                <c:pt idx="206">
                  <c:v>1.0977731645956348E-2</c:v>
                </c:pt>
                <c:pt idx="207">
                  <c:v>1.0194721081225953E-2</c:v>
                </c:pt>
                <c:pt idx="208">
                  <c:v>9.4724731549946858E-3</c:v>
                </c:pt>
                <c:pt idx="209">
                  <c:v>8.8060107369596751E-3</c:v>
                </c:pt>
                <c:pt idx="210">
                  <c:v>8.1907726871291841E-3</c:v>
                </c:pt>
                <c:pt idx="211">
                  <c:v>7.6225801174520736E-3</c:v>
                </c:pt>
                <c:pt idx="212">
                  <c:v>7.097605031777577E-3</c:v>
                </c:pt>
                <c:pt idx="213">
                  <c:v>6.6123412569748258E-3</c:v>
                </c:pt>
                <c:pt idx="214">
                  <c:v>6.1635775624031327E-3</c:v>
                </c:pt>
                <c:pt idx="215">
                  <c:v>5.7483728547694842E-3</c:v>
                </c:pt>
                <c:pt idx="216">
                  <c:v>5.364033329591001E-3</c:v>
                </c:pt>
                <c:pt idx="217">
                  <c:v>5.0080914580458913E-3</c:v>
                </c:pt>
                <c:pt idx="218">
                  <c:v>4.678286688164386E-3</c:v>
                </c:pt>
                <c:pt idx="219">
                  <c:v>4.3725477414423911E-3</c:v>
                </c:pt>
                <c:pt idx="220">
                  <c:v>4.0889763895372386E-3</c:v>
                </c:pt>
                <c:pt idx="221">
                  <c:v>3.8258326003095108E-3</c:v>
                </c:pt>
                <c:pt idx="222">
                  <c:v>3.5815209477757662E-3</c:v>
                </c:pt>
                <c:pt idx="223">
                  <c:v>3.3545781862708104E-3</c:v>
                </c:pt>
                <c:pt idx="224">
                  <c:v>3.1436618950799497E-3</c:v>
                </c:pt>
                <c:pt idx="225">
                  <c:v>2.9475401058331576E-3</c:v>
                </c:pt>
                <c:pt idx="226">
                  <c:v>2.765081830934196E-3</c:v>
                </c:pt>
                <c:pt idx="227">
                  <c:v>2.5952484171393219E-3</c:v>
                </c:pt>
                <c:pt idx="228">
                  <c:v>2.4370856540378342E-3</c:v>
                </c:pt>
                <c:pt idx="229">
                  <c:v>2.2897165725758281E-3</c:v>
                </c:pt>
                <c:pt idx="230">
                  <c:v>2.152334873875819E-3</c:v>
                </c:pt>
                <c:pt idx="231">
                  <c:v>2.0241989334216382E-3</c:v>
                </c:pt>
                <c:pt idx="232">
                  <c:v>1.9046263301926364E-3</c:v>
                </c:pt>
                <c:pt idx="233">
                  <c:v>1.7929888545432093E-3</c:v>
                </c:pt>
                <c:pt idx="234">
                  <c:v>1.6887079525383006E-3</c:v>
                </c:pt>
                <c:pt idx="235">
                  <c:v>1.5912505680814146E-3</c:v>
                </c:pt>
                <c:pt idx="236">
                  <c:v>1.5001253475206222E-3</c:v>
                </c:pt>
                <c:pt idx="237">
                  <c:v>1.4148791745035197E-3</c:v>
                </c:pt>
                <c:pt idx="238">
                  <c:v>1.3350940056887069E-3</c:v>
                </c:pt>
                <c:pt idx="239">
                  <c:v>1.2603839805242919E-3</c:v>
                </c:pt>
                <c:pt idx="240">
                  <c:v>1.190392780688645E-3</c:v>
                </c:pt>
                <c:pt idx="241">
                  <c:v>1.1247912169703054E-3</c:v>
                </c:pt>
                <c:pt idx="242">
                  <c:v>1.0632750233574007E-3</c:v>
                </c:pt>
                <c:pt idx="243">
                  <c:v>1.0055628399266048E-3</c:v>
                </c:pt>
                <c:pt idx="244">
                  <c:v>9.5139436778102671E-4</c:v>
                </c:pt>
                <c:pt idx="245">
                  <c:v>9.0052868079856655E-4</c:v>
                </c:pt>
                <c:pt idx="246">
                  <c:v>8.5274268032920495E-4</c:v>
                </c:pt>
                <c:pt idx="247">
                  <c:v>8.0782968023288796E-4</c:v>
                </c:pt>
                <c:pt idx="248">
                  <c:v>7.6559811078964616E-4</c:v>
                </c:pt>
                <c:pt idx="249">
                  <c:v>7.2587033105018638E-4</c:v>
                </c:pt>
                <c:pt idx="250">
                  <c:v>6.8848154013744531E-4</c:v>
                </c:pt>
                <c:pt idx="251">
                  <c:v>6.5327877886596161E-4</c:v>
                </c:pt>
                <c:pt idx="252">
                  <c:v>6.2012001382392068E-4</c:v>
                </c:pt>
                <c:pt idx="253">
                  <c:v>5.8887329676961871E-4</c:v>
                </c:pt>
                <c:pt idx="254">
                  <c:v>5.5941599283612013E-4</c:v>
                </c:pt>
                <c:pt idx="255">
                  <c:v>5.3163407162113449E-4</c:v>
                </c:pt>
                <c:pt idx="256">
                  <c:v>5.0542145576887776E-4</c:v>
                </c:pt>
                <c:pt idx="257">
                  <c:v>4.806794221318944E-4</c:v>
                </c:pt>
                <c:pt idx="258">
                  <c:v>4.5731605103792853E-4</c:v>
                </c:pt>
                <c:pt idx="259">
                  <c:v>4.3524571958406487E-4</c:v>
                </c:pt>
                <c:pt idx="260">
                  <c:v>4.1438863524117511E-4</c:v>
                </c:pt>
                <c:pt idx="261">
                  <c:v>3.9467040637960685E-4</c:v>
                </c:pt>
                <c:pt idx="262">
                  <c:v>3.7602164662503941E-4</c:v>
                </c:pt>
                <c:pt idx="263">
                  <c:v>3.5837761022435054E-4</c:v>
                </c:pt>
                <c:pt idx="264">
                  <c:v>3.4167785584766013E-4</c:v>
                </c:pt>
                <c:pt idx="265">
                  <c:v>3.2586593647670261E-4</c:v>
                </c:pt>
                <c:pt idx="266">
                  <c:v>3.1088911323348255E-4</c:v>
                </c:pt>
                <c:pt idx="267">
                  <c:v>2.9669809118855321E-4</c:v>
                </c:pt>
                <c:pt idx="268">
                  <c:v>2.8324677535703717E-4</c:v>
                </c:pt>
                <c:pt idx="269">
                  <c:v>2.7049204524410257E-4</c:v>
                </c:pt>
                <c:pt idx="270">
                  <c:v>2.5839354644155329E-4</c:v>
                </c:pt>
                <c:pt idx="271">
                  <c:v>2.469134979046102E-4</c:v>
                </c:pt>
                <c:pt idx="272">
                  <c:v>2.3601651365410034E-4</c:v>
                </c:pt>
                <c:pt idx="273">
                  <c:v>2.2566943775513654E-4</c:v>
                </c:pt>
                <c:pt idx="274">
                  <c:v>2.1584119151987779E-4</c:v>
                </c:pt>
                <c:pt idx="275">
                  <c:v>2.065026319700149E-4</c:v>
                </c:pt>
                <c:pt idx="276">
                  <c:v>1.9762642067495002E-4</c:v>
                </c:pt>
                <c:pt idx="277">
                  <c:v>1.8918690215496354E-4</c:v>
                </c:pt>
                <c:pt idx="278">
                  <c:v>1.8115999110561489E-4</c:v>
                </c:pt>
                <c:pt idx="279">
                  <c:v>1.7352306776077561E-4</c:v>
                </c:pt>
                <c:pt idx="280">
                  <c:v>1.6625488076756791E-4</c:v>
                </c:pt>
                <c:pt idx="281">
                  <c:v>1.5933545699756143E-4</c:v>
                </c:pt>
                <c:pt idx="282">
                  <c:v>1.5274601776528522E-4</c:v>
                </c:pt>
                <c:pt idx="283">
                  <c:v>1.4646890096783308E-4</c:v>
                </c:pt>
                <c:pt idx="284">
                  <c:v>1.4048748869843571E-4</c:v>
                </c:pt>
                <c:pt idx="285">
                  <c:v>1.3478613992266476E-4</c:v>
                </c:pt>
                <c:pt idx="286">
                  <c:v>1.2935012783870482E-4</c:v>
                </c:pt>
                <c:pt idx="287">
                  <c:v>1.241655815731601E-4</c:v>
                </c:pt>
                <c:pt idx="288">
                  <c:v>1.1921943189137375E-4</c:v>
                </c:pt>
                <c:pt idx="289">
                  <c:v>1.1449936062647638E-4</c:v>
                </c:pt>
                <c:pt idx="290">
                  <c:v>1.0999375355451018E-4</c:v>
                </c:pt>
                <c:pt idx="291">
                  <c:v>1.056916564642117E-4</c:v>
                </c:pt>
                <c:pt idx="292">
                  <c:v>1.0158273418952381E-4</c:v>
                </c:pt>
                <c:pt idx="293">
                  <c:v>9.765723239079769E-5</c:v>
                </c:pt>
                <c:pt idx="294">
                  <c:v>9.3905941887086354E-5</c:v>
                </c:pt>
                <c:pt idx="295">
                  <c:v>9.0320165357033787E-5</c:v>
                </c:pt>
                <c:pt idx="296">
                  <c:v>8.6891686239747677E-5</c:v>
                </c:pt>
                <c:pt idx="297">
                  <c:v>8.3612739679815362E-5</c:v>
                </c:pt>
                <c:pt idx="298">
                  <c:v>8.0475985372368883E-5</c:v>
                </c:pt>
                <c:pt idx="299">
                  <c:v>7.7474482174913099E-5</c:v>
                </c:pt>
                <c:pt idx="300">
                  <c:v>7.4601664362591836E-5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1-456F-B437-E7339D76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800400"/>
        <c:axId val="484801384"/>
      </c:lineChart>
      <c:catAx>
        <c:axId val="48480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01384"/>
        <c:crosses val="autoZero"/>
        <c:auto val="1"/>
        <c:lblAlgn val="ctr"/>
        <c:lblOffset val="100"/>
        <c:noMultiLvlLbl val="0"/>
      </c:catAx>
      <c:valAx>
        <c:axId val="48480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0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Phân phối khi bình phương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'phân phối'!$F$3:$F$303</c:f>
              <c:numCache>
                <c:formatCode>General</c:formatCode>
                <c:ptCount val="301"/>
                <c:pt idx="0">
                  <c:v>0.01</c:v>
                </c:pt>
                <c:pt idx="1">
                  <c:v>0.11</c:v>
                </c:pt>
                <c:pt idx="2">
                  <c:v>0.21000000000000002</c:v>
                </c:pt>
                <c:pt idx="3">
                  <c:v>0.31000000000000005</c:v>
                </c:pt>
                <c:pt idx="4">
                  <c:v>0.41000000000000003</c:v>
                </c:pt>
                <c:pt idx="5">
                  <c:v>0.51</c:v>
                </c:pt>
                <c:pt idx="6">
                  <c:v>0.61</c:v>
                </c:pt>
                <c:pt idx="7">
                  <c:v>0.71</c:v>
                </c:pt>
                <c:pt idx="8">
                  <c:v>0.80999999999999994</c:v>
                </c:pt>
                <c:pt idx="9">
                  <c:v>0.90999999999999992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1.2100000000000002</c:v>
                </c:pt>
                <c:pt idx="13">
                  <c:v>1.3100000000000003</c:v>
                </c:pt>
                <c:pt idx="14">
                  <c:v>1.4100000000000004</c:v>
                </c:pt>
                <c:pt idx="15">
                  <c:v>1.5100000000000005</c:v>
                </c:pt>
                <c:pt idx="16">
                  <c:v>1.6100000000000005</c:v>
                </c:pt>
                <c:pt idx="17">
                  <c:v>1.7100000000000006</c:v>
                </c:pt>
                <c:pt idx="18">
                  <c:v>1.8100000000000007</c:v>
                </c:pt>
                <c:pt idx="19">
                  <c:v>1.9100000000000008</c:v>
                </c:pt>
                <c:pt idx="20">
                  <c:v>2.0100000000000007</c:v>
                </c:pt>
                <c:pt idx="21">
                  <c:v>2.1100000000000008</c:v>
                </c:pt>
                <c:pt idx="22">
                  <c:v>2.2100000000000009</c:v>
                </c:pt>
                <c:pt idx="23">
                  <c:v>2.3100000000000009</c:v>
                </c:pt>
                <c:pt idx="24">
                  <c:v>2.410000000000001</c:v>
                </c:pt>
                <c:pt idx="25">
                  <c:v>2.5100000000000011</c:v>
                </c:pt>
                <c:pt idx="26">
                  <c:v>2.6100000000000012</c:v>
                </c:pt>
                <c:pt idx="27">
                  <c:v>2.7100000000000013</c:v>
                </c:pt>
                <c:pt idx="28">
                  <c:v>2.8100000000000014</c:v>
                </c:pt>
                <c:pt idx="29">
                  <c:v>2.9100000000000015</c:v>
                </c:pt>
                <c:pt idx="30">
                  <c:v>3.0100000000000016</c:v>
                </c:pt>
                <c:pt idx="31">
                  <c:v>3.1100000000000017</c:v>
                </c:pt>
                <c:pt idx="32">
                  <c:v>3.2100000000000017</c:v>
                </c:pt>
                <c:pt idx="33">
                  <c:v>3.3100000000000018</c:v>
                </c:pt>
                <c:pt idx="34">
                  <c:v>3.4100000000000019</c:v>
                </c:pt>
                <c:pt idx="35">
                  <c:v>3.510000000000002</c:v>
                </c:pt>
                <c:pt idx="36">
                  <c:v>3.6100000000000021</c:v>
                </c:pt>
                <c:pt idx="37">
                  <c:v>3.7100000000000022</c:v>
                </c:pt>
                <c:pt idx="38">
                  <c:v>3.8100000000000023</c:v>
                </c:pt>
                <c:pt idx="39">
                  <c:v>3.9100000000000024</c:v>
                </c:pt>
                <c:pt idx="40">
                  <c:v>4.0100000000000025</c:v>
                </c:pt>
                <c:pt idx="41">
                  <c:v>4.1100000000000021</c:v>
                </c:pt>
                <c:pt idx="42">
                  <c:v>4.2100000000000017</c:v>
                </c:pt>
                <c:pt idx="43">
                  <c:v>4.3100000000000014</c:v>
                </c:pt>
                <c:pt idx="44">
                  <c:v>4.410000000000001</c:v>
                </c:pt>
                <c:pt idx="45">
                  <c:v>4.5100000000000007</c:v>
                </c:pt>
                <c:pt idx="46">
                  <c:v>4.6100000000000003</c:v>
                </c:pt>
                <c:pt idx="47">
                  <c:v>4.71</c:v>
                </c:pt>
                <c:pt idx="48">
                  <c:v>4.8099999999999996</c:v>
                </c:pt>
                <c:pt idx="49">
                  <c:v>4.9099999999999993</c:v>
                </c:pt>
                <c:pt idx="50">
                  <c:v>5.0099999999999989</c:v>
                </c:pt>
                <c:pt idx="51">
                  <c:v>5.1099999999999985</c:v>
                </c:pt>
                <c:pt idx="52">
                  <c:v>5.2099999999999982</c:v>
                </c:pt>
                <c:pt idx="53">
                  <c:v>5.3099999999999978</c:v>
                </c:pt>
                <c:pt idx="54">
                  <c:v>5.4099999999999975</c:v>
                </c:pt>
                <c:pt idx="55">
                  <c:v>5.5099999999999971</c:v>
                </c:pt>
                <c:pt idx="56">
                  <c:v>5.6099999999999968</c:v>
                </c:pt>
                <c:pt idx="57">
                  <c:v>5.7099999999999964</c:v>
                </c:pt>
                <c:pt idx="58">
                  <c:v>5.8099999999999961</c:v>
                </c:pt>
                <c:pt idx="59">
                  <c:v>5.9099999999999957</c:v>
                </c:pt>
                <c:pt idx="60">
                  <c:v>6.0099999999999953</c:v>
                </c:pt>
                <c:pt idx="61">
                  <c:v>6.109999999999995</c:v>
                </c:pt>
                <c:pt idx="62">
                  <c:v>6.2099999999999946</c:v>
                </c:pt>
                <c:pt idx="63">
                  <c:v>6.3099999999999943</c:v>
                </c:pt>
                <c:pt idx="64">
                  <c:v>6.4099999999999939</c:v>
                </c:pt>
                <c:pt idx="65">
                  <c:v>6.5099999999999936</c:v>
                </c:pt>
                <c:pt idx="66">
                  <c:v>6.6099999999999932</c:v>
                </c:pt>
                <c:pt idx="67">
                  <c:v>6.7099999999999929</c:v>
                </c:pt>
                <c:pt idx="68">
                  <c:v>6.8099999999999925</c:v>
                </c:pt>
                <c:pt idx="69">
                  <c:v>6.9099999999999921</c:v>
                </c:pt>
                <c:pt idx="70">
                  <c:v>7.0099999999999918</c:v>
                </c:pt>
                <c:pt idx="71">
                  <c:v>7.1099999999999914</c:v>
                </c:pt>
                <c:pt idx="72">
                  <c:v>7.2099999999999911</c:v>
                </c:pt>
                <c:pt idx="73">
                  <c:v>7.3099999999999907</c:v>
                </c:pt>
                <c:pt idx="74">
                  <c:v>7.4099999999999904</c:v>
                </c:pt>
                <c:pt idx="75">
                  <c:v>7.50999999999999</c:v>
                </c:pt>
                <c:pt idx="76">
                  <c:v>7.6099999999999897</c:v>
                </c:pt>
                <c:pt idx="77">
                  <c:v>7.7099999999999893</c:v>
                </c:pt>
                <c:pt idx="78">
                  <c:v>7.809999999999989</c:v>
                </c:pt>
                <c:pt idx="79">
                  <c:v>7.9099999999999886</c:v>
                </c:pt>
                <c:pt idx="80">
                  <c:v>8.0099999999999891</c:v>
                </c:pt>
                <c:pt idx="81">
                  <c:v>8.1099999999999888</c:v>
                </c:pt>
                <c:pt idx="82">
                  <c:v>8.2099999999999884</c:v>
                </c:pt>
                <c:pt idx="83">
                  <c:v>8.3099999999999881</c:v>
                </c:pt>
                <c:pt idx="84">
                  <c:v>8.4099999999999877</c:v>
                </c:pt>
                <c:pt idx="85">
                  <c:v>8.5099999999999874</c:v>
                </c:pt>
                <c:pt idx="86">
                  <c:v>8.609999999999987</c:v>
                </c:pt>
                <c:pt idx="87">
                  <c:v>8.7099999999999866</c:v>
                </c:pt>
                <c:pt idx="88">
                  <c:v>8.8099999999999863</c:v>
                </c:pt>
                <c:pt idx="89">
                  <c:v>8.9099999999999859</c:v>
                </c:pt>
                <c:pt idx="90">
                  <c:v>9.0099999999999856</c:v>
                </c:pt>
                <c:pt idx="91">
                  <c:v>9.1099999999999852</c:v>
                </c:pt>
                <c:pt idx="92">
                  <c:v>9.2099999999999849</c:v>
                </c:pt>
                <c:pt idx="93">
                  <c:v>9.3099999999999845</c:v>
                </c:pt>
                <c:pt idx="94">
                  <c:v>9.4099999999999842</c:v>
                </c:pt>
                <c:pt idx="95">
                  <c:v>9.5099999999999838</c:v>
                </c:pt>
                <c:pt idx="96">
                  <c:v>9.6099999999999834</c:v>
                </c:pt>
                <c:pt idx="97">
                  <c:v>9.7099999999999831</c:v>
                </c:pt>
                <c:pt idx="98">
                  <c:v>9.8099999999999827</c:v>
                </c:pt>
                <c:pt idx="99">
                  <c:v>9.9099999999999824</c:v>
                </c:pt>
                <c:pt idx="100">
                  <c:v>10.009999999999982</c:v>
                </c:pt>
                <c:pt idx="101">
                  <c:v>10.109999999999982</c:v>
                </c:pt>
                <c:pt idx="102">
                  <c:v>10.209999999999981</c:v>
                </c:pt>
                <c:pt idx="103">
                  <c:v>10.309999999999981</c:v>
                </c:pt>
                <c:pt idx="104">
                  <c:v>10.409999999999981</c:v>
                </c:pt>
                <c:pt idx="105">
                  <c:v>10.50999999999998</c:v>
                </c:pt>
                <c:pt idx="106">
                  <c:v>10.60999999999998</c:v>
                </c:pt>
                <c:pt idx="107">
                  <c:v>10.70999999999998</c:v>
                </c:pt>
                <c:pt idx="108">
                  <c:v>10.809999999999979</c:v>
                </c:pt>
                <c:pt idx="109">
                  <c:v>10.909999999999979</c:v>
                </c:pt>
                <c:pt idx="110">
                  <c:v>11.009999999999978</c:v>
                </c:pt>
                <c:pt idx="111">
                  <c:v>11.109999999999978</c:v>
                </c:pt>
                <c:pt idx="112">
                  <c:v>11.209999999999978</c:v>
                </c:pt>
                <c:pt idx="113">
                  <c:v>11.309999999999977</c:v>
                </c:pt>
                <c:pt idx="114">
                  <c:v>11.409999999999977</c:v>
                </c:pt>
                <c:pt idx="115">
                  <c:v>11.509999999999977</c:v>
                </c:pt>
                <c:pt idx="116">
                  <c:v>11.609999999999976</c:v>
                </c:pt>
                <c:pt idx="117">
                  <c:v>11.709999999999976</c:v>
                </c:pt>
                <c:pt idx="118">
                  <c:v>11.809999999999976</c:v>
                </c:pt>
                <c:pt idx="119">
                  <c:v>11.909999999999975</c:v>
                </c:pt>
                <c:pt idx="120">
                  <c:v>12.009999999999975</c:v>
                </c:pt>
                <c:pt idx="121">
                  <c:v>12.109999999999975</c:v>
                </c:pt>
                <c:pt idx="122">
                  <c:v>12.209999999999974</c:v>
                </c:pt>
                <c:pt idx="123">
                  <c:v>12.309999999999974</c:v>
                </c:pt>
                <c:pt idx="124">
                  <c:v>12.409999999999973</c:v>
                </c:pt>
                <c:pt idx="125">
                  <c:v>12.509999999999973</c:v>
                </c:pt>
                <c:pt idx="126">
                  <c:v>12.609999999999973</c:v>
                </c:pt>
                <c:pt idx="127">
                  <c:v>12.709999999999972</c:v>
                </c:pt>
                <c:pt idx="128">
                  <c:v>12.809999999999972</c:v>
                </c:pt>
                <c:pt idx="129">
                  <c:v>12.909999999999972</c:v>
                </c:pt>
                <c:pt idx="130">
                  <c:v>13.009999999999971</c:v>
                </c:pt>
                <c:pt idx="131">
                  <c:v>13.109999999999971</c:v>
                </c:pt>
                <c:pt idx="132">
                  <c:v>13.209999999999971</c:v>
                </c:pt>
                <c:pt idx="133">
                  <c:v>13.30999999999997</c:v>
                </c:pt>
                <c:pt idx="134">
                  <c:v>13.40999999999997</c:v>
                </c:pt>
                <c:pt idx="135">
                  <c:v>13.50999999999997</c:v>
                </c:pt>
                <c:pt idx="136">
                  <c:v>13.609999999999969</c:v>
                </c:pt>
                <c:pt idx="137">
                  <c:v>13.709999999999969</c:v>
                </c:pt>
                <c:pt idx="138">
                  <c:v>13.809999999999969</c:v>
                </c:pt>
                <c:pt idx="139">
                  <c:v>13.909999999999968</c:v>
                </c:pt>
                <c:pt idx="140">
                  <c:v>14.009999999999968</c:v>
                </c:pt>
                <c:pt idx="141">
                  <c:v>14.109999999999967</c:v>
                </c:pt>
                <c:pt idx="142">
                  <c:v>14.209999999999967</c:v>
                </c:pt>
                <c:pt idx="143">
                  <c:v>14.309999999999967</c:v>
                </c:pt>
                <c:pt idx="144">
                  <c:v>14.409999999999966</c:v>
                </c:pt>
                <c:pt idx="145">
                  <c:v>14.509999999999966</c:v>
                </c:pt>
                <c:pt idx="146">
                  <c:v>14.609999999999966</c:v>
                </c:pt>
                <c:pt idx="147">
                  <c:v>14.709999999999965</c:v>
                </c:pt>
                <c:pt idx="148">
                  <c:v>14.809999999999965</c:v>
                </c:pt>
                <c:pt idx="149">
                  <c:v>14.909999999999965</c:v>
                </c:pt>
                <c:pt idx="150">
                  <c:v>15.009999999999964</c:v>
                </c:pt>
                <c:pt idx="151">
                  <c:v>15.109999999999964</c:v>
                </c:pt>
                <c:pt idx="152">
                  <c:v>15.209999999999964</c:v>
                </c:pt>
                <c:pt idx="153">
                  <c:v>15.309999999999963</c:v>
                </c:pt>
                <c:pt idx="154">
                  <c:v>15.409999999999963</c:v>
                </c:pt>
                <c:pt idx="155">
                  <c:v>15.509999999999962</c:v>
                </c:pt>
                <c:pt idx="156">
                  <c:v>15.609999999999962</c:v>
                </c:pt>
                <c:pt idx="157">
                  <c:v>15.709999999999962</c:v>
                </c:pt>
                <c:pt idx="158">
                  <c:v>15.809999999999961</c:v>
                </c:pt>
                <c:pt idx="159">
                  <c:v>15.909999999999961</c:v>
                </c:pt>
                <c:pt idx="160">
                  <c:v>16.009999999999962</c:v>
                </c:pt>
                <c:pt idx="161">
                  <c:v>16.109999999999964</c:v>
                </c:pt>
                <c:pt idx="162">
                  <c:v>16.209999999999965</c:v>
                </c:pt>
                <c:pt idx="163">
                  <c:v>16.309999999999967</c:v>
                </c:pt>
                <c:pt idx="164">
                  <c:v>16.409999999999968</c:v>
                </c:pt>
                <c:pt idx="165">
                  <c:v>16.50999999999997</c:v>
                </c:pt>
                <c:pt idx="166">
                  <c:v>16.609999999999971</c:v>
                </c:pt>
                <c:pt idx="167">
                  <c:v>16.709999999999972</c:v>
                </c:pt>
                <c:pt idx="168">
                  <c:v>16.809999999999974</c:v>
                </c:pt>
                <c:pt idx="169">
                  <c:v>16.909999999999975</c:v>
                </c:pt>
                <c:pt idx="170">
                  <c:v>17.009999999999977</c:v>
                </c:pt>
                <c:pt idx="171">
                  <c:v>17.109999999999978</c:v>
                </c:pt>
                <c:pt idx="172">
                  <c:v>17.20999999999998</c:v>
                </c:pt>
                <c:pt idx="173">
                  <c:v>17.309999999999981</c:v>
                </c:pt>
                <c:pt idx="174">
                  <c:v>17.409999999999982</c:v>
                </c:pt>
                <c:pt idx="175">
                  <c:v>17.509999999999984</c:v>
                </c:pt>
                <c:pt idx="176">
                  <c:v>17.609999999999985</c:v>
                </c:pt>
                <c:pt idx="177">
                  <c:v>17.709999999999987</c:v>
                </c:pt>
                <c:pt idx="178">
                  <c:v>17.809999999999988</c:v>
                </c:pt>
                <c:pt idx="179">
                  <c:v>17.909999999999989</c:v>
                </c:pt>
                <c:pt idx="180">
                  <c:v>18.009999999999991</c:v>
                </c:pt>
                <c:pt idx="181">
                  <c:v>18.109999999999992</c:v>
                </c:pt>
                <c:pt idx="182">
                  <c:v>18.209999999999994</c:v>
                </c:pt>
                <c:pt idx="183">
                  <c:v>18.309999999999995</c:v>
                </c:pt>
                <c:pt idx="184">
                  <c:v>18.409999999999997</c:v>
                </c:pt>
                <c:pt idx="185">
                  <c:v>18.509999999999998</c:v>
                </c:pt>
                <c:pt idx="186">
                  <c:v>18.61</c:v>
                </c:pt>
                <c:pt idx="187">
                  <c:v>18.71</c:v>
                </c:pt>
                <c:pt idx="188">
                  <c:v>18.810000000000002</c:v>
                </c:pt>
                <c:pt idx="189">
                  <c:v>18.910000000000004</c:v>
                </c:pt>
                <c:pt idx="190">
                  <c:v>19.010000000000005</c:v>
                </c:pt>
                <c:pt idx="191">
                  <c:v>19.110000000000007</c:v>
                </c:pt>
                <c:pt idx="192">
                  <c:v>19.210000000000008</c:v>
                </c:pt>
                <c:pt idx="193">
                  <c:v>19.310000000000009</c:v>
                </c:pt>
                <c:pt idx="194">
                  <c:v>19.410000000000011</c:v>
                </c:pt>
                <c:pt idx="195">
                  <c:v>19.510000000000012</c:v>
                </c:pt>
                <c:pt idx="196">
                  <c:v>19.610000000000014</c:v>
                </c:pt>
                <c:pt idx="197">
                  <c:v>19.710000000000015</c:v>
                </c:pt>
                <c:pt idx="198">
                  <c:v>19.810000000000016</c:v>
                </c:pt>
                <c:pt idx="199">
                  <c:v>19.910000000000018</c:v>
                </c:pt>
                <c:pt idx="200">
                  <c:v>20.010000000000019</c:v>
                </c:pt>
                <c:pt idx="201">
                  <c:v>20.110000000000021</c:v>
                </c:pt>
                <c:pt idx="202">
                  <c:v>20.210000000000022</c:v>
                </c:pt>
                <c:pt idx="203">
                  <c:v>20.310000000000024</c:v>
                </c:pt>
                <c:pt idx="204">
                  <c:v>20.410000000000025</c:v>
                </c:pt>
                <c:pt idx="205">
                  <c:v>20.510000000000026</c:v>
                </c:pt>
                <c:pt idx="206">
                  <c:v>20.610000000000028</c:v>
                </c:pt>
                <c:pt idx="207">
                  <c:v>20.710000000000029</c:v>
                </c:pt>
                <c:pt idx="208">
                  <c:v>20.810000000000031</c:v>
                </c:pt>
                <c:pt idx="209">
                  <c:v>20.910000000000032</c:v>
                </c:pt>
                <c:pt idx="210">
                  <c:v>21.010000000000034</c:v>
                </c:pt>
                <c:pt idx="211">
                  <c:v>21.110000000000035</c:v>
                </c:pt>
                <c:pt idx="212">
                  <c:v>21.210000000000036</c:v>
                </c:pt>
                <c:pt idx="213">
                  <c:v>21.310000000000038</c:v>
                </c:pt>
                <c:pt idx="214">
                  <c:v>21.410000000000039</c:v>
                </c:pt>
                <c:pt idx="215">
                  <c:v>21.510000000000041</c:v>
                </c:pt>
                <c:pt idx="216">
                  <c:v>21.610000000000042</c:v>
                </c:pt>
                <c:pt idx="217">
                  <c:v>21.710000000000043</c:v>
                </c:pt>
                <c:pt idx="218">
                  <c:v>21.810000000000045</c:v>
                </c:pt>
                <c:pt idx="219">
                  <c:v>21.910000000000046</c:v>
                </c:pt>
                <c:pt idx="220">
                  <c:v>22.010000000000048</c:v>
                </c:pt>
                <c:pt idx="221">
                  <c:v>22.110000000000049</c:v>
                </c:pt>
                <c:pt idx="222">
                  <c:v>22.210000000000051</c:v>
                </c:pt>
                <c:pt idx="223">
                  <c:v>22.310000000000052</c:v>
                </c:pt>
                <c:pt idx="224">
                  <c:v>22.410000000000053</c:v>
                </c:pt>
                <c:pt idx="225">
                  <c:v>22.510000000000055</c:v>
                </c:pt>
                <c:pt idx="226">
                  <c:v>22.610000000000056</c:v>
                </c:pt>
                <c:pt idx="227">
                  <c:v>22.710000000000058</c:v>
                </c:pt>
                <c:pt idx="228">
                  <c:v>22.810000000000059</c:v>
                </c:pt>
                <c:pt idx="229">
                  <c:v>22.910000000000061</c:v>
                </c:pt>
                <c:pt idx="230">
                  <c:v>23.010000000000062</c:v>
                </c:pt>
                <c:pt idx="231">
                  <c:v>23.110000000000063</c:v>
                </c:pt>
                <c:pt idx="232">
                  <c:v>23.210000000000065</c:v>
                </c:pt>
                <c:pt idx="233">
                  <c:v>23.310000000000066</c:v>
                </c:pt>
                <c:pt idx="234">
                  <c:v>23.410000000000068</c:v>
                </c:pt>
                <c:pt idx="235">
                  <c:v>23.510000000000069</c:v>
                </c:pt>
                <c:pt idx="236">
                  <c:v>23.61000000000007</c:v>
                </c:pt>
                <c:pt idx="237">
                  <c:v>23.710000000000072</c:v>
                </c:pt>
                <c:pt idx="238">
                  <c:v>23.810000000000073</c:v>
                </c:pt>
                <c:pt idx="239">
                  <c:v>23.910000000000075</c:v>
                </c:pt>
                <c:pt idx="240">
                  <c:v>24.010000000000076</c:v>
                </c:pt>
                <c:pt idx="241">
                  <c:v>24.110000000000078</c:v>
                </c:pt>
                <c:pt idx="242">
                  <c:v>24.210000000000079</c:v>
                </c:pt>
                <c:pt idx="243">
                  <c:v>24.31000000000008</c:v>
                </c:pt>
                <c:pt idx="244">
                  <c:v>24.410000000000082</c:v>
                </c:pt>
                <c:pt idx="245">
                  <c:v>24.510000000000083</c:v>
                </c:pt>
                <c:pt idx="246">
                  <c:v>24.610000000000085</c:v>
                </c:pt>
                <c:pt idx="247">
                  <c:v>24.710000000000086</c:v>
                </c:pt>
                <c:pt idx="248">
                  <c:v>24.810000000000088</c:v>
                </c:pt>
                <c:pt idx="249">
                  <c:v>24.910000000000089</c:v>
                </c:pt>
                <c:pt idx="250">
                  <c:v>25.01000000000009</c:v>
                </c:pt>
                <c:pt idx="251">
                  <c:v>25.110000000000092</c:v>
                </c:pt>
                <c:pt idx="252">
                  <c:v>25.210000000000093</c:v>
                </c:pt>
                <c:pt idx="253">
                  <c:v>25.310000000000095</c:v>
                </c:pt>
                <c:pt idx="254">
                  <c:v>25.410000000000096</c:v>
                </c:pt>
                <c:pt idx="255">
                  <c:v>25.510000000000097</c:v>
                </c:pt>
                <c:pt idx="256">
                  <c:v>25.610000000000099</c:v>
                </c:pt>
                <c:pt idx="257">
                  <c:v>25.7100000000001</c:v>
                </c:pt>
                <c:pt idx="258">
                  <c:v>25.810000000000102</c:v>
                </c:pt>
                <c:pt idx="259">
                  <c:v>25.910000000000103</c:v>
                </c:pt>
                <c:pt idx="260">
                  <c:v>26.010000000000105</c:v>
                </c:pt>
                <c:pt idx="261">
                  <c:v>26.110000000000106</c:v>
                </c:pt>
                <c:pt idx="262">
                  <c:v>26.210000000000107</c:v>
                </c:pt>
                <c:pt idx="263">
                  <c:v>26.310000000000109</c:v>
                </c:pt>
                <c:pt idx="264">
                  <c:v>26.41000000000011</c:v>
                </c:pt>
                <c:pt idx="265">
                  <c:v>26.510000000000112</c:v>
                </c:pt>
                <c:pt idx="266">
                  <c:v>26.610000000000113</c:v>
                </c:pt>
                <c:pt idx="267">
                  <c:v>26.710000000000115</c:v>
                </c:pt>
                <c:pt idx="268">
                  <c:v>26.810000000000116</c:v>
                </c:pt>
                <c:pt idx="269">
                  <c:v>26.910000000000117</c:v>
                </c:pt>
                <c:pt idx="270">
                  <c:v>27.010000000000119</c:v>
                </c:pt>
                <c:pt idx="271">
                  <c:v>27.11000000000012</c:v>
                </c:pt>
                <c:pt idx="272">
                  <c:v>27.210000000000122</c:v>
                </c:pt>
                <c:pt idx="273">
                  <c:v>27.310000000000123</c:v>
                </c:pt>
                <c:pt idx="274">
                  <c:v>27.410000000000124</c:v>
                </c:pt>
                <c:pt idx="275">
                  <c:v>27.510000000000126</c:v>
                </c:pt>
                <c:pt idx="276">
                  <c:v>27.610000000000127</c:v>
                </c:pt>
                <c:pt idx="277">
                  <c:v>27.710000000000129</c:v>
                </c:pt>
                <c:pt idx="278">
                  <c:v>27.81000000000013</c:v>
                </c:pt>
                <c:pt idx="279">
                  <c:v>27.910000000000132</c:v>
                </c:pt>
                <c:pt idx="280">
                  <c:v>28.010000000000133</c:v>
                </c:pt>
                <c:pt idx="281">
                  <c:v>28.110000000000134</c:v>
                </c:pt>
                <c:pt idx="282">
                  <c:v>28.210000000000136</c:v>
                </c:pt>
                <c:pt idx="283">
                  <c:v>28.310000000000137</c:v>
                </c:pt>
                <c:pt idx="284">
                  <c:v>28.410000000000139</c:v>
                </c:pt>
                <c:pt idx="285">
                  <c:v>28.51000000000014</c:v>
                </c:pt>
                <c:pt idx="286">
                  <c:v>28.610000000000142</c:v>
                </c:pt>
                <c:pt idx="287">
                  <c:v>28.710000000000143</c:v>
                </c:pt>
                <c:pt idx="288">
                  <c:v>28.810000000000144</c:v>
                </c:pt>
                <c:pt idx="289">
                  <c:v>28.910000000000146</c:v>
                </c:pt>
                <c:pt idx="290">
                  <c:v>29.010000000000147</c:v>
                </c:pt>
                <c:pt idx="291">
                  <c:v>29.110000000000149</c:v>
                </c:pt>
                <c:pt idx="292">
                  <c:v>29.21000000000015</c:v>
                </c:pt>
                <c:pt idx="293">
                  <c:v>29.310000000000151</c:v>
                </c:pt>
                <c:pt idx="294">
                  <c:v>29.410000000000153</c:v>
                </c:pt>
                <c:pt idx="295">
                  <c:v>29.510000000000154</c:v>
                </c:pt>
                <c:pt idx="296">
                  <c:v>29.610000000000156</c:v>
                </c:pt>
                <c:pt idx="297">
                  <c:v>29.710000000000157</c:v>
                </c:pt>
                <c:pt idx="298">
                  <c:v>29.810000000000159</c:v>
                </c:pt>
                <c:pt idx="299">
                  <c:v>29.91000000000016</c:v>
                </c:pt>
                <c:pt idx="300">
                  <c:v>30.010000000000161</c:v>
                </c:pt>
              </c:numCache>
            </c:numRef>
          </c:cat>
          <c:val>
            <c:numRef>
              <c:f>'phân phối'!$G$3:$G$303</c:f>
              <c:numCache>
                <c:formatCode>General</c:formatCode>
                <c:ptCount val="301"/>
                <c:pt idx="0">
                  <c:v>1.3231751582567063E-4</c:v>
                </c:pt>
                <c:pt idx="1">
                  <c:v>4.59189176006378E-3</c:v>
                </c:pt>
                <c:pt idx="2">
                  <c:v>1.152170715368128E-2</c:v>
                </c:pt>
                <c:pt idx="3">
                  <c:v>1.9656930726480979E-2</c:v>
                </c:pt>
                <c:pt idx="4">
                  <c:v>2.8440303548811222E-2</c:v>
                </c:pt>
                <c:pt idx="5">
                  <c:v>3.7531764479403491E-2</c:v>
                </c:pt>
                <c:pt idx="6">
                  <c:v>4.6700738319402239E-2</c:v>
                </c:pt>
                <c:pt idx="7">
                  <c:v>5.5782990529066358E-2</c:v>
                </c:pt>
                <c:pt idx="8">
                  <c:v>6.4658715725397428E-2</c:v>
                </c:pt>
                <c:pt idx="9">
                  <c:v>7.3239759633758852E-2</c:v>
                </c:pt>
                <c:pt idx="10">
                  <c:v>8.1461454169192996E-2</c:v>
                </c:pt>
                <c:pt idx="11">
                  <c:v>8.9277052153658498E-2</c:v>
                </c:pt>
                <c:pt idx="12">
                  <c:v>9.6653749210108261E-2</c:v>
                </c:pt>
                <c:pt idx="13">
                  <c:v>0.10356973593082391</c:v>
                </c:pt>
                <c:pt idx="14">
                  <c:v>0.11001195191848959</c:v>
                </c:pt>
                <c:pt idx="15">
                  <c:v>0.1159743369393961</c:v>
                </c:pt>
                <c:pt idx="16">
                  <c:v>0.1214564455414449</c:v>
                </c:pt>
                <c:pt idx="17">
                  <c:v>0.12646233450485633</c:v>
                </c:pt>
                <c:pt idx="18">
                  <c:v>0.13099965963949156</c:v>
                </c:pt>
                <c:pt idx="19">
                  <c:v>0.13507893620593564</c:v>
                </c:pt>
                <c:pt idx="20">
                  <c:v>0.13871292923111897</c:v>
                </c:pt>
                <c:pt idx="21">
                  <c:v>0.14191614831225249</c:v>
                </c:pt>
                <c:pt idx="22">
                  <c:v>0.14470442741983144</c:v>
                </c:pt>
                <c:pt idx="23">
                  <c:v>0.14709457450815688</c:v>
                </c:pt>
                <c:pt idx="24">
                  <c:v>0.14910407892373534</c:v>
                </c:pt>
                <c:pt idx="25">
                  <c:v>0.1507508669985462</c:v>
                </c:pt>
                <c:pt idx="26">
                  <c:v>0.15205309804846909</c:v>
                </c:pt>
                <c:pt idx="27">
                  <c:v>0.15302899441927437</c:v>
                </c:pt>
                <c:pt idx="28">
                  <c:v>0.15369670033977048</c:v>
                </c:pt>
                <c:pt idx="29">
                  <c:v>0.15407416522948114</c:v>
                </c:pt>
                <c:pt idx="30">
                  <c:v>0.15417904782108968</c:v>
                </c:pt>
                <c:pt idx="31">
                  <c:v>0.1540286380357484</c:v>
                </c:pt>
                <c:pt idx="32">
                  <c:v>0.15363979402183284</c:v>
                </c:pt>
                <c:pt idx="33">
                  <c:v>0.15302889215707743</c:v>
                </c:pt>
                <c:pt idx="34">
                  <c:v>0.15221178813719252</c:v>
                </c:pt>
                <c:pt idx="35">
                  <c:v>0.15120378754402225</c:v>
                </c:pt>
                <c:pt idx="36">
                  <c:v>0.15001962451316891</c:v>
                </c:pt>
                <c:pt idx="37">
                  <c:v>0.14867344731267418</c:v>
                </c:pt>
                <c:pt idx="38">
                  <c:v>0.14717880980707571</c:v>
                </c:pt>
                <c:pt idx="39">
                  <c:v>0.14554866791992507</c:v>
                </c:pt>
                <c:pt idx="40">
                  <c:v>0.14379538032666464</c:v>
                </c:pt>
                <c:pt idx="41">
                  <c:v>0.14193071271185748</c:v>
                </c:pt>
                <c:pt idx="42">
                  <c:v>0.13996584501278267</c:v>
                </c:pt>
                <c:pt idx="43">
                  <c:v>0.13791138114751408</c:v>
                </c:pt>
                <c:pt idx="44">
                  <c:v>0.13577736079157876</c:v>
                </c:pt>
                <c:pt idx="45">
                  <c:v>0.13357327282462483</c:v>
                </c:pt>
                <c:pt idx="46">
                  <c:v>0.13130807011845216</c:v>
                </c:pt>
                <c:pt idx="47">
                  <c:v>0.12899018538131063</c:v>
                </c:pt>
                <c:pt idx="48">
                  <c:v>0.12662754781142349</c:v>
                </c:pt>
                <c:pt idx="49">
                  <c:v>0.12422760034598615</c:v>
                </c:pt>
                <c:pt idx="50">
                  <c:v>0.12179731732105173</c:v>
                </c:pt>
                <c:pt idx="51">
                  <c:v>0.11934322238328117</c:v>
                </c:pt>
                <c:pt idx="52">
                  <c:v>0.11687140651696572</c:v>
                </c:pt>
                <c:pt idx="53">
                  <c:v>0.11438754606941819</c:v>
                </c:pt>
                <c:pt idx="54">
                  <c:v>0.11189692067511699</c:v>
                </c:pt>
                <c:pt idx="55">
                  <c:v>0.10940443099416798</c:v>
                </c:pt>
                <c:pt idx="56">
                  <c:v>0.10691461619397857</c:v>
                </c:pt>
                <c:pt idx="57">
                  <c:v>0.10443167111473896</c:v>
                </c:pt>
                <c:pt idx="58">
                  <c:v>0.10195946306956931</c:v>
                </c:pt>
                <c:pt idx="59">
                  <c:v>9.9501548239191315E-2</c:v>
                </c:pt>
                <c:pt idx="60">
                  <c:v>9.7061187628860179E-2</c:v>
                </c:pt>
                <c:pt idx="61">
                  <c:v>9.4641362562186998E-2</c:v>
                </c:pt>
                <c:pt idx="62">
                  <c:v>9.2244789692497775E-2</c:v>
                </c:pt>
                <c:pt idx="63">
                  <c:v>8.987393551762124E-2</c:v>
                </c:pt>
                <c:pt idx="64">
                  <c:v>8.7531030388556974E-2</c:v>
                </c:pt>
                <c:pt idx="65">
                  <c:v>8.5218082006431023E-2</c:v>
                </c:pt>
                <c:pt idx="66">
                  <c:v>8.2936888405564527E-2</c:v>
                </c:pt>
                <c:pt idx="67">
                  <c:v>8.0689050423423406E-2</c:v>
                </c:pt>
                <c:pt idx="68">
                  <c:v>7.8475983660741808E-2</c:v>
                </c:pt>
                <c:pt idx="69">
                  <c:v>7.6298929937261908E-2</c:v>
                </c:pt>
                <c:pt idx="70">
                  <c:v>7.4158968250356019E-2</c:v>
                </c:pt>
                <c:pt idx="71">
                  <c:v>7.2057025245327477E-2</c:v>
                </c:pt>
                <c:pt idx="72">
                  <c:v>6.9993885207461845E-2</c:v>
                </c:pt>
                <c:pt idx="73">
                  <c:v>6.7970199586948457E-2</c:v>
                </c:pt>
                <c:pt idx="74">
                  <c:v>6.5986496068639613E-2</c:v>
                </c:pt>
                <c:pt idx="75">
                  <c:v>6.4043187199289017E-2</c:v>
                </c:pt>
                <c:pt idx="76">
                  <c:v>6.2140578585427868E-2</c:v>
                </c:pt>
                <c:pt idx="77">
                  <c:v>6.0278876675421901E-2</c:v>
                </c:pt>
                <c:pt idx="78">
                  <c:v>5.8458196139516229E-2</c:v>
                </c:pt>
                <c:pt idx="79">
                  <c:v>5.6678566861837261E-2</c:v>
                </c:pt>
                <c:pt idx="80">
                  <c:v>5.4939940558393172E-2</c:v>
                </c:pt>
                <c:pt idx="81">
                  <c:v>5.3242197035108282E-2</c:v>
                </c:pt>
                <c:pt idx="82">
                  <c:v>5.1585150099853948E-2</c:v>
                </c:pt>
                <c:pt idx="83">
                  <c:v>4.9968553142309351E-2</c:v>
                </c:pt>
                <c:pt idx="84">
                  <c:v>4.8392104395304628E-2</c:v>
                </c:pt>
                <c:pt idx="85">
                  <c:v>4.6855451891079765E-2</c:v>
                </c:pt>
                <c:pt idx="86">
                  <c:v>4.535819812563488E-2</c:v>
                </c:pt>
                <c:pt idx="87">
                  <c:v>4.3899904444064948E-2</c:v>
                </c:pt>
                <c:pt idx="88">
                  <c:v>4.2480095159461474E-2</c:v>
                </c:pt>
                <c:pt idx="89">
                  <c:v>4.1098261417637429E-2</c:v>
                </c:pt>
                <c:pt idx="90">
                  <c:v>3.9753864819588182E-2</c:v>
                </c:pt>
                <c:pt idx="91">
                  <c:v>3.8446340813247458E-2</c:v>
                </c:pt>
                <c:pt idx="92">
                  <c:v>3.7175101865734937E-2</c:v>
                </c:pt>
                <c:pt idx="93">
                  <c:v>3.5939540426923884E-2</c:v>
                </c:pt>
                <c:pt idx="94">
                  <c:v>3.4739031694786669E-2</c:v>
                </c:pt>
                <c:pt idx="95">
                  <c:v>3.3572936192603695E-2</c:v>
                </c:pt>
                <c:pt idx="96">
                  <c:v>3.2440602167750798E-2</c:v>
                </c:pt>
                <c:pt idx="97">
                  <c:v>3.13413678214109E-2</c:v>
                </c:pt>
                <c:pt idx="98">
                  <c:v>3.0274563378191791E-2</c:v>
                </c:pt>
                <c:pt idx="99">
                  <c:v>2.9239513004271502E-2</c:v>
                </c:pt>
                <c:pt idx="100">
                  <c:v>2.8235536582339908E-2</c:v>
                </c:pt>
                <c:pt idx="101">
                  <c:v>2.7261951351257401E-2</c:v>
                </c:pt>
                <c:pt idx="102">
                  <c:v>2.6318073418013042E-2</c:v>
                </c:pt>
                <c:pt idx="103">
                  <c:v>2.5403219149232891E-2</c:v>
                </c:pt>
                <c:pt idx="104">
                  <c:v>2.4516706449166807E-2</c:v>
                </c:pt>
                <c:pt idx="105">
                  <c:v>2.3657855930768086E-2</c:v>
                </c:pt>
                <c:pt idx="106">
                  <c:v>2.2825991986176089E-2</c:v>
                </c:pt>
                <c:pt idx="107">
                  <c:v>2.2020443762616453E-2</c:v>
                </c:pt>
                <c:pt idx="108">
                  <c:v>2.1240546049448191E-2</c:v>
                </c:pt>
                <c:pt idx="109">
                  <c:v>2.0485640081810683E-2</c:v>
                </c:pt>
                <c:pt idx="110">
                  <c:v>1.9755074266057191E-2</c:v>
                </c:pt>
                <c:pt idx="111">
                  <c:v>1.9048204831904694E-2</c:v>
                </c:pt>
                <c:pt idx="112">
                  <c:v>1.8364396415982247E-2</c:v>
                </c:pt>
                <c:pt idx="113">
                  <c:v>1.7703022581222371E-2</c:v>
                </c:pt>
                <c:pt idx="114">
                  <c:v>1.7063466276311032E-2</c:v>
                </c:pt>
                <c:pt idx="115">
                  <c:v>1.6445120239192267E-2</c:v>
                </c:pt>
                <c:pt idx="116">
                  <c:v>1.5847387348413036E-2</c:v>
                </c:pt>
                <c:pt idx="117">
                  <c:v>1.5269680925891755E-2</c:v>
                </c:pt>
                <c:pt idx="118">
                  <c:v>1.4711424994500916E-2</c:v>
                </c:pt>
                <c:pt idx="119">
                  <c:v>1.4172054493669088E-2</c:v>
                </c:pt>
                <c:pt idx="120">
                  <c:v>1.3651015456030815E-2</c:v>
                </c:pt>
                <c:pt idx="121">
                  <c:v>1.3147765147984042E-2</c:v>
                </c:pt>
                <c:pt idx="122">
                  <c:v>1.2661772176853225E-2</c:v>
                </c:pt>
                <c:pt idx="123">
                  <c:v>1.2192516567202655E-2</c:v>
                </c:pt>
                <c:pt idx="124">
                  <c:v>1.1739489808697517E-2</c:v>
                </c:pt>
                <c:pt idx="125">
                  <c:v>1.1302194877770694E-2</c:v>
                </c:pt>
                <c:pt idx="126">
                  <c:v>1.0880146235220047E-2</c:v>
                </c:pt>
                <c:pt idx="127">
                  <c:v>1.0472869801734263E-2</c:v>
                </c:pt>
                <c:pt idx="128">
                  <c:v>1.0079902913224954E-2</c:v>
                </c:pt>
                <c:pt idx="129">
                  <c:v>9.7007942577282229E-3</c:v>
                </c:pt>
                <c:pt idx="130">
                  <c:v>9.3351037955300177E-3</c:v>
                </c:pt>
                <c:pt idx="131">
                  <c:v>8.982402664066632E-3</c:v>
                </c:pt>
                <c:pt idx="132">
                  <c:v>8.6422730690533436E-3</c:v>
                </c:pt>
                <c:pt idx="133">
                  <c:v>8.3143081632018803E-3</c:v>
                </c:pt>
                <c:pt idx="134">
                  <c:v>7.9981119137986986E-3</c:v>
                </c:pt>
                <c:pt idx="135">
                  <c:v>7.6932989603333366E-3</c:v>
                </c:pt>
                <c:pt idx="136">
                  <c:v>7.3994944632867089E-3</c:v>
                </c:pt>
                <c:pt idx="137">
                  <c:v>7.1163339451147441E-3</c:v>
                </c:pt>
                <c:pt idx="138">
                  <c:v>6.8434631243922267E-3</c:v>
                </c:pt>
                <c:pt idx="139">
                  <c:v>6.5805377440147127E-3</c:v>
                </c:pt>
                <c:pt idx="140">
                  <c:v>6.3272233942937182E-3</c:v>
                </c:pt>
                <c:pt idx="141">
                  <c:v>6.0831953317205248E-3</c:v>
                </c:pt>
                <c:pt idx="142">
                  <c:v>5.8481382941181362E-3</c:v>
                </c:pt>
                <c:pt idx="143">
                  <c:v>5.6217463128477455E-3</c:v>
                </c:pt>
                <c:pt idx="144">
                  <c:v>5.4037225226863574E-3</c:v>
                </c:pt>
                <c:pt idx="145">
                  <c:v>5.1937789699451837E-3</c:v>
                </c:pt>
                <c:pt idx="146">
                  <c:v>4.9916364193541988E-3</c:v>
                </c:pt>
                <c:pt idx="147">
                  <c:v>4.7970241601967252E-3</c:v>
                </c:pt>
                <c:pt idx="148">
                  <c:v>4.6096798121387696E-3</c:v>
                </c:pt>
                <c:pt idx="149">
                  <c:v>4.4293491311610993E-3</c:v>
                </c:pt>
                <c:pt idx="150">
                  <c:v>4.255785815967683E-3</c:v>
                </c:pt>
                <c:pt idx="151">
                  <c:v>4.0887513152116015E-3</c:v>
                </c:pt>
                <c:pt idx="152">
                  <c:v>3.928014635849352E-3</c:v>
                </c:pt>
                <c:pt idx="153">
                  <c:v>3.7733521529060409E-3</c:v>
                </c:pt>
                <c:pt idx="154">
                  <c:v>3.6245474209072519E-3</c:v>
                </c:pt>
                <c:pt idx="155">
                  <c:v>3.4813909872086646E-3</c:v>
                </c:pt>
                <c:pt idx="156">
                  <c:v>3.3436802074311204E-3</c:v>
                </c:pt>
                <c:pt idx="157">
                  <c:v>3.2112190631871629E-3</c:v>
                </c:pt>
                <c:pt idx="158">
                  <c:v>3.0838179822648228E-3</c:v>
                </c:pt>
                <c:pt idx="159">
                  <c:v>2.9612936614154982E-3</c:v>
                </c:pt>
                <c:pt idx="160">
                  <c:v>2.8434688918752152E-3</c:v>
                </c:pt>
                <c:pt idx="161">
                  <c:v>2.7301723877321458E-3</c:v>
                </c:pt>
                <c:pt idx="162">
                  <c:v>2.6212386172380807E-3</c:v>
                </c:pt>
                <c:pt idx="163">
                  <c:v>2.5165076371473803E-3</c:v>
                </c:pt>
                <c:pt idx="164">
                  <c:v>2.4158249301538758E-3</c:v>
                </c:pt>
                <c:pt idx="165">
                  <c:v>2.3190412454839994E-3</c:v>
                </c:pt>
                <c:pt idx="166">
                  <c:v>2.2260124426932175E-3</c:v>
                </c:pt>
                <c:pt idx="167">
                  <c:v>2.1365993387024679E-3</c:v>
                </c:pt>
                <c:pt idx="168">
                  <c:v>2.0506675581017479E-3</c:v>
                </c:pt>
                <c:pt idx="169">
                  <c:v>1.968087386739128E-3</c:v>
                </c:pt>
                <c:pt idx="170">
                  <c:v>1.8887336286054408E-3</c:v>
                </c:pt>
                <c:pt idx="171">
                  <c:v>1.8124854660173922E-3</c:v>
                </c:pt>
                <c:pt idx="172">
                  <c:v>1.7392263230950782E-3</c:v>
                </c:pt>
                <c:pt idx="173">
                  <c:v>1.6688437325236359E-3</c:v>
                </c:pt>
                <c:pt idx="174">
                  <c:v>1.6012292055830851E-3</c:v>
                </c:pt>
                <c:pt idx="175">
                  <c:v>1.5362781054252806E-3</c:v>
                </c:pt>
                <c:pt idx="176">
                  <c:v>1.4738895235721845E-3</c:v>
                </c:pt>
                <c:pt idx="177">
                  <c:v>1.4139661596054562E-3</c:v>
                </c:pt>
                <c:pt idx="178">
                  <c:v>1.3564142040135398E-3</c:v>
                </c:pt>
                <c:pt idx="179">
                  <c:v>1.30114322415902E-3</c:v>
                </c:pt>
                <c:pt idx="180">
                  <c:v>1.2480660533259638E-3</c:v>
                </c:pt>
                <c:pt idx="181">
                  <c:v>1.1970986828042456E-3</c:v>
                </c:pt>
                <c:pt idx="182">
                  <c:v>1.1481601569654787E-3</c:v>
                </c:pt>
                <c:pt idx="183">
                  <c:v>1.1011724712830598E-3</c:v>
                </c:pt>
                <c:pt idx="184">
                  <c:v>1.0560604732470359E-3</c:v>
                </c:pt>
                <c:pt idx="185">
                  <c:v>1.0127517661228987E-3</c:v>
                </c:pt>
                <c:pt idx="186">
                  <c:v>9.7117661550212401E-4</c:v>
                </c:pt>
                <c:pt idx="187">
                  <c:v>9.3126785859111796E-4</c:v>
                </c:pt>
                <c:pt idx="188">
                  <c:v>8.9296081618436536E-4</c:v>
                </c:pt>
                <c:pt idx="189">
                  <c:v>8.5619320726680495E-4</c:v>
                </c:pt>
                <c:pt idx="190">
                  <c:v>8.2090506618994819E-4</c:v>
                </c:pt>
                <c:pt idx="191">
                  <c:v>7.8703866236584392E-4</c:v>
                </c:pt>
                <c:pt idx="192">
                  <c:v>7.5453842242274188E-4</c:v>
                </c:pt>
                <c:pt idx="193">
                  <c:v>7.233508547662183E-4</c:v>
                </c:pt>
                <c:pt idx="194">
                  <c:v>6.934244764895119E-4</c:v>
                </c:pt>
                <c:pt idx="195">
                  <c:v>6.6470974257695911E-4</c:v>
                </c:pt>
                <c:pt idx="196">
                  <c:v>6.3715897734464052E-4</c:v>
                </c:pt>
                <c:pt idx="197">
                  <c:v>6.1072630806266383E-4</c:v>
                </c:pt>
                <c:pt idx="198">
                  <c:v>5.8536760070391418E-4</c:v>
                </c:pt>
                <c:pt idx="199">
                  <c:v>5.6104039776458967E-4</c:v>
                </c:pt>
                <c:pt idx="200">
                  <c:v>5.3770385810238141E-4</c:v>
                </c:pt>
                <c:pt idx="201">
                  <c:v>5.153186987387683E-4</c:v>
                </c:pt>
                <c:pt idx="202">
                  <c:v>4.9384713857256722E-4</c:v>
                </c:pt>
                <c:pt idx="203">
                  <c:v>4.7325284395259413E-4</c:v>
                </c:pt>
                <c:pt idx="204">
                  <c:v>4.5350087605805142E-4</c:v>
                </c:pt>
                <c:pt idx="205">
                  <c:v>4.3455764003604399E-4</c:v>
                </c:pt>
                <c:pt idx="206">
                  <c:v>4.1639083584648023E-4</c:v>
                </c:pt>
                <c:pt idx="207">
                  <c:v>3.989694107654472E-4</c:v>
                </c:pt>
                <c:pt idx="208">
                  <c:v>3.8226351349905256E-4</c:v>
                </c:pt>
                <c:pt idx="209">
                  <c:v>3.6624444986062504E-4</c:v>
                </c:pt>
                <c:pt idx="210">
                  <c:v>3.5088463996508297E-4</c:v>
                </c:pt>
                <c:pt idx="211">
                  <c:v>3.3615757689522252E-4</c:v>
                </c:pt>
                <c:pt idx="212">
                  <c:v>3.2203778679562172E-4</c:v>
                </c:pt>
                <c:pt idx="213">
                  <c:v>3.0850079035080961E-4</c:v>
                </c:pt>
                <c:pt idx="214">
                  <c:v>2.9552306560530803E-4</c:v>
                </c:pt>
                <c:pt idx="215">
                  <c:v>2.8308201208412269E-4</c:v>
                </c:pt>
                <c:pt idx="216">
                  <c:v>2.7115591617321187E-4</c:v>
                </c:pt>
                <c:pt idx="217">
                  <c:v>2.5972391772043459E-4</c:v>
                </c:pt>
                <c:pt idx="218">
                  <c:v>2.4876597781842797E-4</c:v>
                </c:pt>
                <c:pt idx="219">
                  <c:v>2.3826284773182635E-4</c:v>
                </c:pt>
                <c:pt idx="220">
                  <c:v>2.2819603893217216E-4</c:v>
                </c:pt>
                <c:pt idx="221">
                  <c:v>2.1854779420481593E-4</c:v>
                </c:pt>
                <c:pt idx="222">
                  <c:v>2.0930105979302799E-4</c:v>
                </c:pt>
                <c:pt idx="223">
                  <c:v>2.004394585454659E-4</c:v>
                </c:pt>
                <c:pt idx="224">
                  <c:v>1.919472640340522E-4</c:v>
                </c:pt>
                <c:pt idx="225">
                  <c:v>1.8380937561020955E-4</c:v>
                </c:pt>
                <c:pt idx="226">
                  <c:v>1.7601129436829022E-4</c:v>
                </c:pt>
                <c:pt idx="227">
                  <c:v>1.6853909998590304E-4</c:v>
                </c:pt>
                <c:pt idx="228">
                  <c:v>1.6137942841169977E-4</c:v>
                </c:pt>
                <c:pt idx="229">
                  <c:v>1.5451945037202279E-4</c:v>
                </c:pt>
                <c:pt idx="230">
                  <c:v>1.4794685066864505E-4</c:v>
                </c:pt>
                <c:pt idx="231">
                  <c:v>1.4164980824064516E-4</c:v>
                </c:pt>
                <c:pt idx="232">
                  <c:v>1.3561697696425109E-4</c:v>
                </c:pt>
                <c:pt idx="233">
                  <c:v>1.2983746716527302E-4</c:v>
                </c:pt>
                <c:pt idx="234">
                  <c:v>1.2430082781950453E-4</c:v>
                </c:pt>
                <c:pt idx="235">
                  <c:v>1.1899702941721781E-4</c:v>
                </c:pt>
                <c:pt idx="236">
                  <c:v>1.1391644746861488E-4</c:v>
                </c:pt>
                <c:pt idx="237">
                  <c:v>1.0904984662780336E-4</c:v>
                </c:pt>
                <c:pt idx="238">
                  <c:v>1.043883654135698E-4</c:v>
                </c:pt>
                <c:pt idx="239">
                  <c:v>9.9923501505900689E-5</c:v>
                </c:pt>
                <c:pt idx="240">
                  <c:v>9.5647097597866028E-5</c:v>
                </c:pt>
                <c:pt idx="241">
                  <c:v>9.1551327783132659E-5</c:v>
                </c:pt>
                <c:pt idx="242">
                  <c:v>8.762868445999989E-5</c:v>
                </c:pt>
                <c:pt idx="243">
                  <c:v>8.3871965733473114E-5</c:v>
                </c:pt>
                <c:pt idx="244">
                  <c:v>8.0274263297483857E-5</c:v>
                </c:pt>
                <c:pt idx="245">
                  <c:v>7.6828950779955245E-5</c:v>
                </c:pt>
                <c:pt idx="246">
                  <c:v>7.3529672533974915E-5</c:v>
                </c:pt>
                <c:pt idx="247">
                  <c:v>7.0370332858893584E-5</c:v>
                </c:pt>
                <c:pt idx="248">
                  <c:v>6.7345085635703186E-5</c:v>
                </c:pt>
                <c:pt idx="249">
                  <c:v>6.4448324361573669E-5</c:v>
                </c:pt>
                <c:pt idx="250">
                  <c:v>6.1674672568930866E-5</c:v>
                </c:pt>
                <c:pt idx="251">
                  <c:v>5.9018974614956986E-5</c:v>
                </c:pt>
                <c:pt idx="252">
                  <c:v>5.6476286827869716E-5</c:v>
                </c:pt>
                <c:pt idx="253">
                  <c:v>5.4041868996802746E-5</c:v>
                </c:pt>
                <c:pt idx="254">
                  <c:v>5.1711176192563252E-5</c:v>
                </c:pt>
                <c:pt idx="255">
                  <c:v>4.9479850906976897E-5</c:v>
                </c:pt>
                <c:pt idx="256">
                  <c:v>4.73437154989581E-5</c:v>
                </c:pt>
                <c:pt idx="257">
                  <c:v>4.5298764935854559E-5</c:v>
                </c:pt>
                <c:pt idx="258">
                  <c:v>4.3341159819013252E-5</c:v>
                </c:pt>
                <c:pt idx="259">
                  <c:v>4.1467219682903861E-5</c:v>
                </c:pt>
                <c:pt idx="260">
                  <c:v>3.9673416557508523E-5</c:v>
                </c:pt>
                <c:pt idx="261">
                  <c:v>3.7956368784052077E-5</c:v>
                </c:pt>
                <c:pt idx="262">
                  <c:v>3.6312835074496498E-5</c:v>
                </c:pt>
                <c:pt idx="263">
                  <c:v>3.4739708805565186E-5</c:v>
                </c:pt>
                <c:pt idx="264">
                  <c:v>3.3234012538392383E-5</c:v>
                </c:pt>
                <c:pt idx="265">
                  <c:v>3.1792892755210235E-5</c:v>
                </c:pt>
                <c:pt idx="266">
                  <c:v>3.0413614804797433E-5</c:v>
                </c:pt>
                <c:pt idx="267">
                  <c:v>2.90935580487088E-5</c:v>
                </c:pt>
                <c:pt idx="268">
                  <c:v>2.7830211200596453E-5</c:v>
                </c:pt>
                <c:pt idx="269">
                  <c:v>2.6621167851211122E-5</c:v>
                </c:pt>
                <c:pt idx="270">
                  <c:v>2.546412217194168E-5</c:v>
                </c:pt>
                <c:pt idx="271">
                  <c:v>2.4356864790013185E-5</c:v>
                </c:pt>
                <c:pt idx="272">
                  <c:v>2.3297278828714689E-5</c:v>
                </c:pt>
                <c:pt idx="273">
                  <c:v>2.2283336106271829E-5</c:v>
                </c:pt>
                <c:pt idx="274">
                  <c:v>2.1313093487215247E-5</c:v>
                </c:pt>
                <c:pt idx="275">
                  <c:v>2.0384689380322054E-5</c:v>
                </c:pt>
                <c:pt idx="276">
                  <c:v>1.9496340377428216E-5</c:v>
                </c:pt>
                <c:pt idx="277">
                  <c:v>1.8646338027620598E-5</c:v>
                </c:pt>
                <c:pt idx="278">
                  <c:v>1.7833045741522973E-5</c:v>
                </c:pt>
                <c:pt idx="279">
                  <c:v>1.7054895820586947E-5</c:v>
                </c:pt>
                <c:pt idx="280">
                  <c:v>1.6310386606490116E-5</c:v>
                </c:pt>
                <c:pt idx="281">
                  <c:v>1.5598079745926986E-5</c:v>
                </c:pt>
                <c:pt idx="282">
                  <c:v>1.4916597566256429E-5</c:v>
                </c:pt>
                <c:pt idx="283">
                  <c:v>1.4264620557639696E-5</c:v>
                </c:pt>
                <c:pt idx="284">
                  <c:v>1.3640884957469118E-5</c:v>
                </c:pt>
                <c:pt idx="285">
                  <c:v>1.3044180433046131E-5</c:v>
                </c:pt>
                <c:pt idx="286">
                  <c:v>1.2473347858621063E-5</c:v>
                </c:pt>
                <c:pt idx="287">
                  <c:v>1.1927277183055376E-5</c:v>
                </c:pt>
                <c:pt idx="288">
                  <c:v>1.1404905384509402E-5</c:v>
                </c:pt>
                <c:pt idx="289">
                  <c:v>1.0905214508696491E-5</c:v>
                </c:pt>
                <c:pt idx="290">
                  <c:v>1.0427229787376984E-5</c:v>
                </c:pt>
                <c:pt idx="291">
                  <c:v>9.9700178338930904E-6</c:v>
                </c:pt>
                <c:pt idx="292">
                  <c:v>9.5326849126690617E-6</c:v>
                </c:pt>
                <c:pt idx="293">
                  <c:v>9.1143752797195597E-6</c:v>
                </c:pt>
                <c:pt idx="294">
                  <c:v>8.7142695913233642E-6</c:v>
                </c:pt>
                <c:pt idx="295">
                  <c:v>8.3315833781296821E-6</c:v>
                </c:pt>
                <c:pt idx="296">
                  <c:v>7.9655655820703786E-6</c:v>
                </c:pt>
                <c:pt idx="297">
                  <c:v>7.6154971535533729E-6</c:v>
                </c:pt>
                <c:pt idx="298">
                  <c:v>7.2806897065108542E-6</c:v>
                </c:pt>
                <c:pt idx="299">
                  <c:v>6.9604842289707062E-6</c:v>
                </c:pt>
                <c:pt idx="300">
                  <c:v>6.6542498469103439E-6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2F-435F-8473-3A2F0CAE2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89682424"/>
        <c:axId val="489681768"/>
      </c:lineChart>
      <c:catAx>
        <c:axId val="48968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81768"/>
        <c:crosses val="autoZero"/>
        <c:auto val="1"/>
        <c:lblAlgn val="ctr"/>
        <c:lblOffset val="100"/>
        <c:noMultiLvlLbl val="0"/>
      </c:catAx>
      <c:valAx>
        <c:axId val="489681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82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Phân</a:t>
            </a:r>
            <a:r>
              <a:rPr lang="en-US" baseline="0"/>
              <a:t> phối fisher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'phân phối'!$H$3:$H$303</c:f>
              <c:numCache>
                <c:formatCode>General</c:formatCode>
                <c:ptCount val="30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  <c:pt idx="178">
                  <c:v>1.7900000000000014</c:v>
                </c:pt>
                <c:pt idx="179">
                  <c:v>1.8000000000000014</c:v>
                </c:pt>
                <c:pt idx="180">
                  <c:v>1.8100000000000014</c:v>
                </c:pt>
                <c:pt idx="181">
                  <c:v>1.8200000000000014</c:v>
                </c:pt>
                <c:pt idx="182">
                  <c:v>1.8300000000000014</c:v>
                </c:pt>
                <c:pt idx="183">
                  <c:v>1.8400000000000014</c:v>
                </c:pt>
                <c:pt idx="184">
                  <c:v>1.8500000000000014</c:v>
                </c:pt>
                <c:pt idx="185">
                  <c:v>1.8600000000000014</c:v>
                </c:pt>
                <c:pt idx="186">
                  <c:v>1.8700000000000014</c:v>
                </c:pt>
                <c:pt idx="187">
                  <c:v>1.8800000000000014</c:v>
                </c:pt>
                <c:pt idx="188">
                  <c:v>1.8900000000000015</c:v>
                </c:pt>
                <c:pt idx="189">
                  <c:v>1.9000000000000015</c:v>
                </c:pt>
                <c:pt idx="190">
                  <c:v>1.9100000000000015</c:v>
                </c:pt>
                <c:pt idx="191">
                  <c:v>1.9200000000000015</c:v>
                </c:pt>
                <c:pt idx="192">
                  <c:v>1.9300000000000015</c:v>
                </c:pt>
                <c:pt idx="193">
                  <c:v>1.9400000000000015</c:v>
                </c:pt>
                <c:pt idx="194">
                  <c:v>1.9500000000000015</c:v>
                </c:pt>
                <c:pt idx="195">
                  <c:v>1.9600000000000015</c:v>
                </c:pt>
                <c:pt idx="196">
                  <c:v>1.9700000000000015</c:v>
                </c:pt>
                <c:pt idx="197">
                  <c:v>1.9800000000000015</c:v>
                </c:pt>
                <c:pt idx="198">
                  <c:v>1.9900000000000015</c:v>
                </c:pt>
                <c:pt idx="199">
                  <c:v>2.0000000000000013</c:v>
                </c:pt>
                <c:pt idx="200">
                  <c:v>2.0100000000000011</c:v>
                </c:pt>
                <c:pt idx="201">
                  <c:v>2.0200000000000009</c:v>
                </c:pt>
                <c:pt idx="202">
                  <c:v>2.0300000000000007</c:v>
                </c:pt>
                <c:pt idx="203">
                  <c:v>2.0400000000000005</c:v>
                </c:pt>
                <c:pt idx="204">
                  <c:v>2.0500000000000003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2.0799999999999996</c:v>
                </c:pt>
                <c:pt idx="208">
                  <c:v>2.0899999999999994</c:v>
                </c:pt>
                <c:pt idx="209">
                  <c:v>2.0999999999999992</c:v>
                </c:pt>
                <c:pt idx="210">
                  <c:v>2.109999999999999</c:v>
                </c:pt>
                <c:pt idx="211">
                  <c:v>2.1199999999999988</c:v>
                </c:pt>
                <c:pt idx="212">
                  <c:v>2.1299999999999986</c:v>
                </c:pt>
                <c:pt idx="213">
                  <c:v>2.1399999999999983</c:v>
                </c:pt>
                <c:pt idx="214">
                  <c:v>2.1499999999999981</c:v>
                </c:pt>
                <c:pt idx="215">
                  <c:v>2.1599999999999979</c:v>
                </c:pt>
                <c:pt idx="216">
                  <c:v>2.1699999999999977</c:v>
                </c:pt>
                <c:pt idx="217">
                  <c:v>2.1799999999999975</c:v>
                </c:pt>
                <c:pt idx="218">
                  <c:v>2.1899999999999973</c:v>
                </c:pt>
                <c:pt idx="219">
                  <c:v>2.1999999999999971</c:v>
                </c:pt>
                <c:pt idx="220">
                  <c:v>2.2099999999999969</c:v>
                </c:pt>
                <c:pt idx="221">
                  <c:v>2.2199999999999966</c:v>
                </c:pt>
                <c:pt idx="222">
                  <c:v>2.2299999999999964</c:v>
                </c:pt>
                <c:pt idx="223">
                  <c:v>2.2399999999999962</c:v>
                </c:pt>
                <c:pt idx="224">
                  <c:v>2.249999999999996</c:v>
                </c:pt>
                <c:pt idx="225">
                  <c:v>2.2599999999999958</c:v>
                </c:pt>
                <c:pt idx="226">
                  <c:v>2.2699999999999956</c:v>
                </c:pt>
                <c:pt idx="227">
                  <c:v>2.2799999999999954</c:v>
                </c:pt>
                <c:pt idx="228">
                  <c:v>2.2899999999999952</c:v>
                </c:pt>
                <c:pt idx="229">
                  <c:v>2.2999999999999949</c:v>
                </c:pt>
                <c:pt idx="230">
                  <c:v>2.3099999999999947</c:v>
                </c:pt>
                <c:pt idx="231">
                  <c:v>2.3199999999999945</c:v>
                </c:pt>
                <c:pt idx="232">
                  <c:v>2.3299999999999943</c:v>
                </c:pt>
                <c:pt idx="233">
                  <c:v>2.3399999999999941</c:v>
                </c:pt>
                <c:pt idx="234">
                  <c:v>2.3499999999999939</c:v>
                </c:pt>
                <c:pt idx="235">
                  <c:v>2.3599999999999937</c:v>
                </c:pt>
                <c:pt idx="236">
                  <c:v>2.3699999999999934</c:v>
                </c:pt>
                <c:pt idx="237">
                  <c:v>2.3799999999999932</c:v>
                </c:pt>
                <c:pt idx="238">
                  <c:v>2.389999999999993</c:v>
                </c:pt>
                <c:pt idx="239">
                  <c:v>2.3999999999999928</c:v>
                </c:pt>
                <c:pt idx="240">
                  <c:v>2.4099999999999926</c:v>
                </c:pt>
                <c:pt idx="241">
                  <c:v>2.4199999999999924</c:v>
                </c:pt>
                <c:pt idx="242">
                  <c:v>2.4299999999999922</c:v>
                </c:pt>
                <c:pt idx="243">
                  <c:v>2.439999999999992</c:v>
                </c:pt>
                <c:pt idx="244">
                  <c:v>2.4499999999999917</c:v>
                </c:pt>
                <c:pt idx="245">
                  <c:v>2.4599999999999915</c:v>
                </c:pt>
                <c:pt idx="246">
                  <c:v>2.4699999999999913</c:v>
                </c:pt>
                <c:pt idx="247">
                  <c:v>2.4799999999999911</c:v>
                </c:pt>
                <c:pt idx="248">
                  <c:v>2.4899999999999909</c:v>
                </c:pt>
                <c:pt idx="249">
                  <c:v>2.4999999999999907</c:v>
                </c:pt>
                <c:pt idx="250">
                  <c:v>2.5099999999999905</c:v>
                </c:pt>
                <c:pt idx="251">
                  <c:v>2.5199999999999902</c:v>
                </c:pt>
                <c:pt idx="252">
                  <c:v>2.52999999999999</c:v>
                </c:pt>
                <c:pt idx="253">
                  <c:v>2.5399999999999898</c:v>
                </c:pt>
                <c:pt idx="254">
                  <c:v>2.5499999999999896</c:v>
                </c:pt>
                <c:pt idx="255">
                  <c:v>2.5599999999999894</c:v>
                </c:pt>
                <c:pt idx="256">
                  <c:v>2.5699999999999892</c:v>
                </c:pt>
                <c:pt idx="257">
                  <c:v>2.579999999999989</c:v>
                </c:pt>
                <c:pt idx="258">
                  <c:v>2.5899999999999888</c:v>
                </c:pt>
                <c:pt idx="259">
                  <c:v>2.5999999999999885</c:v>
                </c:pt>
                <c:pt idx="260">
                  <c:v>2.6099999999999883</c:v>
                </c:pt>
                <c:pt idx="261">
                  <c:v>2.6199999999999881</c:v>
                </c:pt>
                <c:pt idx="262">
                  <c:v>2.6299999999999879</c:v>
                </c:pt>
                <c:pt idx="263">
                  <c:v>2.6399999999999877</c:v>
                </c:pt>
                <c:pt idx="264">
                  <c:v>2.6499999999999875</c:v>
                </c:pt>
                <c:pt idx="265">
                  <c:v>2.6599999999999873</c:v>
                </c:pt>
                <c:pt idx="266">
                  <c:v>2.6699999999999871</c:v>
                </c:pt>
                <c:pt idx="267">
                  <c:v>2.6799999999999868</c:v>
                </c:pt>
                <c:pt idx="268">
                  <c:v>2.6899999999999866</c:v>
                </c:pt>
                <c:pt idx="269">
                  <c:v>2.6999999999999864</c:v>
                </c:pt>
                <c:pt idx="270">
                  <c:v>2.7099999999999862</c:v>
                </c:pt>
                <c:pt idx="271">
                  <c:v>2.719999999999986</c:v>
                </c:pt>
                <c:pt idx="272">
                  <c:v>2.7299999999999858</c:v>
                </c:pt>
                <c:pt idx="273">
                  <c:v>2.7399999999999856</c:v>
                </c:pt>
                <c:pt idx="274">
                  <c:v>2.7499999999999853</c:v>
                </c:pt>
                <c:pt idx="275">
                  <c:v>2.7599999999999851</c:v>
                </c:pt>
                <c:pt idx="276">
                  <c:v>2.7699999999999849</c:v>
                </c:pt>
                <c:pt idx="277">
                  <c:v>2.7799999999999847</c:v>
                </c:pt>
                <c:pt idx="278">
                  <c:v>2.7899999999999845</c:v>
                </c:pt>
                <c:pt idx="279">
                  <c:v>2.7999999999999843</c:v>
                </c:pt>
                <c:pt idx="280">
                  <c:v>2.8099999999999841</c:v>
                </c:pt>
                <c:pt idx="281">
                  <c:v>2.8199999999999839</c:v>
                </c:pt>
                <c:pt idx="282">
                  <c:v>2.8299999999999836</c:v>
                </c:pt>
                <c:pt idx="283">
                  <c:v>2.8399999999999834</c:v>
                </c:pt>
                <c:pt idx="284">
                  <c:v>2.8499999999999832</c:v>
                </c:pt>
                <c:pt idx="285">
                  <c:v>2.859999999999983</c:v>
                </c:pt>
                <c:pt idx="286">
                  <c:v>2.8699999999999828</c:v>
                </c:pt>
                <c:pt idx="287">
                  <c:v>2.8799999999999826</c:v>
                </c:pt>
                <c:pt idx="288">
                  <c:v>2.8899999999999824</c:v>
                </c:pt>
                <c:pt idx="289">
                  <c:v>2.8999999999999821</c:v>
                </c:pt>
                <c:pt idx="290">
                  <c:v>2.9099999999999819</c:v>
                </c:pt>
                <c:pt idx="291">
                  <c:v>2.9199999999999817</c:v>
                </c:pt>
                <c:pt idx="292">
                  <c:v>2.9299999999999815</c:v>
                </c:pt>
                <c:pt idx="293">
                  <c:v>2.9399999999999813</c:v>
                </c:pt>
                <c:pt idx="294">
                  <c:v>2.9499999999999811</c:v>
                </c:pt>
                <c:pt idx="295">
                  <c:v>2.9599999999999809</c:v>
                </c:pt>
                <c:pt idx="296">
                  <c:v>2.9699999999999807</c:v>
                </c:pt>
                <c:pt idx="297">
                  <c:v>2.9799999999999804</c:v>
                </c:pt>
                <c:pt idx="298">
                  <c:v>2.9899999999999802</c:v>
                </c:pt>
                <c:pt idx="299">
                  <c:v>2.99999999999998</c:v>
                </c:pt>
                <c:pt idx="300">
                  <c:v>3.0099999999999798</c:v>
                </c:pt>
              </c:numCache>
            </c:numRef>
          </c:cat>
          <c:val>
            <c:numRef>
              <c:f>'phân phối'!$I$3:$I$303</c:f>
              <c:numCache>
                <c:formatCode>General</c:formatCode>
                <c:ptCount val="301"/>
                <c:pt idx="0">
                  <c:v>8.5925045227334979E-3</c:v>
                </c:pt>
                <c:pt idx="1">
                  <c:v>2.3558289647335664E-2</c:v>
                </c:pt>
                <c:pt idx="2">
                  <c:v>4.1955918437672941E-2</c:v>
                </c:pt>
                <c:pt idx="3">
                  <c:v>6.2624943962707652E-2</c:v>
                </c:pt>
                <c:pt idx="4">
                  <c:v>8.4857775634480215E-2</c:v>
                </c:pt>
                <c:pt idx="5">
                  <c:v>0.10816229236277584</c:v>
                </c:pt>
                <c:pt idx="6">
                  <c:v>0.13217258133344884</c:v>
                </c:pt>
                <c:pt idx="7">
                  <c:v>0.15660562929851063</c:v>
                </c:pt>
                <c:pt idx="8">
                  <c:v>0.18123699019088435</c:v>
                </c:pt>
                <c:pt idx="9">
                  <c:v>0.20588571652474807</c:v>
                </c:pt>
                <c:pt idx="10">
                  <c:v>0.23040435381892616</c:v>
                </c:pt>
                <c:pt idx="11">
                  <c:v>0.25467193953005768</c:v>
                </c:pt>
                <c:pt idx="12">
                  <c:v>0.27858890087114546</c:v>
                </c:pt>
                <c:pt idx="13">
                  <c:v>0.30207321417569583</c:v>
                </c:pt>
                <c:pt idx="14">
                  <c:v>0.3250574370832004</c:v>
                </c:pt>
                <c:pt idx="15">
                  <c:v>0.34748636524359439</c:v>
                </c:pt>
                <c:pt idx="16">
                  <c:v>0.36931514869124088</c:v>
                </c:pt>
                <c:pt idx="17">
                  <c:v>0.39050775479670874</c:v>
                </c:pt>
                <c:pt idx="18">
                  <c:v>0.41103569799298117</c:v>
                </c:pt>
                <c:pt idx="19">
                  <c:v>0.43087697856461282</c:v>
                </c:pt>
                <c:pt idx="20">
                  <c:v>0.45001518785669331</c:v>
                </c:pt>
                <c:pt idx="21">
                  <c:v>0.46843874778917727</c:v>
                </c:pt>
                <c:pt idx="22">
                  <c:v>0.48614026007827993</c:v>
                </c:pt>
                <c:pt idx="23">
                  <c:v>0.50311594603602106</c:v>
                </c:pt>
                <c:pt idx="24">
                  <c:v>0.51936516186832982</c:v>
                </c:pt>
                <c:pt idx="25">
                  <c:v>0.53488997743723954</c:v>
                </c:pt>
                <c:pt idx="26">
                  <c:v>0.54969480877544596</c:v>
                </c:pt>
                <c:pt idx="27">
                  <c:v>0.56378609643632405</c:v>
                </c:pt>
                <c:pt idx="28">
                  <c:v>0.57717202316598137</c:v>
                </c:pt>
                <c:pt idx="29">
                  <c:v>0.58986226549342513</c:v>
                </c:pt>
                <c:pt idx="30">
                  <c:v>0.60186777472092856</c:v>
                </c:pt>
                <c:pt idx="31">
                  <c:v>0.61320058351076301</c:v>
                </c:pt>
                <c:pt idx="32">
                  <c:v>0.62387363484503744</c:v>
                </c:pt>
                <c:pt idx="33">
                  <c:v>0.6339006306111119</c:v>
                </c:pt>
                <c:pt idx="34">
                  <c:v>0.6432958974578572</c:v>
                </c:pt>
                <c:pt idx="35">
                  <c:v>0.65207426789452605</c:v>
                </c:pt>
                <c:pt idx="36">
                  <c:v>0.66025097487722495</c:v>
                </c:pt>
                <c:pt idx="37">
                  <c:v>0.66784155835788739</c:v>
                </c:pt>
                <c:pt idx="38">
                  <c:v>0.6748617824653298</c:v>
                </c:pt>
                <c:pt idx="39">
                  <c:v>0.68132756215354229</c:v>
                </c:pt>
                <c:pt idx="40">
                  <c:v>0.68725489829399178</c:v>
                </c:pt>
                <c:pt idx="41">
                  <c:v>0.69265982031034712</c:v>
                </c:pt>
                <c:pt idx="42">
                  <c:v>0.69755833555894831</c:v>
                </c:pt>
                <c:pt idx="43">
                  <c:v>0.70196638474923367</c:v>
                </c:pt>
                <c:pt idx="44">
                  <c:v>0.70589980277732467</c:v>
                </c:pt>
                <c:pt idx="45">
                  <c:v>0.70937428441491024</c:v>
                </c:pt>
                <c:pt idx="46">
                  <c:v>0.71240535435588437</c:v>
                </c:pt>
                <c:pt idx="47">
                  <c:v>0.71500834117617673</c:v>
                </c:pt>
                <c:pt idx="48">
                  <c:v>0.71719835480883776</c:v>
                </c:pt>
                <c:pt idx="49">
                  <c:v>0.71899026717764758</c:v>
                </c:pt>
                <c:pt idx="50">
                  <c:v>0.72039869566893977</c:v>
                </c:pt>
                <c:pt idx="51">
                  <c:v>0.72143798915371082</c:v>
                </c:pt>
                <c:pt idx="52">
                  <c:v>0.72212221630081952</c:v>
                </c:pt>
                <c:pt idx="53">
                  <c:v>0.7224651559477353</c:v>
                </c:pt>
                <c:pt idx="54">
                  <c:v>0.72248028931817698</c:v>
                </c:pt>
                <c:pt idx="55">
                  <c:v>0.7221807938964474</c:v>
                </c:pt>
                <c:pt idx="56">
                  <c:v>0.72157953878664038</c:v>
                </c:pt>
                <c:pt idx="57">
                  <c:v>0.72068908140133447</c:v>
                </c:pt>
                <c:pt idx="58">
                  <c:v>0.71952166533922202</c:v>
                </c:pt>
                <c:pt idx="59">
                  <c:v>0.71808921932441905</c:v>
                </c:pt>
                <c:pt idx="60">
                  <c:v>0.71640335709222935</c:v>
                </c:pt>
                <c:pt idx="61">
                  <c:v>0.71447537811697526</c:v>
                </c:pt>
                <c:pt idx="62">
                  <c:v>0.7123162690872844</c:v>
                </c:pt>
                <c:pt idx="63">
                  <c:v>0.70993670604310577</c:v>
                </c:pt>
                <c:pt idx="64">
                  <c:v>0.7073470570967223</c:v>
                </c:pt>
                <c:pt idx="65">
                  <c:v>0.70455738566730874</c:v>
                </c:pt>
                <c:pt idx="66">
                  <c:v>0.70157745416517581</c:v>
                </c:pt>
                <c:pt idx="67">
                  <c:v>0.69841672806781319</c:v>
                </c:pt>
                <c:pt idx="68">
                  <c:v>0.69508438033529074</c:v>
                </c:pt>
                <c:pt idx="69">
                  <c:v>0.69158929611750219</c:v>
                </c:pt>
                <c:pt idx="70">
                  <c:v>0.68794007771025067</c:v>
                </c:pt>
                <c:pt idx="71">
                  <c:v>0.68414504972122969</c:v>
                </c:pt>
                <c:pt idx="72">
                  <c:v>0.68021226441070803</c:v>
                </c:pt>
                <c:pt idx="73">
                  <c:v>0.67614950717509059</c:v>
                </c:pt>
                <c:pt idx="74">
                  <c:v>0.67196430214463354</c:v>
                </c:pt>
                <c:pt idx="75">
                  <c:v>0.6676639178693915</c:v>
                </c:pt>
                <c:pt idx="76">
                  <c:v>0.66325537307004889</c:v>
                </c:pt>
                <c:pt idx="77">
                  <c:v>0.658745442432627</c:v>
                </c:pt>
                <c:pt idx="78">
                  <c:v>0.65414066242818536</c:v>
                </c:pt>
                <c:pt idx="79">
                  <c:v>0.64944733714058822</c:v>
                </c:pt>
                <c:pt idx="80">
                  <c:v>0.64467154408717664</c:v>
                </c:pt>
                <c:pt idx="81">
                  <c:v>0.63981914001881146</c:v>
                </c:pt>
                <c:pt idx="82">
                  <c:v>0.63489576668721781</c:v>
                </c:pt>
                <c:pt idx="83">
                  <c:v>0.6299068565689222</c:v>
                </c:pt>
                <c:pt idx="84">
                  <c:v>0.62485763853629051</c:v>
                </c:pt>
                <c:pt idx="85">
                  <c:v>0.61975314346729138</c:v>
                </c:pt>
                <c:pt idx="86">
                  <c:v>0.61459820978664559</c:v>
                </c:pt>
                <c:pt idx="87">
                  <c:v>0.6093974889319278</c:v>
                </c:pt>
                <c:pt idx="88">
                  <c:v>0.60415545073904919</c:v>
                </c:pt>
                <c:pt idx="89">
                  <c:v>0.59887638874231741</c:v>
                </c:pt>
                <c:pt idx="90">
                  <c:v>0.59356442538495702</c:v>
                </c:pt>
                <c:pt idx="91">
                  <c:v>0.58822351713662768</c:v>
                </c:pt>
                <c:pt idx="92">
                  <c:v>0.58285745951504442</c:v>
                </c:pt>
                <c:pt idx="93">
                  <c:v>0.57746989200932364</c:v>
                </c:pt>
                <c:pt idx="94">
                  <c:v>0.57206430290316801</c:v>
                </c:pt>
                <c:pt idx="95">
                  <c:v>0.56664403399642493</c:v>
                </c:pt>
                <c:pt idx="96">
                  <c:v>0.56121228522393485</c:v>
                </c:pt>
                <c:pt idx="97">
                  <c:v>0.55577211917095493</c:v>
                </c:pt>
                <c:pt idx="98">
                  <c:v>0.55032646548474318</c:v>
                </c:pt>
                <c:pt idx="99">
                  <c:v>0.54487812518218204</c:v>
                </c:pt>
                <c:pt idx="100">
                  <c:v>0.53942977485357779</c:v>
                </c:pt>
                <c:pt idx="101">
                  <c:v>0.53398397076299065</c:v>
                </c:pt>
                <c:pt idx="102">
                  <c:v>0.52854315284567199</c:v>
                </c:pt>
                <c:pt idx="103">
                  <c:v>0.5231096486033523</c:v>
                </c:pt>
                <c:pt idx="104">
                  <c:v>0.51768567689829714</c:v>
                </c:pt>
                <c:pt idx="105">
                  <c:v>0.51227335164718268</c:v>
                </c:pt>
                <c:pt idx="106">
                  <c:v>0.50687468541598379</c:v>
                </c:pt>
                <c:pt idx="107">
                  <c:v>0.50149159291715661</c:v>
                </c:pt>
                <c:pt idx="108">
                  <c:v>0.49612589441051885</c:v>
                </c:pt>
                <c:pt idx="109">
                  <c:v>0.49077931900929767</c:v>
                </c:pt>
                <c:pt idx="110">
                  <c:v>0.48545350789289232</c:v>
                </c:pt>
                <c:pt idx="111">
                  <c:v>0.48015001742796515</c:v>
                </c:pt>
                <c:pt idx="112">
                  <c:v>0.47487032219951797</c:v>
                </c:pt>
                <c:pt idx="113">
                  <c:v>0.46961581795365764</c:v>
                </c:pt>
                <c:pt idx="114">
                  <c:v>0.46438782445378857</c:v>
                </c:pt>
                <c:pt idx="115">
                  <c:v>0.45918758825199829</c:v>
                </c:pt>
                <c:pt idx="116">
                  <c:v>0.45401628537741845</c:v>
                </c:pt>
                <c:pt idx="117">
                  <c:v>0.44887502394335971</c:v>
                </c:pt>
                <c:pt idx="118">
                  <c:v>0.44376484667503274</c:v>
                </c:pt>
                <c:pt idx="119">
                  <c:v>0.43868673335965996</c:v>
                </c:pt>
                <c:pt idx="120">
                  <c:v>0.43364160322079626</c:v>
                </c:pt>
                <c:pt idx="121">
                  <c:v>0.42863031721865458</c:v>
                </c:pt>
                <c:pt idx="122">
                  <c:v>0.42365368027824485</c:v>
                </c:pt>
                <c:pt idx="123">
                  <c:v>0.41871244344710379</c:v>
                </c:pt>
                <c:pt idx="124">
                  <c:v>0.41380730598439014</c:v>
                </c:pt>
                <c:pt idx="125">
                  <c:v>0.40893891738309907</c:v>
                </c:pt>
                <c:pt idx="126">
                  <c:v>0.40410787932713105</c:v>
                </c:pt>
                <c:pt idx="127">
                  <c:v>0.39931474758492852</c:v>
                </c:pt>
                <c:pt idx="128">
                  <c:v>0.39456003384136967</c:v>
                </c:pt>
                <c:pt idx="129">
                  <c:v>0.38984420746958637</c:v>
                </c:pt>
                <c:pt idx="130">
                  <c:v>0.38516769724434813</c:v>
                </c:pt>
                <c:pt idx="131">
                  <c:v>0.38053089299862014</c:v>
                </c:pt>
                <c:pt idx="132">
                  <c:v>0.37593414722488355</c:v>
                </c:pt>
                <c:pt idx="133">
                  <c:v>0.37137777662277588</c:v>
                </c:pt>
                <c:pt idx="134">
                  <c:v>0.36686206359457385</c:v>
                </c:pt>
                <c:pt idx="135">
                  <c:v>0.36238725769001817</c:v>
                </c:pt>
                <c:pt idx="136">
                  <c:v>0.3579535770019453</c:v>
                </c:pt>
                <c:pt idx="137">
                  <c:v>0.35356120951416153</c:v>
                </c:pt>
                <c:pt idx="138">
                  <c:v>0.34921031440296679</c:v>
                </c:pt>
                <c:pt idx="139">
                  <c:v>0.34490102329369687</c:v>
                </c:pt>
                <c:pt idx="140">
                  <c:v>0.34063344147362989</c:v>
                </c:pt>
                <c:pt idx="141">
                  <c:v>0.33640764906257065</c:v>
                </c:pt>
                <c:pt idx="142">
                  <c:v>0.33222370214238345</c:v>
                </c:pt>
                <c:pt idx="143">
                  <c:v>0.32808163384673933</c:v>
                </c:pt>
                <c:pt idx="144">
                  <c:v>0.32398145541228029</c:v>
                </c:pt>
                <c:pt idx="145">
                  <c:v>0.31992315719240139</c:v>
                </c:pt>
                <c:pt idx="146">
                  <c:v>0.31590670963480233</c:v>
                </c:pt>
                <c:pt idx="147">
                  <c:v>0.31193206422394243</c:v>
                </c:pt>
                <c:pt idx="148">
                  <c:v>0.30799915438949715</c:v>
                </c:pt>
                <c:pt idx="149">
                  <c:v>0.30410789638188512</c:v>
                </c:pt>
                <c:pt idx="150">
                  <c:v>0.30025819011591182</c:v>
                </c:pt>
                <c:pt idx="151">
                  <c:v>0.29644991998354597</c:v>
                </c:pt>
                <c:pt idx="152">
                  <c:v>0.29268295563680408</c:v>
                </c:pt>
                <c:pt idx="153">
                  <c:v>0.28895715274172074</c:v>
                </c:pt>
                <c:pt idx="154">
                  <c:v>0.28527235370432347</c:v>
                </c:pt>
                <c:pt idx="155">
                  <c:v>0.28162838836952542</c:v>
                </c:pt>
                <c:pt idx="156">
                  <c:v>0.27802507469381998</c:v>
                </c:pt>
                <c:pt idx="157">
                  <c:v>0.27446221939262361</c:v>
                </c:pt>
                <c:pt idx="158">
                  <c:v>0.27093961856311172</c:v>
                </c:pt>
                <c:pt idx="159">
                  <c:v>0.26745705828334998</c:v>
                </c:pt>
                <c:pt idx="160">
                  <c:v>0.26401431518849827</c:v>
                </c:pt>
                <c:pt idx="161">
                  <c:v>0.26061115702486365</c:v>
                </c:pt>
                <c:pt idx="162">
                  <c:v>0.25724734318252862</c:v>
                </c:pt>
                <c:pt idx="163">
                  <c:v>0.25392262520727699</c:v>
                </c:pt>
                <c:pt idx="164">
                  <c:v>0.25063674729251556</c:v>
                </c:pt>
                <c:pt idx="165">
                  <c:v>0.24738944675185692</c:v>
                </c:pt>
                <c:pt idx="166">
                  <c:v>0.24418045447303108</c:v>
                </c:pt>
                <c:pt idx="167">
                  <c:v>0.24100949535375132</c:v>
                </c:pt>
                <c:pt idx="168">
                  <c:v>0.23787628872014915</c:v>
                </c:pt>
                <c:pt idx="169">
                  <c:v>0.2347805487283805</c:v>
                </c:pt>
                <c:pt idx="170">
                  <c:v>0.23172198474997777</c:v>
                </c:pt>
                <c:pt idx="171">
                  <c:v>0.22870030174150718</c:v>
                </c:pt>
                <c:pt idx="172">
                  <c:v>0.22571520059907543</c:v>
                </c:pt>
                <c:pt idx="173">
                  <c:v>0.22276637849821038</c:v>
                </c:pt>
                <c:pt idx="174">
                  <c:v>0.2198535292196265</c:v>
                </c:pt>
                <c:pt idx="175">
                  <c:v>0.21697634346136804</c:v>
                </c:pt>
                <c:pt idx="176">
                  <c:v>0.21413450913780416</c:v>
                </c:pt>
                <c:pt idx="177">
                  <c:v>0.21132771166594408</c:v>
                </c:pt>
                <c:pt idx="178">
                  <c:v>0.2085556342395162</c:v>
                </c:pt>
                <c:pt idx="179">
                  <c:v>0.20581795809124417</c:v>
                </c:pt>
                <c:pt idx="180">
                  <c:v>0.20311436274374442</c:v>
                </c:pt>
                <c:pt idx="181">
                  <c:v>0.20044452624944192</c:v>
                </c:pt>
                <c:pt idx="182">
                  <c:v>0.19780812541990703</c:v>
                </c:pt>
                <c:pt idx="183">
                  <c:v>0.19520483604498937</c:v>
                </c:pt>
                <c:pt idx="184">
                  <c:v>0.19263433310211131</c:v>
                </c:pt>
                <c:pt idx="185">
                  <c:v>0.19009629095608782</c:v>
                </c:pt>
                <c:pt idx="186">
                  <c:v>0.1875903835498067</c:v>
                </c:pt>
                <c:pt idx="187">
                  <c:v>0.18511628458610752</c:v>
                </c:pt>
                <c:pt idx="188">
                  <c:v>0.18267366770118068</c:v>
                </c:pt>
                <c:pt idx="189">
                  <c:v>0.18026220662979431</c:v>
                </c:pt>
                <c:pt idx="190">
                  <c:v>0.17788157536265367</c:v>
                </c:pt>
                <c:pt idx="191">
                  <c:v>0.17553144829618497</c:v>
                </c:pt>
                <c:pt idx="192">
                  <c:v>0.17321150037501831</c:v>
                </c:pt>
                <c:pt idx="193">
                  <c:v>0.17092140722744945</c:v>
                </c:pt>
                <c:pt idx="194">
                  <c:v>0.16866084529413733</c:v>
                </c:pt>
                <c:pt idx="195">
                  <c:v>0.16642949195029497</c:v>
                </c:pt>
                <c:pt idx="196">
                  <c:v>0.16422702562161764</c:v>
                </c:pt>
                <c:pt idx="197">
                  <c:v>0.16205312589418294</c:v>
                </c:pt>
                <c:pt idx="198">
                  <c:v>0.15990747361855737</c:v>
                </c:pt>
                <c:pt idx="199">
                  <c:v>0.15778975100832601</c:v>
                </c:pt>
                <c:pt idx="200">
                  <c:v>0.15569964173325937</c:v>
                </c:pt>
                <c:pt idx="201">
                  <c:v>0.15363683100732717</c:v>
                </c:pt>
                <c:pt idx="202">
                  <c:v>0.15160100567175469</c:v>
                </c:pt>
                <c:pt idx="203">
                  <c:v>0.14959185427331623</c:v>
                </c:pt>
                <c:pt idx="204">
                  <c:v>0.14760906713805103</c:v>
                </c:pt>
                <c:pt idx="205">
                  <c:v>0.14565233644058104</c:v>
                </c:pt>
                <c:pt idx="206">
                  <c:v>0.14372135626920407</c:v>
                </c:pt>
                <c:pt idx="207">
                  <c:v>0.14181582268692944</c:v>
                </c:pt>
                <c:pt idx="208">
                  <c:v>0.1399354337886177</c:v>
                </c:pt>
                <c:pt idx="209">
                  <c:v>0.13807988975438013</c:v>
                </c:pt>
                <c:pt idx="210">
                  <c:v>0.13624889289938824</c:v>
                </c:pt>
                <c:pt idx="211">
                  <c:v>0.13444214772023913</c:v>
                </c:pt>
                <c:pt idx="212">
                  <c:v>0.13265936093801614</c:v>
                </c:pt>
                <c:pt idx="213">
                  <c:v>0.13090024153817895</c:v>
                </c:pt>
                <c:pt idx="214">
                  <c:v>0.12916450080741668</c:v>
                </c:pt>
                <c:pt idx="215">
                  <c:v>0.12745185236758486</c:v>
                </c:pt>
                <c:pt idx="216">
                  <c:v>0.12576201220685282</c:v>
                </c:pt>
                <c:pt idx="217">
                  <c:v>0.12409469870817327</c:v>
                </c:pt>
                <c:pt idx="218">
                  <c:v>0.12244963267519168</c:v>
                </c:pt>
                <c:pt idx="219">
                  <c:v>0.12082653735570065</c:v>
                </c:pt>
                <c:pt idx="220">
                  <c:v>0.11922513846274529</c:v>
                </c:pt>
                <c:pt idx="221">
                  <c:v>0.11764516419348177</c:v>
                </c:pt>
                <c:pt idx="222">
                  <c:v>0.11608634524588417</c:v>
                </c:pt>
                <c:pt idx="223">
                  <c:v>0.11454841483339588</c:v>
                </c:pt>
                <c:pt idx="224">
                  <c:v>0.11303110869761469</c:v>
                </c:pt>
                <c:pt idx="225">
                  <c:v>0.11153416511909837</c:v>
                </c:pt>
                <c:pt idx="226">
                  <c:v>0.11005732492637707</c:v>
                </c:pt>
                <c:pt idx="227">
                  <c:v>0.1086003315032498</c:v>
                </c:pt>
                <c:pt idx="228">
                  <c:v>0.10716293079444694</c:v>
                </c:pt>
                <c:pt idx="229">
                  <c:v>0.10574487130973101</c:v>
                </c:pt>
                <c:pt idx="230">
                  <c:v>0.10434590412650896</c:v>
                </c:pt>
                <c:pt idx="231">
                  <c:v>0.10296578289102631</c:v>
                </c:pt>
                <c:pt idx="232">
                  <c:v>0.10160426381820914</c:v>
                </c:pt>
                <c:pt idx="233">
                  <c:v>0.10026110569021886</c:v>
                </c:pt>
                <c:pt idx="234">
                  <c:v>9.8936069853782449E-2</c:v>
                </c:pt>
                <c:pt idx="235">
                  <c:v>9.762892021635737E-2</c:v>
                </c:pt>
                <c:pt idx="236">
                  <c:v>9.6339423241188465E-2</c:v>
                </c:pt>
                <c:pt idx="237">
                  <c:v>9.5067347941313218E-2</c:v>
                </c:pt>
                <c:pt idx="238">
                  <c:v>9.3812465872567877E-2</c:v>
                </c:pt>
                <c:pt idx="239">
                  <c:v>9.2574551125645888E-2</c:v>
                </c:pt>
                <c:pt idx="240">
                  <c:v>9.1353380317257829E-2</c:v>
                </c:pt>
                <c:pt idx="241">
                  <c:v>9.0148732580440649E-2</c:v>
                </c:pt>
                <c:pt idx="242">
                  <c:v>8.8960389554061811E-2</c:v>
                </c:pt>
                <c:pt idx="243">
                  <c:v>8.7788135371560605E-2</c:v>
                </c:pt>
                <c:pt idx="244">
                  <c:v>8.663175664897213E-2</c:v>
                </c:pt>
                <c:pt idx="245">
                  <c:v>8.5491042472270407E-2</c:v>
                </c:pt>
                <c:pt idx="246">
                  <c:v>8.4365784384072245E-2</c:v>
                </c:pt>
                <c:pt idx="247">
                  <c:v>8.3255776369738757E-2</c:v>
                </c:pt>
                <c:pt idx="248">
                  <c:v>8.2160814842909408E-2</c:v>
                </c:pt>
                <c:pt idx="249">
                  <c:v>8.1080698630504336E-2</c:v>
                </c:pt>
                <c:pt idx="250">
                  <c:v>8.0015228957226847E-2</c:v>
                </c:pt>
                <c:pt idx="251">
                  <c:v>7.8964209429598878E-2</c:v>
                </c:pt>
                <c:pt idx="252">
                  <c:v>7.7927446019559657E-2</c:v>
                </c:pt>
                <c:pt idx="253">
                  <c:v>7.6904747047655875E-2</c:v>
                </c:pt>
                <c:pt idx="254">
                  <c:v>7.5895923165852919E-2</c:v>
                </c:pt>
                <c:pt idx="255">
                  <c:v>7.4900787339993599E-2</c:v>
                </c:pt>
                <c:pt idx="256">
                  <c:v>7.3919154831928693E-2</c:v>
                </c:pt>
                <c:pt idx="257">
                  <c:v>7.2950843181346717E-2</c:v>
                </c:pt>
                <c:pt idx="258">
                  <c:v>7.1995672187324555E-2</c:v>
                </c:pt>
                <c:pt idx="259">
                  <c:v>7.1053463889622442E-2</c:v>
                </c:pt>
                <c:pt idx="260">
                  <c:v>7.0124042549745191E-2</c:v>
                </c:pt>
                <c:pt idx="261">
                  <c:v>6.9207234631789794E-2</c:v>
                </c:pt>
                <c:pt idx="262">
                  <c:v>6.8302868783100629E-2</c:v>
                </c:pt>
                <c:pt idx="263">
                  <c:v>6.7410775814750204E-2</c:v>
                </c:pt>
                <c:pt idx="264">
                  <c:v>6.6530788681864017E-2</c:v>
                </c:pt>
                <c:pt idx="265">
                  <c:v>6.5662742463807267E-2</c:v>
                </c:pt>
                <c:pt idx="266">
                  <c:v>6.4806474344250339E-2</c:v>
                </c:pt>
                <c:pt idx="267">
                  <c:v>6.3961823591128314E-2</c:v>
                </c:pt>
                <c:pt idx="268">
                  <c:v>6.3128631536510021E-2</c:v>
                </c:pt>
                <c:pt idx="269">
                  <c:v>6.2306741556391695E-2</c:v>
                </c:pt>
                <c:pt idx="270">
                  <c:v>6.1495999050429261E-2</c:v>
                </c:pt>
                <c:pt idx="271">
                  <c:v>6.0696251421620759E-2</c:v>
                </c:pt>
                <c:pt idx="272">
                  <c:v>5.9907348055954435E-2</c:v>
                </c:pt>
                <c:pt idx="273">
                  <c:v>5.9129140302032271E-2</c:v>
                </c:pt>
                <c:pt idx="274">
                  <c:v>5.8361481450681027E-2</c:v>
                </c:pt>
                <c:pt idx="275">
                  <c:v>5.760422671456316E-2</c:v>
                </c:pt>
                <c:pt idx="276">
                  <c:v>5.68572332077956E-2</c:v>
                </c:pt>
                <c:pt idx="277">
                  <c:v>5.6120359925588614E-2</c:v>
                </c:pt>
                <c:pt idx="278">
                  <c:v>5.539346772391298E-2</c:v>
                </c:pt>
                <c:pt idx="279">
                  <c:v>5.4676419299204485E-2</c:v>
                </c:pt>
                <c:pt idx="280">
                  <c:v>5.3969079168115185E-2</c:v>
                </c:pt>
                <c:pt idx="281">
                  <c:v>5.327131364731811E-2</c:v>
                </c:pt>
                <c:pt idx="282">
                  <c:v>5.2582990833374754E-2</c:v>
                </c:pt>
                <c:pt idx="283">
                  <c:v>5.1903980582670844E-2</c:v>
                </c:pt>
                <c:pt idx="284">
                  <c:v>5.1234154491429262E-2</c:v>
                </c:pt>
                <c:pt idx="285">
                  <c:v>5.0573385875804684E-2</c:v>
                </c:pt>
                <c:pt idx="286">
                  <c:v>4.9921549752067779E-2</c:v>
                </c:pt>
                <c:pt idx="287">
                  <c:v>4.927852281688358E-2</c:v>
                </c:pt>
                <c:pt idx="288">
                  <c:v>4.8644183427690245E-2</c:v>
                </c:pt>
                <c:pt idx="289">
                  <c:v>4.8018411583183325E-2</c:v>
                </c:pt>
                <c:pt idx="290">
                  <c:v>4.7401088903909989E-2</c:v>
                </c:pt>
                <c:pt idx="291">
                  <c:v>4.6792098612978443E-2</c:v>
                </c:pt>
                <c:pt idx="292">
                  <c:v>4.619132551688624E-2</c:v>
                </c:pt>
                <c:pt idx="293">
                  <c:v>4.5598655986471885E-2</c:v>
                </c:pt>
                <c:pt idx="294">
                  <c:v>4.5013977937993659E-2</c:v>
                </c:pt>
                <c:pt idx="295">
                  <c:v>4.4437180814338798E-2</c:v>
                </c:pt>
                <c:pt idx="296">
                  <c:v>4.3868155566366612E-2</c:v>
                </c:pt>
                <c:pt idx="297">
                  <c:v>4.3306794634388635E-2</c:v>
                </c:pt>
                <c:pt idx="298">
                  <c:v>4.2752991929788292E-2</c:v>
                </c:pt>
                <c:pt idx="299">
                  <c:v>4.2206642816783567E-2</c:v>
                </c:pt>
                <c:pt idx="300">
                  <c:v>4.1667644094334051E-2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15-495A-9115-1212DA6B6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89449408"/>
        <c:axId val="489449736"/>
      </c:lineChart>
      <c:catAx>
        <c:axId val="48944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49736"/>
        <c:crosses val="autoZero"/>
        <c:auto val="1"/>
        <c:lblAlgn val="ctr"/>
        <c:lblOffset val="100"/>
        <c:noMultiLvlLbl val="0"/>
      </c:catAx>
      <c:valAx>
        <c:axId val="489449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4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CHUẨN</a:t>
            </a:r>
            <a:r>
              <a:rPr lang="en-US" baseline="0"/>
              <a:t> - STUDENT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'phân phối'!$C$3:$C$303</c:f>
              <c:numCache>
                <c:formatCode>General</c:formatCode>
                <c:ptCount val="301"/>
                <c:pt idx="0">
                  <c:v>-9</c:v>
                </c:pt>
                <c:pt idx="1">
                  <c:v>-8.94</c:v>
                </c:pt>
                <c:pt idx="2">
                  <c:v>-8.879999999999999</c:v>
                </c:pt>
                <c:pt idx="3">
                  <c:v>-8.8199999999999985</c:v>
                </c:pt>
                <c:pt idx="4">
                  <c:v>-8.759999999999998</c:v>
                </c:pt>
                <c:pt idx="5">
                  <c:v>-8.6999999999999975</c:v>
                </c:pt>
                <c:pt idx="6">
                  <c:v>-8.639999999999997</c:v>
                </c:pt>
                <c:pt idx="7">
                  <c:v>-8.5799999999999965</c:v>
                </c:pt>
                <c:pt idx="8">
                  <c:v>-8.519999999999996</c:v>
                </c:pt>
                <c:pt idx="9">
                  <c:v>-8.4599999999999955</c:v>
                </c:pt>
                <c:pt idx="10">
                  <c:v>-8.399999999999995</c:v>
                </c:pt>
                <c:pt idx="11">
                  <c:v>-8.3399999999999945</c:v>
                </c:pt>
                <c:pt idx="12">
                  <c:v>-8.279999999999994</c:v>
                </c:pt>
                <c:pt idx="13">
                  <c:v>-8.2199999999999935</c:v>
                </c:pt>
                <c:pt idx="14">
                  <c:v>-8.159999999999993</c:v>
                </c:pt>
                <c:pt idx="15">
                  <c:v>-8.0999999999999925</c:v>
                </c:pt>
                <c:pt idx="16">
                  <c:v>-8.039999999999992</c:v>
                </c:pt>
                <c:pt idx="17">
                  <c:v>-7.9799999999999924</c:v>
                </c:pt>
                <c:pt idx="18">
                  <c:v>-7.9199999999999928</c:v>
                </c:pt>
                <c:pt idx="19">
                  <c:v>-7.8599999999999932</c:v>
                </c:pt>
                <c:pt idx="20">
                  <c:v>-7.7999999999999936</c:v>
                </c:pt>
                <c:pt idx="21">
                  <c:v>-7.739999999999994</c:v>
                </c:pt>
                <c:pt idx="22">
                  <c:v>-7.6799999999999944</c:v>
                </c:pt>
                <c:pt idx="23">
                  <c:v>-7.6199999999999948</c:v>
                </c:pt>
                <c:pt idx="24">
                  <c:v>-7.5599999999999952</c:v>
                </c:pt>
                <c:pt idx="25">
                  <c:v>-7.4999999999999956</c:v>
                </c:pt>
                <c:pt idx="26">
                  <c:v>-7.4399999999999959</c:v>
                </c:pt>
                <c:pt idx="27">
                  <c:v>-7.3799999999999963</c:v>
                </c:pt>
                <c:pt idx="28">
                  <c:v>-7.3199999999999967</c:v>
                </c:pt>
                <c:pt idx="29">
                  <c:v>-7.2599999999999971</c:v>
                </c:pt>
                <c:pt idx="30">
                  <c:v>-7.1999999999999975</c:v>
                </c:pt>
                <c:pt idx="31">
                  <c:v>-7.1399999999999979</c:v>
                </c:pt>
                <c:pt idx="32">
                  <c:v>-7.0799999999999983</c:v>
                </c:pt>
                <c:pt idx="33">
                  <c:v>-7.0199999999999987</c:v>
                </c:pt>
                <c:pt idx="34">
                  <c:v>-6.9599999999999991</c:v>
                </c:pt>
                <c:pt idx="35">
                  <c:v>-6.8999999999999995</c:v>
                </c:pt>
                <c:pt idx="36">
                  <c:v>-6.84</c:v>
                </c:pt>
                <c:pt idx="37">
                  <c:v>-6.78</c:v>
                </c:pt>
                <c:pt idx="38">
                  <c:v>-6.7200000000000006</c:v>
                </c:pt>
                <c:pt idx="39">
                  <c:v>-6.660000000000001</c:v>
                </c:pt>
                <c:pt idx="40">
                  <c:v>-6.6000000000000014</c:v>
                </c:pt>
                <c:pt idx="41">
                  <c:v>-6.5400000000000018</c:v>
                </c:pt>
                <c:pt idx="42">
                  <c:v>-6.4800000000000022</c:v>
                </c:pt>
                <c:pt idx="43">
                  <c:v>-6.4200000000000026</c:v>
                </c:pt>
                <c:pt idx="44">
                  <c:v>-6.360000000000003</c:v>
                </c:pt>
                <c:pt idx="45">
                  <c:v>-6.3000000000000034</c:v>
                </c:pt>
                <c:pt idx="46">
                  <c:v>-6.2400000000000038</c:v>
                </c:pt>
                <c:pt idx="47">
                  <c:v>-6.1800000000000042</c:v>
                </c:pt>
                <c:pt idx="48">
                  <c:v>-6.1200000000000045</c:v>
                </c:pt>
                <c:pt idx="49">
                  <c:v>-6.0600000000000049</c:v>
                </c:pt>
                <c:pt idx="50">
                  <c:v>-6.0000000000000053</c:v>
                </c:pt>
                <c:pt idx="51">
                  <c:v>-5.9400000000000057</c:v>
                </c:pt>
                <c:pt idx="52">
                  <c:v>-5.8800000000000061</c:v>
                </c:pt>
                <c:pt idx="53">
                  <c:v>-5.8200000000000065</c:v>
                </c:pt>
                <c:pt idx="54">
                  <c:v>-5.7600000000000069</c:v>
                </c:pt>
                <c:pt idx="55">
                  <c:v>-5.7000000000000073</c:v>
                </c:pt>
                <c:pt idx="56">
                  <c:v>-5.6400000000000077</c:v>
                </c:pt>
                <c:pt idx="57">
                  <c:v>-5.5800000000000081</c:v>
                </c:pt>
                <c:pt idx="58">
                  <c:v>-5.5200000000000085</c:v>
                </c:pt>
                <c:pt idx="59">
                  <c:v>-5.4600000000000088</c:v>
                </c:pt>
                <c:pt idx="60">
                  <c:v>-5.4000000000000092</c:v>
                </c:pt>
                <c:pt idx="61">
                  <c:v>-5.3400000000000096</c:v>
                </c:pt>
                <c:pt idx="62">
                  <c:v>-5.28000000000001</c:v>
                </c:pt>
                <c:pt idx="63">
                  <c:v>-5.2200000000000104</c:v>
                </c:pt>
                <c:pt idx="64">
                  <c:v>-5.1600000000000108</c:v>
                </c:pt>
                <c:pt idx="65">
                  <c:v>-5.1000000000000112</c:v>
                </c:pt>
                <c:pt idx="66">
                  <c:v>-5.0400000000000116</c:v>
                </c:pt>
                <c:pt idx="67">
                  <c:v>-4.980000000000012</c:v>
                </c:pt>
                <c:pt idx="68">
                  <c:v>-4.9200000000000124</c:v>
                </c:pt>
                <c:pt idx="69">
                  <c:v>-4.8600000000000128</c:v>
                </c:pt>
                <c:pt idx="70">
                  <c:v>-4.8000000000000131</c:v>
                </c:pt>
                <c:pt idx="71">
                  <c:v>-4.7400000000000135</c:v>
                </c:pt>
                <c:pt idx="72">
                  <c:v>-4.6800000000000139</c:v>
                </c:pt>
                <c:pt idx="73">
                  <c:v>-4.6200000000000143</c:v>
                </c:pt>
                <c:pt idx="74">
                  <c:v>-4.5600000000000147</c:v>
                </c:pt>
                <c:pt idx="75">
                  <c:v>-4.5000000000000151</c:v>
                </c:pt>
                <c:pt idx="76">
                  <c:v>-4.4400000000000155</c:v>
                </c:pt>
                <c:pt idx="77">
                  <c:v>-4.3800000000000159</c:v>
                </c:pt>
                <c:pt idx="78">
                  <c:v>-4.3200000000000163</c:v>
                </c:pt>
                <c:pt idx="79">
                  <c:v>-4.2600000000000167</c:v>
                </c:pt>
                <c:pt idx="80">
                  <c:v>-4.2000000000000171</c:v>
                </c:pt>
                <c:pt idx="81">
                  <c:v>-4.1400000000000174</c:v>
                </c:pt>
                <c:pt idx="82">
                  <c:v>-4.0800000000000178</c:v>
                </c:pt>
                <c:pt idx="83">
                  <c:v>-4.0200000000000182</c:v>
                </c:pt>
                <c:pt idx="84">
                  <c:v>-3.9600000000000182</c:v>
                </c:pt>
                <c:pt idx="85">
                  <c:v>-3.9000000000000181</c:v>
                </c:pt>
                <c:pt idx="86">
                  <c:v>-3.8400000000000181</c:v>
                </c:pt>
                <c:pt idx="87">
                  <c:v>-3.780000000000018</c:v>
                </c:pt>
                <c:pt idx="88">
                  <c:v>-3.720000000000018</c:v>
                </c:pt>
                <c:pt idx="89">
                  <c:v>-3.6600000000000179</c:v>
                </c:pt>
                <c:pt idx="90">
                  <c:v>-3.6000000000000179</c:v>
                </c:pt>
                <c:pt idx="91">
                  <c:v>-3.5400000000000178</c:v>
                </c:pt>
                <c:pt idx="92">
                  <c:v>-3.4800000000000177</c:v>
                </c:pt>
                <c:pt idx="93">
                  <c:v>-3.4200000000000177</c:v>
                </c:pt>
                <c:pt idx="94">
                  <c:v>-3.3600000000000176</c:v>
                </c:pt>
                <c:pt idx="95">
                  <c:v>-3.3000000000000176</c:v>
                </c:pt>
                <c:pt idx="96">
                  <c:v>-3.2400000000000175</c:v>
                </c:pt>
                <c:pt idx="97">
                  <c:v>-3.1800000000000175</c:v>
                </c:pt>
                <c:pt idx="98">
                  <c:v>-3.1200000000000174</c:v>
                </c:pt>
                <c:pt idx="99">
                  <c:v>-3.0600000000000174</c:v>
                </c:pt>
                <c:pt idx="100">
                  <c:v>-3.0000000000000173</c:v>
                </c:pt>
                <c:pt idx="101">
                  <c:v>-2.9400000000000173</c:v>
                </c:pt>
                <c:pt idx="102">
                  <c:v>-2.8800000000000172</c:v>
                </c:pt>
                <c:pt idx="103">
                  <c:v>-2.8200000000000172</c:v>
                </c:pt>
                <c:pt idx="104">
                  <c:v>-2.7600000000000171</c:v>
                </c:pt>
                <c:pt idx="105">
                  <c:v>-2.7000000000000171</c:v>
                </c:pt>
                <c:pt idx="106">
                  <c:v>-2.640000000000017</c:v>
                </c:pt>
                <c:pt idx="107">
                  <c:v>-2.5800000000000169</c:v>
                </c:pt>
                <c:pt idx="108">
                  <c:v>-2.5200000000000169</c:v>
                </c:pt>
                <c:pt idx="109">
                  <c:v>-2.4600000000000168</c:v>
                </c:pt>
                <c:pt idx="110">
                  <c:v>-2.4000000000000168</c:v>
                </c:pt>
                <c:pt idx="111">
                  <c:v>-2.3400000000000167</c:v>
                </c:pt>
                <c:pt idx="112">
                  <c:v>-2.2800000000000167</c:v>
                </c:pt>
                <c:pt idx="113">
                  <c:v>-2.2200000000000166</c:v>
                </c:pt>
                <c:pt idx="114">
                  <c:v>-2.1600000000000166</c:v>
                </c:pt>
                <c:pt idx="115">
                  <c:v>-2.1000000000000165</c:v>
                </c:pt>
                <c:pt idx="116">
                  <c:v>-2.0400000000000165</c:v>
                </c:pt>
                <c:pt idx="117">
                  <c:v>-1.9800000000000164</c:v>
                </c:pt>
                <c:pt idx="118">
                  <c:v>-1.9200000000000164</c:v>
                </c:pt>
                <c:pt idx="119">
                  <c:v>-1.8600000000000163</c:v>
                </c:pt>
                <c:pt idx="120">
                  <c:v>-1.8000000000000163</c:v>
                </c:pt>
                <c:pt idx="121">
                  <c:v>-1.7400000000000162</c:v>
                </c:pt>
                <c:pt idx="122">
                  <c:v>-1.6800000000000161</c:v>
                </c:pt>
                <c:pt idx="123">
                  <c:v>-1.6200000000000161</c:v>
                </c:pt>
                <c:pt idx="124">
                  <c:v>-1.560000000000016</c:v>
                </c:pt>
                <c:pt idx="125">
                  <c:v>-1.500000000000016</c:v>
                </c:pt>
                <c:pt idx="126">
                  <c:v>-1.4400000000000159</c:v>
                </c:pt>
                <c:pt idx="127">
                  <c:v>-1.3800000000000159</c:v>
                </c:pt>
                <c:pt idx="128">
                  <c:v>-1.3200000000000158</c:v>
                </c:pt>
                <c:pt idx="129">
                  <c:v>-1.2600000000000158</c:v>
                </c:pt>
                <c:pt idx="130">
                  <c:v>-1.2000000000000157</c:v>
                </c:pt>
                <c:pt idx="131">
                  <c:v>-1.1400000000000157</c:v>
                </c:pt>
                <c:pt idx="132">
                  <c:v>-1.0800000000000156</c:v>
                </c:pt>
                <c:pt idx="133">
                  <c:v>-1.0200000000000156</c:v>
                </c:pt>
                <c:pt idx="134">
                  <c:v>-0.96000000000001551</c:v>
                </c:pt>
                <c:pt idx="135">
                  <c:v>-0.90000000000001545</c:v>
                </c:pt>
                <c:pt idx="136">
                  <c:v>-0.8400000000000154</c:v>
                </c:pt>
                <c:pt idx="137">
                  <c:v>-0.78000000000001535</c:v>
                </c:pt>
                <c:pt idx="138">
                  <c:v>-0.72000000000001529</c:v>
                </c:pt>
                <c:pt idx="139">
                  <c:v>-0.66000000000001524</c:v>
                </c:pt>
                <c:pt idx="140">
                  <c:v>-0.60000000000001519</c:v>
                </c:pt>
                <c:pt idx="141">
                  <c:v>-0.54000000000001513</c:v>
                </c:pt>
                <c:pt idx="142">
                  <c:v>-0.48000000000001514</c:v>
                </c:pt>
                <c:pt idx="143">
                  <c:v>-0.42000000000001514</c:v>
                </c:pt>
                <c:pt idx="144">
                  <c:v>-0.36000000000001514</c:v>
                </c:pt>
                <c:pt idx="145">
                  <c:v>-0.30000000000001514</c:v>
                </c:pt>
                <c:pt idx="146">
                  <c:v>-0.24000000000001515</c:v>
                </c:pt>
                <c:pt idx="147">
                  <c:v>-0.18000000000001515</c:v>
                </c:pt>
                <c:pt idx="148">
                  <c:v>-0.12000000000001515</c:v>
                </c:pt>
                <c:pt idx="149">
                  <c:v>-6.0000000000015152E-2</c:v>
                </c:pt>
                <c:pt idx="150">
                  <c:v>-1.5154544286133387E-14</c:v>
                </c:pt>
                <c:pt idx="151">
                  <c:v>5.9999999999984843E-2</c:v>
                </c:pt>
                <c:pt idx="152">
                  <c:v>0.11999999999998484</c:v>
                </c:pt>
                <c:pt idx="153">
                  <c:v>0.17999999999998484</c:v>
                </c:pt>
                <c:pt idx="154">
                  <c:v>0.23999999999998484</c:v>
                </c:pt>
                <c:pt idx="155">
                  <c:v>0.29999999999998483</c:v>
                </c:pt>
                <c:pt idx="156">
                  <c:v>0.35999999999998483</c:v>
                </c:pt>
                <c:pt idx="157">
                  <c:v>0.41999999999998483</c:v>
                </c:pt>
                <c:pt idx="158">
                  <c:v>0.47999999999998483</c:v>
                </c:pt>
                <c:pt idx="159">
                  <c:v>0.53999999999998483</c:v>
                </c:pt>
                <c:pt idx="160">
                  <c:v>0.59999999999998477</c:v>
                </c:pt>
                <c:pt idx="161">
                  <c:v>0.65999999999998482</c:v>
                </c:pt>
                <c:pt idx="162">
                  <c:v>0.71999999999998487</c:v>
                </c:pt>
                <c:pt idx="163">
                  <c:v>0.77999999999998493</c:v>
                </c:pt>
                <c:pt idx="164">
                  <c:v>0.83999999999998498</c:v>
                </c:pt>
                <c:pt idx="165">
                  <c:v>0.89999999999998503</c:v>
                </c:pt>
                <c:pt idx="166">
                  <c:v>0.95999999999998509</c:v>
                </c:pt>
                <c:pt idx="167">
                  <c:v>1.0199999999999851</c:v>
                </c:pt>
                <c:pt idx="168">
                  <c:v>1.0799999999999852</c:v>
                </c:pt>
                <c:pt idx="169">
                  <c:v>1.1399999999999852</c:v>
                </c:pt>
                <c:pt idx="170">
                  <c:v>1.1999999999999853</c:v>
                </c:pt>
                <c:pt idx="171">
                  <c:v>1.2599999999999854</c:v>
                </c:pt>
                <c:pt idx="172">
                  <c:v>1.3199999999999854</c:v>
                </c:pt>
                <c:pt idx="173">
                  <c:v>1.3799999999999855</c:v>
                </c:pt>
                <c:pt idx="174">
                  <c:v>1.4399999999999855</c:v>
                </c:pt>
                <c:pt idx="175">
                  <c:v>1.4999999999999856</c:v>
                </c:pt>
                <c:pt idx="176">
                  <c:v>1.5599999999999856</c:v>
                </c:pt>
                <c:pt idx="177">
                  <c:v>1.6199999999999857</c:v>
                </c:pt>
                <c:pt idx="178">
                  <c:v>1.6799999999999857</c:v>
                </c:pt>
                <c:pt idx="179">
                  <c:v>1.7399999999999858</c:v>
                </c:pt>
                <c:pt idx="180">
                  <c:v>1.7999999999999858</c:v>
                </c:pt>
                <c:pt idx="181">
                  <c:v>1.8599999999999859</c:v>
                </c:pt>
                <c:pt idx="182">
                  <c:v>1.9199999999999859</c:v>
                </c:pt>
                <c:pt idx="183">
                  <c:v>1.979999999999986</c:v>
                </c:pt>
                <c:pt idx="184">
                  <c:v>2.0399999999999858</c:v>
                </c:pt>
                <c:pt idx="185">
                  <c:v>2.0999999999999859</c:v>
                </c:pt>
                <c:pt idx="186">
                  <c:v>2.1599999999999859</c:v>
                </c:pt>
                <c:pt idx="187">
                  <c:v>2.219999999999986</c:v>
                </c:pt>
                <c:pt idx="188">
                  <c:v>2.279999999999986</c:v>
                </c:pt>
                <c:pt idx="189">
                  <c:v>2.3399999999999861</c:v>
                </c:pt>
                <c:pt idx="190">
                  <c:v>2.3999999999999861</c:v>
                </c:pt>
                <c:pt idx="191">
                  <c:v>2.4599999999999862</c:v>
                </c:pt>
                <c:pt idx="192">
                  <c:v>2.5199999999999863</c:v>
                </c:pt>
                <c:pt idx="193">
                  <c:v>2.5799999999999863</c:v>
                </c:pt>
                <c:pt idx="194">
                  <c:v>2.6399999999999864</c:v>
                </c:pt>
                <c:pt idx="195">
                  <c:v>2.6999999999999864</c:v>
                </c:pt>
                <c:pt idx="196">
                  <c:v>2.7599999999999865</c:v>
                </c:pt>
                <c:pt idx="197">
                  <c:v>2.8199999999999865</c:v>
                </c:pt>
                <c:pt idx="198">
                  <c:v>2.8799999999999866</c:v>
                </c:pt>
                <c:pt idx="199">
                  <c:v>2.9399999999999866</c:v>
                </c:pt>
                <c:pt idx="200">
                  <c:v>2.9999999999999867</c:v>
                </c:pt>
                <c:pt idx="201">
                  <c:v>3.0599999999999867</c:v>
                </c:pt>
                <c:pt idx="202">
                  <c:v>3.1199999999999868</c:v>
                </c:pt>
                <c:pt idx="203">
                  <c:v>3.1799999999999868</c:v>
                </c:pt>
                <c:pt idx="204">
                  <c:v>3.2399999999999869</c:v>
                </c:pt>
                <c:pt idx="205">
                  <c:v>3.2999999999999869</c:v>
                </c:pt>
                <c:pt idx="206">
                  <c:v>3.359999999999987</c:v>
                </c:pt>
                <c:pt idx="207">
                  <c:v>3.4199999999999871</c:v>
                </c:pt>
                <c:pt idx="208">
                  <c:v>3.4799999999999871</c:v>
                </c:pt>
                <c:pt idx="209">
                  <c:v>3.5399999999999872</c:v>
                </c:pt>
                <c:pt idx="210">
                  <c:v>3.5999999999999872</c:v>
                </c:pt>
                <c:pt idx="211">
                  <c:v>3.6599999999999873</c:v>
                </c:pt>
                <c:pt idx="212">
                  <c:v>3.7199999999999873</c:v>
                </c:pt>
                <c:pt idx="213">
                  <c:v>3.7799999999999874</c:v>
                </c:pt>
                <c:pt idx="214">
                  <c:v>3.8399999999999874</c:v>
                </c:pt>
                <c:pt idx="215">
                  <c:v>3.8999999999999875</c:v>
                </c:pt>
                <c:pt idx="216">
                  <c:v>3.9599999999999875</c:v>
                </c:pt>
                <c:pt idx="217">
                  <c:v>4.0199999999999871</c:v>
                </c:pt>
                <c:pt idx="218">
                  <c:v>4.0799999999999867</c:v>
                </c:pt>
                <c:pt idx="219">
                  <c:v>4.1399999999999864</c:v>
                </c:pt>
                <c:pt idx="220">
                  <c:v>4.199999999999986</c:v>
                </c:pt>
                <c:pt idx="221">
                  <c:v>4.2599999999999856</c:v>
                </c:pt>
                <c:pt idx="222">
                  <c:v>4.3199999999999852</c:v>
                </c:pt>
                <c:pt idx="223">
                  <c:v>4.3799999999999848</c:v>
                </c:pt>
                <c:pt idx="224">
                  <c:v>4.4399999999999844</c:v>
                </c:pt>
                <c:pt idx="225">
                  <c:v>4.499999999999984</c:v>
                </c:pt>
                <c:pt idx="226">
                  <c:v>4.5599999999999836</c:v>
                </c:pt>
                <c:pt idx="227">
                  <c:v>4.6199999999999832</c:v>
                </c:pt>
                <c:pt idx="228">
                  <c:v>4.6799999999999828</c:v>
                </c:pt>
                <c:pt idx="229">
                  <c:v>4.7399999999999824</c:v>
                </c:pt>
                <c:pt idx="230">
                  <c:v>4.7999999999999821</c:v>
                </c:pt>
                <c:pt idx="231">
                  <c:v>4.8599999999999817</c:v>
                </c:pt>
                <c:pt idx="232">
                  <c:v>4.9199999999999813</c:v>
                </c:pt>
                <c:pt idx="233">
                  <c:v>4.9799999999999809</c:v>
                </c:pt>
                <c:pt idx="234">
                  <c:v>5.0399999999999805</c:v>
                </c:pt>
                <c:pt idx="235">
                  <c:v>5.0999999999999801</c:v>
                </c:pt>
                <c:pt idx="236">
                  <c:v>5.1599999999999797</c:v>
                </c:pt>
                <c:pt idx="237">
                  <c:v>5.2199999999999793</c:v>
                </c:pt>
                <c:pt idx="238">
                  <c:v>5.2799999999999789</c:v>
                </c:pt>
                <c:pt idx="239">
                  <c:v>5.3399999999999785</c:v>
                </c:pt>
                <c:pt idx="240">
                  <c:v>5.3999999999999782</c:v>
                </c:pt>
                <c:pt idx="241">
                  <c:v>5.4599999999999778</c:v>
                </c:pt>
                <c:pt idx="242">
                  <c:v>5.5199999999999774</c:v>
                </c:pt>
                <c:pt idx="243">
                  <c:v>5.579999999999977</c:v>
                </c:pt>
                <c:pt idx="244">
                  <c:v>5.6399999999999766</c:v>
                </c:pt>
                <c:pt idx="245">
                  <c:v>5.6999999999999762</c:v>
                </c:pt>
                <c:pt idx="246">
                  <c:v>5.7599999999999758</c:v>
                </c:pt>
                <c:pt idx="247">
                  <c:v>5.8199999999999754</c:v>
                </c:pt>
                <c:pt idx="248">
                  <c:v>5.879999999999975</c:v>
                </c:pt>
                <c:pt idx="249">
                  <c:v>5.9399999999999746</c:v>
                </c:pt>
                <c:pt idx="250">
                  <c:v>5.9999999999999742</c:v>
                </c:pt>
                <c:pt idx="251">
                  <c:v>6.0599999999999739</c:v>
                </c:pt>
                <c:pt idx="252">
                  <c:v>6.1199999999999735</c:v>
                </c:pt>
                <c:pt idx="253">
                  <c:v>6.1799999999999731</c:v>
                </c:pt>
                <c:pt idx="254">
                  <c:v>6.2399999999999727</c:v>
                </c:pt>
                <c:pt idx="255">
                  <c:v>6.2999999999999723</c:v>
                </c:pt>
                <c:pt idx="256">
                  <c:v>6.3599999999999719</c:v>
                </c:pt>
                <c:pt idx="257">
                  <c:v>6.4199999999999715</c:v>
                </c:pt>
                <c:pt idx="258">
                  <c:v>6.4799999999999711</c:v>
                </c:pt>
                <c:pt idx="259">
                  <c:v>6.5399999999999707</c:v>
                </c:pt>
                <c:pt idx="260">
                  <c:v>6.5999999999999703</c:v>
                </c:pt>
                <c:pt idx="261">
                  <c:v>6.6599999999999699</c:v>
                </c:pt>
                <c:pt idx="262">
                  <c:v>6.7199999999999696</c:v>
                </c:pt>
                <c:pt idx="263">
                  <c:v>6.7799999999999692</c:v>
                </c:pt>
                <c:pt idx="264">
                  <c:v>6.8399999999999688</c:v>
                </c:pt>
                <c:pt idx="265">
                  <c:v>6.8999999999999684</c:v>
                </c:pt>
                <c:pt idx="266">
                  <c:v>6.959999999999968</c:v>
                </c:pt>
                <c:pt idx="267">
                  <c:v>7.0199999999999676</c:v>
                </c:pt>
                <c:pt idx="268">
                  <c:v>7.0799999999999672</c:v>
                </c:pt>
                <c:pt idx="269">
                  <c:v>7.1399999999999668</c:v>
                </c:pt>
                <c:pt idx="270">
                  <c:v>7.1999999999999664</c:v>
                </c:pt>
                <c:pt idx="271">
                  <c:v>7.259999999999966</c:v>
                </c:pt>
                <c:pt idx="272">
                  <c:v>7.3199999999999656</c:v>
                </c:pt>
                <c:pt idx="273">
                  <c:v>7.3799999999999653</c:v>
                </c:pt>
                <c:pt idx="274">
                  <c:v>7.4399999999999649</c:v>
                </c:pt>
                <c:pt idx="275">
                  <c:v>7.4999999999999645</c:v>
                </c:pt>
                <c:pt idx="276">
                  <c:v>7.5599999999999641</c:v>
                </c:pt>
                <c:pt idx="277">
                  <c:v>7.6199999999999637</c:v>
                </c:pt>
                <c:pt idx="278">
                  <c:v>7.6799999999999633</c:v>
                </c:pt>
                <c:pt idx="279">
                  <c:v>7.7399999999999629</c:v>
                </c:pt>
                <c:pt idx="280">
                  <c:v>7.7999999999999625</c:v>
                </c:pt>
                <c:pt idx="281">
                  <c:v>7.8599999999999621</c:v>
                </c:pt>
                <c:pt idx="282">
                  <c:v>7.9199999999999617</c:v>
                </c:pt>
                <c:pt idx="283">
                  <c:v>7.9799999999999613</c:v>
                </c:pt>
                <c:pt idx="284">
                  <c:v>8.0399999999999618</c:v>
                </c:pt>
                <c:pt idx="285">
                  <c:v>8.0999999999999623</c:v>
                </c:pt>
                <c:pt idx="286">
                  <c:v>8.1599999999999628</c:v>
                </c:pt>
                <c:pt idx="287">
                  <c:v>8.2199999999999633</c:v>
                </c:pt>
                <c:pt idx="288">
                  <c:v>8.2799999999999638</c:v>
                </c:pt>
                <c:pt idx="289">
                  <c:v>8.3399999999999643</c:v>
                </c:pt>
                <c:pt idx="290">
                  <c:v>8.3999999999999648</c:v>
                </c:pt>
                <c:pt idx="291">
                  <c:v>8.4599999999999653</c:v>
                </c:pt>
                <c:pt idx="292">
                  <c:v>8.5199999999999658</c:v>
                </c:pt>
                <c:pt idx="293">
                  <c:v>8.5799999999999663</c:v>
                </c:pt>
                <c:pt idx="294">
                  <c:v>8.6399999999999668</c:v>
                </c:pt>
                <c:pt idx="295">
                  <c:v>8.6999999999999673</c:v>
                </c:pt>
                <c:pt idx="296">
                  <c:v>8.7599999999999678</c:v>
                </c:pt>
                <c:pt idx="297">
                  <c:v>8.8199999999999683</c:v>
                </c:pt>
                <c:pt idx="298">
                  <c:v>8.8799999999999688</c:v>
                </c:pt>
                <c:pt idx="299">
                  <c:v>8.9399999999999693</c:v>
                </c:pt>
                <c:pt idx="300">
                  <c:v>8.9999999999999698</c:v>
                </c:pt>
              </c:numCache>
            </c:numRef>
          </c:cat>
          <c:val>
            <c:numRef>
              <c:f>'phân phối'!$D$3:$D$303</c:f>
              <c:numCache>
                <c:formatCode>General</c:formatCode>
                <c:ptCount val="301"/>
                <c:pt idx="0">
                  <c:v>1.4772828039793357E-3</c:v>
                </c:pt>
                <c:pt idx="1">
                  <c:v>1.5683191756446597E-3</c:v>
                </c:pt>
                <c:pt idx="2">
                  <c:v>1.6642997378707937E-3</c:v>
                </c:pt>
                <c:pt idx="3">
                  <c:v>1.765447955103675E-3</c:v>
                </c:pt>
                <c:pt idx="4">
                  <c:v>1.8719945319969913E-3</c:v>
                </c:pt>
                <c:pt idx="5">
                  <c:v>1.984177473258623E-3</c:v>
                </c:pt>
                <c:pt idx="6">
                  <c:v>2.1022421320886484E-3</c:v>
                </c:pt>
                <c:pt idx="7">
                  <c:v>2.2264412464008793E-3</c:v>
                </c:pt>
                <c:pt idx="8">
                  <c:v>2.3570349620064932E-3</c:v>
                </c:pt>
                <c:pt idx="9">
                  <c:v>2.4942908419268634E-3</c:v>
                </c:pt>
                <c:pt idx="10">
                  <c:v>2.6384838609933322E-3</c:v>
                </c:pt>
                <c:pt idx="11">
                  <c:v>2.7898963848843584E-3</c:v>
                </c:pt>
                <c:pt idx="12">
                  <c:v>2.9488181327457581E-3</c:v>
                </c:pt>
                <c:pt idx="13">
                  <c:v>3.1155461225374458E-3</c:v>
                </c:pt>
                <c:pt idx="14">
                  <c:v>3.2903845982504014E-3</c:v>
                </c:pt>
                <c:pt idx="15">
                  <c:v>3.473644938140888E-3</c:v>
                </c:pt>
                <c:pt idx="16">
                  <c:v>3.6656455431352169E-3</c:v>
                </c:pt>
                <c:pt idx="17">
                  <c:v>3.8667117045675481E-3</c:v>
                </c:pt>
                <c:pt idx="18">
                  <c:v>4.07717545042602E-3</c:v>
                </c:pt>
                <c:pt idx="19">
                  <c:v>4.297375369298459E-3</c:v>
                </c:pt>
                <c:pt idx="20">
                  <c:v>4.5276564112285639E-3</c:v>
                </c:pt>
                <c:pt idx="21">
                  <c:v>4.7683696647165897E-3</c:v>
                </c:pt>
                <c:pt idx="22">
                  <c:v>5.0198721091258384E-3</c:v>
                </c:pt>
                <c:pt idx="23">
                  <c:v>5.2825263417869625E-3</c:v>
                </c:pt>
                <c:pt idx="24">
                  <c:v>5.5567002791270465E-3</c:v>
                </c:pt>
                <c:pt idx="25">
                  <c:v>5.8427668311895331E-3</c:v>
                </c:pt>
                <c:pt idx="26">
                  <c:v>6.1411035489540378E-3</c:v>
                </c:pt>
                <c:pt idx="27">
                  <c:v>6.4520922439123413E-3</c:v>
                </c:pt>
                <c:pt idx="28">
                  <c:v>6.7761185794086272E-3</c:v>
                </c:pt>
                <c:pt idx="29">
                  <c:v>7.1135716333076094E-3</c:v>
                </c:pt>
                <c:pt idx="30">
                  <c:v>7.4648434316143169E-3</c:v>
                </c:pt>
                <c:pt idx="31">
                  <c:v>7.8303284527337993E-3</c:v>
                </c:pt>
                <c:pt idx="32">
                  <c:v>8.2104231021275093E-3</c:v>
                </c:pt>
                <c:pt idx="33">
                  <c:v>8.6055251571959066E-3</c:v>
                </c:pt>
                <c:pt idx="34">
                  <c:v>9.0160331822939279E-3</c:v>
                </c:pt>
                <c:pt idx="35">
                  <c:v>9.4423459138670614E-3</c:v>
                </c:pt>
                <c:pt idx="36">
                  <c:v>9.8848616157804266E-3</c:v>
                </c:pt>
                <c:pt idx="37">
                  <c:v>1.0343977405002744E-2</c:v>
                </c:pt>
                <c:pt idx="38">
                  <c:v>1.0820088547899148E-2</c:v>
                </c:pt>
                <c:pt idx="39">
                  <c:v>1.1313587727483062E-2</c:v>
                </c:pt>
                <c:pt idx="40">
                  <c:v>1.182486428207713E-2</c:v>
                </c:pt>
                <c:pt idx="41">
                  <c:v>1.2354303415935479E-2</c:v>
                </c:pt>
                <c:pt idx="42">
                  <c:v>1.2902285382485192E-2</c:v>
                </c:pt>
                <c:pt idx="43">
                  <c:v>1.3469184640953407E-2</c:v>
                </c:pt>
                <c:pt idx="44">
                  <c:v>1.4055368987256744E-2</c:v>
                </c:pt>
                <c:pt idx="45">
                  <c:v>1.4661198660142373E-2</c:v>
                </c:pt>
                <c:pt idx="46">
                  <c:v>1.5287025423684921E-2</c:v>
                </c:pt>
                <c:pt idx="47">
                  <c:v>1.5933191627358959E-2</c:v>
                </c:pt>
                <c:pt idx="48">
                  <c:v>1.6600029245023545E-2</c:v>
                </c:pt>
                <c:pt idx="49">
                  <c:v>1.7287858894273461E-2</c:v>
                </c:pt>
                <c:pt idx="50">
                  <c:v>1.7996988837729287E-2</c:v>
                </c:pt>
                <c:pt idx="51">
                  <c:v>1.8727713967955938E-2</c:v>
                </c:pt>
                <c:pt idx="52">
                  <c:v>1.948031477781708E-2</c:v>
                </c:pt>
                <c:pt idx="53">
                  <c:v>2.0255056318188174E-2</c:v>
                </c:pt>
                <c:pt idx="54">
                  <c:v>2.1052187145066119E-2</c:v>
                </c:pt>
                <c:pt idx="55">
                  <c:v>2.1871938258225435E-2</c:v>
                </c:pt>
                <c:pt idx="56">
                  <c:v>2.271452203368142E-2</c:v>
                </c:pt>
                <c:pt idx="57">
                  <c:v>2.3580131152327672E-2</c:v>
                </c:pt>
                <c:pt idx="58">
                  <c:v>2.4468937527218841E-2</c:v>
                </c:pt>
                <c:pt idx="59">
                  <c:v>2.5381091232068966E-2</c:v>
                </c:pt>
                <c:pt idx="60">
                  <c:v>2.6316719433631241E-2</c:v>
                </c:pt>
                <c:pt idx="61">
                  <c:v>2.7275925330714119E-2</c:v>
                </c:pt>
                <c:pt idx="62">
                  <c:v>2.8258787102673912E-2</c:v>
                </c:pt>
                <c:pt idx="63">
                  <c:v>2.9265356870301691E-2</c:v>
                </c:pt>
                <c:pt idx="64">
                  <c:v>3.0295659672094105E-2</c:v>
                </c:pt>
                <c:pt idx="65">
                  <c:v>3.1349692458962117E-2</c:v>
                </c:pt>
                <c:pt idx="66">
                  <c:v>3.2427423110488948E-2</c:v>
                </c:pt>
                <c:pt idx="67">
                  <c:v>3.3528789475896638E-2</c:v>
                </c:pt>
                <c:pt idx="68">
                  <c:v>3.4653698442921169E-2</c:v>
                </c:pt>
                <c:pt idx="69">
                  <c:v>3.5802025037827694E-2</c:v>
                </c:pt>
                <c:pt idx="70">
                  <c:v>3.6973611559818265E-2</c:v>
                </c:pt>
                <c:pt idx="71">
                  <c:v>3.8168266753097195E-2</c:v>
                </c:pt>
                <c:pt idx="72">
                  <c:v>3.9385765019860471E-2</c:v>
                </c:pt>
                <c:pt idx="73">
                  <c:v>4.0625845677466965E-2</c:v>
                </c:pt>
                <c:pt idx="74">
                  <c:v>4.1888212263029058E-2</c:v>
                </c:pt>
                <c:pt idx="75">
                  <c:v>4.317253188863026E-2</c:v>
                </c:pt>
                <c:pt idx="76">
                  <c:v>4.4478434650333763E-2</c:v>
                </c:pt>
                <c:pt idx="77">
                  <c:v>4.5805513094093572E-2</c:v>
                </c:pt>
                <c:pt idx="78">
                  <c:v>4.7153321741612554E-2</c:v>
                </c:pt>
                <c:pt idx="79">
                  <c:v>4.8521376679115498E-2</c:v>
                </c:pt>
                <c:pt idx="80">
                  <c:v>4.9909155211914552E-2</c:v>
                </c:pt>
                <c:pt idx="81">
                  <c:v>5.1316095587544151E-2</c:v>
                </c:pt>
                <c:pt idx="82">
                  <c:v>5.2741596790127264E-2</c:v>
                </c:pt>
                <c:pt idx="83">
                  <c:v>5.4185018408510942E-2</c:v>
                </c:pt>
                <c:pt idx="84">
                  <c:v>5.564568058057083E-2</c:v>
                </c:pt>
                <c:pt idx="85">
                  <c:v>5.7122864015935346E-2</c:v>
                </c:pt>
                <c:pt idx="86">
                  <c:v>5.8615810099220345E-2</c:v>
                </c:pt>
                <c:pt idx="87">
                  <c:v>6.0123721075692992E-2</c:v>
                </c:pt>
                <c:pt idx="88">
                  <c:v>6.1645760321101306E-2</c:v>
                </c:pt>
                <c:pt idx="89">
                  <c:v>6.3181052697212955E-2</c:v>
                </c:pt>
                <c:pt idx="90">
                  <c:v>6.4728684994403846E-2</c:v>
                </c:pt>
                <c:pt idx="91">
                  <c:v>6.6287706462424836E-2</c:v>
                </c:pt>
                <c:pt idx="92">
                  <c:v>6.7857129430252683E-2</c:v>
                </c:pt>
                <c:pt idx="93">
                  <c:v>6.9435930015702307E-2</c:v>
                </c:pt>
                <c:pt idx="94">
                  <c:v>7.1023048925238821E-2</c:v>
                </c:pt>
                <c:pt idx="95">
                  <c:v>7.261739234418306E-2</c:v>
                </c:pt>
                <c:pt idx="96">
                  <c:v>7.4217832917253257E-2</c:v>
                </c:pt>
                <c:pt idx="97">
                  <c:v>7.5823210819128156E-2</c:v>
                </c:pt>
                <c:pt idx="98">
                  <c:v>7.7432334914454934E-2</c:v>
                </c:pt>
                <c:pt idx="99">
                  <c:v>7.90439840064594E-2</c:v>
                </c:pt>
                <c:pt idx="100">
                  <c:v>8.0656908173047312E-2</c:v>
                </c:pt>
                <c:pt idx="101">
                  <c:v>8.2269830189013765E-2</c:v>
                </c:pt>
                <c:pt idx="102">
                  <c:v>8.3881447032705239E-2</c:v>
                </c:pt>
                <c:pt idx="103">
                  <c:v>8.5490431475206324E-2</c:v>
                </c:pt>
                <c:pt idx="104">
                  <c:v>8.7095433749850598E-2</c:v>
                </c:pt>
                <c:pt idx="105">
                  <c:v>8.8695083299584476E-2</c:v>
                </c:pt>
                <c:pt idx="106">
                  <c:v>9.0287990599445561E-2</c:v>
                </c:pt>
                <c:pt idx="107">
                  <c:v>9.1872749051151781E-2</c:v>
                </c:pt>
                <c:pt idx="108">
                  <c:v>9.3447936946539745E-2</c:v>
                </c:pt>
                <c:pt idx="109">
                  <c:v>9.5012119496335298E-2</c:v>
                </c:pt>
                <c:pt idx="110">
                  <c:v>9.6563850920493813E-2</c:v>
                </c:pt>
                <c:pt idx="111">
                  <c:v>9.8101676596107953E-2</c:v>
                </c:pt>
                <c:pt idx="112">
                  <c:v>9.9624135258650506E-2</c:v>
                </c:pt>
                <c:pt idx="113">
                  <c:v>0.10112976125209965</c:v>
                </c:pt>
                <c:pt idx="114">
                  <c:v>0.10261708682328391</c:v>
                </c:pt>
                <c:pt idx="115">
                  <c:v>0.1040846444555867</c:v>
                </c:pt>
                <c:pt idx="116">
                  <c:v>0.10553096923696387</c:v>
                </c:pt>
                <c:pt idx="117">
                  <c:v>0.10695460125705714</c:v>
                </c:pt>
                <c:pt idx="118">
                  <c:v>0.10835408802802698</c:v>
                </c:pt>
                <c:pt idx="119">
                  <c:v>0.10972798692358789</c:v>
                </c:pt>
                <c:pt idx="120">
                  <c:v>0.11107486763059954</c:v>
                </c:pt>
                <c:pt idx="121">
                  <c:v>0.11239331460745984</c:v>
                </c:pt>
                <c:pt idx="122">
                  <c:v>0.11368192954345051</c:v>
                </c:pt>
                <c:pt idx="123">
                  <c:v>0.11493933381311079</c:v>
                </c:pt>
                <c:pt idx="124">
                  <c:v>0.11616417091965786</c:v>
                </c:pt>
                <c:pt idx="125">
                  <c:v>0.11735510892143286</c:v>
                </c:pt>
                <c:pt idx="126">
                  <c:v>0.11851084283533206</c:v>
                </c:pt>
                <c:pt idx="127">
                  <c:v>0.11963009701118126</c:v>
                </c:pt>
                <c:pt idx="128">
                  <c:v>0.12071162747103047</c:v>
                </c:pt>
                <c:pt idx="129">
                  <c:v>0.12175422420738438</c:v>
                </c:pt>
                <c:pt idx="130">
                  <c:v>0.12275671343444086</c:v>
                </c:pt>
                <c:pt idx="131">
                  <c:v>0.12371795978648843</c:v>
                </c:pt>
                <c:pt idx="132">
                  <c:v>0.12463686845770923</c:v>
                </c:pt>
                <c:pt idx="133">
                  <c:v>0.12551238727775108</c:v>
                </c:pt>
                <c:pt idx="134">
                  <c:v>0.12634350871756703</c:v>
                </c:pt>
                <c:pt idx="135">
                  <c:v>0.1271292718201745</c:v>
                </c:pt>
                <c:pt idx="136">
                  <c:v>0.12786876405115932</c:v>
                </c:pt>
                <c:pt idx="137">
                  <c:v>0.12856112306393852</c:v>
                </c:pt>
                <c:pt idx="138">
                  <c:v>0.12920553837500456</c:v>
                </c:pt>
                <c:pt idx="139">
                  <c:v>0.12980125294459666</c:v>
                </c:pt>
                <c:pt idx="140">
                  <c:v>0.13034756465848515</c:v>
                </c:pt>
                <c:pt idx="141">
                  <c:v>0.13084382770680952</c:v>
                </c:pt>
                <c:pt idx="142">
                  <c:v>0.13128945385618018</c:v>
                </c:pt>
                <c:pt idx="143">
                  <c:v>0.131683913611537</c:v>
                </c:pt>
                <c:pt idx="144">
                  <c:v>0.13202673726455194</c:v>
                </c:pt>
                <c:pt idx="145">
                  <c:v>0.13231751582567053</c:v>
                </c:pt>
                <c:pt idx="146">
                  <c:v>0.13255590183720292</c:v>
                </c:pt>
                <c:pt idx="147">
                  <c:v>0.13274161006520227</c:v>
                </c:pt>
                <c:pt idx="148">
                  <c:v>0.13287441806820163</c:v>
                </c:pt>
                <c:pt idx="149">
                  <c:v>0.13295416664122203</c:v>
                </c:pt>
                <c:pt idx="150">
                  <c:v>0.13298076013381088</c:v>
                </c:pt>
                <c:pt idx="151">
                  <c:v>0.13295416664122206</c:v>
                </c:pt>
                <c:pt idx="152">
                  <c:v>0.13287441806820169</c:v>
                </c:pt>
                <c:pt idx="153">
                  <c:v>0.13274161006520233</c:v>
                </c:pt>
                <c:pt idx="154">
                  <c:v>0.13255590183720303</c:v>
                </c:pt>
                <c:pt idx="155">
                  <c:v>0.13231751582567064</c:v>
                </c:pt>
                <c:pt idx="156">
                  <c:v>0.13202673726455211</c:v>
                </c:pt>
                <c:pt idx="157">
                  <c:v>0.13168391361153717</c:v>
                </c:pt>
                <c:pt idx="158">
                  <c:v>0.13128945385618038</c:v>
                </c:pt>
                <c:pt idx="159">
                  <c:v>0.13084382770680975</c:v>
                </c:pt>
                <c:pt idx="160">
                  <c:v>0.13034756465848543</c:v>
                </c:pt>
                <c:pt idx="161">
                  <c:v>0.12980125294459696</c:v>
                </c:pt>
                <c:pt idx="162">
                  <c:v>0.12920553837500487</c:v>
                </c:pt>
                <c:pt idx="163">
                  <c:v>0.12856112306393888</c:v>
                </c:pt>
                <c:pt idx="164">
                  <c:v>0.12786876405115968</c:v>
                </c:pt>
                <c:pt idx="165">
                  <c:v>0.12712927182017489</c:v>
                </c:pt>
                <c:pt idx="166">
                  <c:v>0.12634350871756744</c:v>
                </c:pt>
                <c:pt idx="167">
                  <c:v>0.12551238727775152</c:v>
                </c:pt>
                <c:pt idx="168">
                  <c:v>0.1246368684577097</c:v>
                </c:pt>
                <c:pt idx="169">
                  <c:v>0.12371795978648892</c:v>
                </c:pt>
                <c:pt idx="170">
                  <c:v>0.12275671343444136</c:v>
                </c:pt>
                <c:pt idx="171">
                  <c:v>0.12175422420738488</c:v>
                </c:pt>
                <c:pt idx="172">
                  <c:v>0.12071162747103101</c:v>
                </c:pt>
                <c:pt idx="173">
                  <c:v>0.11963009701118181</c:v>
                </c:pt>
                <c:pt idx="174">
                  <c:v>0.11851084283533264</c:v>
                </c:pt>
                <c:pt idx="175">
                  <c:v>0.11735510892143346</c:v>
                </c:pt>
                <c:pt idx="176">
                  <c:v>0.11616417091965846</c:v>
                </c:pt>
                <c:pt idx="177">
                  <c:v>0.1149393338131114</c:v>
                </c:pt>
                <c:pt idx="178">
                  <c:v>0.11368192954345116</c:v>
                </c:pt>
                <c:pt idx="179">
                  <c:v>0.11239331460746051</c:v>
                </c:pt>
                <c:pt idx="180">
                  <c:v>0.1110748676306002</c:v>
                </c:pt>
                <c:pt idx="181">
                  <c:v>0.10972798692358858</c:v>
                </c:pt>
                <c:pt idx="182">
                  <c:v>0.10835408802802771</c:v>
                </c:pt>
                <c:pt idx="183">
                  <c:v>0.10695460125705784</c:v>
                </c:pt>
                <c:pt idx="184">
                  <c:v>0.10553096923696462</c:v>
                </c:pt>
                <c:pt idx="185">
                  <c:v>0.10408464445558745</c:v>
                </c:pt>
                <c:pt idx="186">
                  <c:v>0.10261708682328467</c:v>
                </c:pt>
                <c:pt idx="187">
                  <c:v>0.10112976125210039</c:v>
                </c:pt>
                <c:pt idx="188">
                  <c:v>9.962413525865127E-2</c:v>
                </c:pt>
                <c:pt idx="189">
                  <c:v>9.8101676596108731E-2</c:v>
                </c:pt>
                <c:pt idx="190">
                  <c:v>9.6563850920494604E-2</c:v>
                </c:pt>
                <c:pt idx="191">
                  <c:v>9.5012119496336103E-2</c:v>
                </c:pt>
                <c:pt idx="192">
                  <c:v>9.344793694654055E-2</c:v>
                </c:pt>
                <c:pt idx="193">
                  <c:v>9.1872749051152586E-2</c:v>
                </c:pt>
                <c:pt idx="194">
                  <c:v>9.0287990599446366E-2</c:v>
                </c:pt>
                <c:pt idx="195">
                  <c:v>8.8695083299585309E-2</c:v>
                </c:pt>
                <c:pt idx="196">
                  <c:v>8.7095433749851403E-2</c:v>
                </c:pt>
                <c:pt idx="197">
                  <c:v>8.5490431475207143E-2</c:v>
                </c:pt>
                <c:pt idx="198">
                  <c:v>8.3881447032706072E-2</c:v>
                </c:pt>
                <c:pt idx="199">
                  <c:v>8.2269830189014598E-2</c:v>
                </c:pt>
                <c:pt idx="200">
                  <c:v>8.0656908173048145E-2</c:v>
                </c:pt>
                <c:pt idx="201">
                  <c:v>7.9043984006460219E-2</c:v>
                </c:pt>
                <c:pt idx="202">
                  <c:v>7.7432334914455753E-2</c:v>
                </c:pt>
                <c:pt idx="203">
                  <c:v>7.5823210819128989E-2</c:v>
                </c:pt>
                <c:pt idx="204">
                  <c:v>7.4217832917254076E-2</c:v>
                </c:pt>
                <c:pt idx="205">
                  <c:v>7.2617392344183865E-2</c:v>
                </c:pt>
                <c:pt idx="206">
                  <c:v>7.102304892523964E-2</c:v>
                </c:pt>
                <c:pt idx="207">
                  <c:v>6.9435930015703126E-2</c:v>
                </c:pt>
                <c:pt idx="208">
                  <c:v>6.7857129430253488E-2</c:v>
                </c:pt>
                <c:pt idx="209">
                  <c:v>6.6287706462425627E-2</c:v>
                </c:pt>
                <c:pt idx="210">
                  <c:v>6.4728684994404637E-2</c:v>
                </c:pt>
                <c:pt idx="211">
                  <c:v>6.3181052697213733E-2</c:v>
                </c:pt>
                <c:pt idx="212">
                  <c:v>6.164576032110209E-2</c:v>
                </c:pt>
                <c:pt idx="213">
                  <c:v>6.0123721075693762E-2</c:v>
                </c:pt>
                <c:pt idx="214">
                  <c:v>5.8615810099221108E-2</c:v>
                </c:pt>
                <c:pt idx="215">
                  <c:v>5.7122864015936095E-2</c:v>
                </c:pt>
                <c:pt idx="216">
                  <c:v>5.5645680580571587E-2</c:v>
                </c:pt>
                <c:pt idx="217">
                  <c:v>5.4185018408511698E-2</c:v>
                </c:pt>
                <c:pt idx="218">
                  <c:v>5.2741596790127999E-2</c:v>
                </c:pt>
                <c:pt idx="219">
                  <c:v>5.1316095587544887E-2</c:v>
                </c:pt>
                <c:pt idx="220">
                  <c:v>4.9909155211915288E-2</c:v>
                </c:pt>
                <c:pt idx="221">
                  <c:v>4.8521376679116185E-2</c:v>
                </c:pt>
                <c:pt idx="222">
                  <c:v>4.7153321741613269E-2</c:v>
                </c:pt>
                <c:pt idx="223">
                  <c:v>4.5805513094094259E-2</c:v>
                </c:pt>
                <c:pt idx="224">
                  <c:v>4.4478434650334443E-2</c:v>
                </c:pt>
                <c:pt idx="225">
                  <c:v>4.3172531888630926E-2</c:v>
                </c:pt>
                <c:pt idx="226">
                  <c:v>4.1888212263029738E-2</c:v>
                </c:pt>
                <c:pt idx="227">
                  <c:v>4.0625845677467604E-2</c:v>
                </c:pt>
                <c:pt idx="228">
                  <c:v>3.9385765019861116E-2</c:v>
                </c:pt>
                <c:pt idx="229">
                  <c:v>3.816826675309782E-2</c:v>
                </c:pt>
                <c:pt idx="230">
                  <c:v>3.6973611559818875E-2</c:v>
                </c:pt>
                <c:pt idx="231">
                  <c:v>3.5802025037828304E-2</c:v>
                </c:pt>
                <c:pt idx="232">
                  <c:v>3.4653698442921765E-2</c:v>
                </c:pt>
                <c:pt idx="233">
                  <c:v>3.3528789475897207E-2</c:v>
                </c:pt>
                <c:pt idx="234">
                  <c:v>3.2427423110489517E-2</c:v>
                </c:pt>
                <c:pt idx="235">
                  <c:v>3.1349692458962665E-2</c:v>
                </c:pt>
                <c:pt idx="236">
                  <c:v>3.0295659672094636E-2</c:v>
                </c:pt>
                <c:pt idx="237">
                  <c:v>2.9265356870302225E-2</c:v>
                </c:pt>
                <c:pt idx="238">
                  <c:v>2.8258787102674432E-2</c:v>
                </c:pt>
                <c:pt idx="239">
                  <c:v>2.7275925330714611E-2</c:v>
                </c:pt>
                <c:pt idx="240">
                  <c:v>2.6316719433631734E-2</c:v>
                </c:pt>
                <c:pt idx="241">
                  <c:v>2.5381091232069452E-2</c:v>
                </c:pt>
                <c:pt idx="242">
                  <c:v>2.4468937527219299E-2</c:v>
                </c:pt>
                <c:pt idx="243">
                  <c:v>2.358013115232813E-2</c:v>
                </c:pt>
                <c:pt idx="244">
                  <c:v>2.271452203368186E-2</c:v>
                </c:pt>
                <c:pt idx="245">
                  <c:v>2.1871938258225854E-2</c:v>
                </c:pt>
                <c:pt idx="246">
                  <c:v>2.1052187145066542E-2</c:v>
                </c:pt>
                <c:pt idx="247">
                  <c:v>2.0255056318188584E-2</c:v>
                </c:pt>
                <c:pt idx="248">
                  <c:v>1.9480314777817469E-2</c:v>
                </c:pt>
                <c:pt idx="249">
                  <c:v>1.8727713967956326E-2</c:v>
                </c:pt>
                <c:pt idx="250">
                  <c:v>1.7996988837729665E-2</c:v>
                </c:pt>
                <c:pt idx="251">
                  <c:v>1.7287858894273828E-2</c:v>
                </c:pt>
                <c:pt idx="252">
                  <c:v>1.6600029245023892E-2</c:v>
                </c:pt>
                <c:pt idx="253">
                  <c:v>1.5933191627359303E-2</c:v>
                </c:pt>
                <c:pt idx="254">
                  <c:v>1.5287025423685261E-2</c:v>
                </c:pt>
                <c:pt idx="255">
                  <c:v>1.4661198660142682E-2</c:v>
                </c:pt>
                <c:pt idx="256">
                  <c:v>1.4055368987257053E-2</c:v>
                </c:pt>
                <c:pt idx="257">
                  <c:v>1.3469184640953716E-2</c:v>
                </c:pt>
                <c:pt idx="258">
                  <c:v>1.2902285382485472E-2</c:v>
                </c:pt>
                <c:pt idx="259">
                  <c:v>1.2354303415935752E-2</c:v>
                </c:pt>
                <c:pt idx="260">
                  <c:v>1.1824864282077409E-2</c:v>
                </c:pt>
                <c:pt idx="261">
                  <c:v>1.1313587727483317E-2</c:v>
                </c:pt>
                <c:pt idx="262">
                  <c:v>1.0820088547899393E-2</c:v>
                </c:pt>
                <c:pt idx="263">
                  <c:v>1.0343977405002997E-2</c:v>
                </c:pt>
                <c:pt idx="264">
                  <c:v>9.8848616157806591E-3</c:v>
                </c:pt>
                <c:pt idx="265">
                  <c:v>9.4423459138672835E-3</c:v>
                </c:pt>
                <c:pt idx="266">
                  <c:v>9.0160331822941534E-3</c:v>
                </c:pt>
                <c:pt idx="267">
                  <c:v>8.6055251571961113E-3</c:v>
                </c:pt>
                <c:pt idx="268">
                  <c:v>8.2104231021277105E-3</c:v>
                </c:pt>
                <c:pt idx="269">
                  <c:v>7.8303284527339971E-3</c:v>
                </c:pt>
                <c:pt idx="270">
                  <c:v>7.464843431614499E-3</c:v>
                </c:pt>
                <c:pt idx="271">
                  <c:v>7.1135716333077872E-3</c:v>
                </c:pt>
                <c:pt idx="272">
                  <c:v>6.7761185794088016E-3</c:v>
                </c:pt>
                <c:pt idx="273">
                  <c:v>6.4520922439125052E-3</c:v>
                </c:pt>
                <c:pt idx="274">
                  <c:v>6.1411035489541931E-3</c:v>
                </c:pt>
                <c:pt idx="275">
                  <c:v>5.8427668311896892E-3</c:v>
                </c:pt>
                <c:pt idx="276">
                  <c:v>5.5567002791271861E-3</c:v>
                </c:pt>
                <c:pt idx="277">
                  <c:v>5.2825263417870996E-3</c:v>
                </c:pt>
                <c:pt idx="278">
                  <c:v>5.0198721091259764E-3</c:v>
                </c:pt>
                <c:pt idx="279">
                  <c:v>4.7683696647167163E-3</c:v>
                </c:pt>
                <c:pt idx="280">
                  <c:v>4.5276564112286845E-3</c:v>
                </c:pt>
                <c:pt idx="281">
                  <c:v>4.2973753692985795E-3</c:v>
                </c:pt>
                <c:pt idx="282">
                  <c:v>4.0771754504261293E-3</c:v>
                </c:pt>
                <c:pt idx="283">
                  <c:v>3.8667117045676526E-3</c:v>
                </c:pt>
                <c:pt idx="284">
                  <c:v>3.6656455431353179E-3</c:v>
                </c:pt>
                <c:pt idx="285">
                  <c:v>3.4736449381409843E-3</c:v>
                </c:pt>
                <c:pt idx="286">
                  <c:v>3.2903845982504894E-3</c:v>
                </c:pt>
                <c:pt idx="287">
                  <c:v>3.1155461225375329E-3</c:v>
                </c:pt>
                <c:pt idx="288">
                  <c:v>2.948818132745841E-3</c:v>
                </c:pt>
                <c:pt idx="289">
                  <c:v>2.7898963848844334E-3</c:v>
                </c:pt>
                <c:pt idx="290">
                  <c:v>2.6384838609934081E-3</c:v>
                </c:pt>
                <c:pt idx="291">
                  <c:v>2.4942908419269354E-3</c:v>
                </c:pt>
                <c:pt idx="292">
                  <c:v>2.3570349620065582E-3</c:v>
                </c:pt>
                <c:pt idx="293">
                  <c:v>2.2264412464009452E-3</c:v>
                </c:pt>
                <c:pt idx="294">
                  <c:v>2.1022421320887096E-3</c:v>
                </c:pt>
                <c:pt idx="295">
                  <c:v>1.9841774732586794E-3</c:v>
                </c:pt>
                <c:pt idx="296">
                  <c:v>1.8719945319970476E-3</c:v>
                </c:pt>
                <c:pt idx="297">
                  <c:v>1.7654479551037284E-3</c:v>
                </c:pt>
                <c:pt idx="298">
                  <c:v>1.6642997378708421E-3</c:v>
                </c:pt>
                <c:pt idx="299">
                  <c:v>1.5683191756447072E-3</c:v>
                </c:pt>
                <c:pt idx="300">
                  <c:v>1.4772828039793806E-3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F5F-8A38-52634E92184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'phân phối'!$C$3:$C$303</c:f>
              <c:numCache>
                <c:formatCode>General</c:formatCode>
                <c:ptCount val="301"/>
                <c:pt idx="0">
                  <c:v>-9</c:v>
                </c:pt>
                <c:pt idx="1">
                  <c:v>-8.94</c:v>
                </c:pt>
                <c:pt idx="2">
                  <c:v>-8.879999999999999</c:v>
                </c:pt>
                <c:pt idx="3">
                  <c:v>-8.8199999999999985</c:v>
                </c:pt>
                <c:pt idx="4">
                  <c:v>-8.759999999999998</c:v>
                </c:pt>
                <c:pt idx="5">
                  <c:v>-8.6999999999999975</c:v>
                </c:pt>
                <c:pt idx="6">
                  <c:v>-8.639999999999997</c:v>
                </c:pt>
                <c:pt idx="7">
                  <c:v>-8.5799999999999965</c:v>
                </c:pt>
                <c:pt idx="8">
                  <c:v>-8.519999999999996</c:v>
                </c:pt>
                <c:pt idx="9">
                  <c:v>-8.4599999999999955</c:v>
                </c:pt>
                <c:pt idx="10">
                  <c:v>-8.399999999999995</c:v>
                </c:pt>
                <c:pt idx="11">
                  <c:v>-8.3399999999999945</c:v>
                </c:pt>
                <c:pt idx="12">
                  <c:v>-8.279999999999994</c:v>
                </c:pt>
                <c:pt idx="13">
                  <c:v>-8.2199999999999935</c:v>
                </c:pt>
                <c:pt idx="14">
                  <c:v>-8.159999999999993</c:v>
                </c:pt>
                <c:pt idx="15">
                  <c:v>-8.0999999999999925</c:v>
                </c:pt>
                <c:pt idx="16">
                  <c:v>-8.039999999999992</c:v>
                </c:pt>
                <c:pt idx="17">
                  <c:v>-7.9799999999999924</c:v>
                </c:pt>
                <c:pt idx="18">
                  <c:v>-7.9199999999999928</c:v>
                </c:pt>
                <c:pt idx="19">
                  <c:v>-7.8599999999999932</c:v>
                </c:pt>
                <c:pt idx="20">
                  <c:v>-7.7999999999999936</c:v>
                </c:pt>
                <c:pt idx="21">
                  <c:v>-7.739999999999994</c:v>
                </c:pt>
                <c:pt idx="22">
                  <c:v>-7.6799999999999944</c:v>
                </c:pt>
                <c:pt idx="23">
                  <c:v>-7.6199999999999948</c:v>
                </c:pt>
                <c:pt idx="24">
                  <c:v>-7.5599999999999952</c:v>
                </c:pt>
                <c:pt idx="25">
                  <c:v>-7.4999999999999956</c:v>
                </c:pt>
                <c:pt idx="26">
                  <c:v>-7.4399999999999959</c:v>
                </c:pt>
                <c:pt idx="27">
                  <c:v>-7.3799999999999963</c:v>
                </c:pt>
                <c:pt idx="28">
                  <c:v>-7.3199999999999967</c:v>
                </c:pt>
                <c:pt idx="29">
                  <c:v>-7.2599999999999971</c:v>
                </c:pt>
                <c:pt idx="30">
                  <c:v>-7.1999999999999975</c:v>
                </c:pt>
                <c:pt idx="31">
                  <c:v>-7.1399999999999979</c:v>
                </c:pt>
                <c:pt idx="32">
                  <c:v>-7.0799999999999983</c:v>
                </c:pt>
                <c:pt idx="33">
                  <c:v>-7.0199999999999987</c:v>
                </c:pt>
                <c:pt idx="34">
                  <c:v>-6.9599999999999991</c:v>
                </c:pt>
                <c:pt idx="35">
                  <c:v>-6.8999999999999995</c:v>
                </c:pt>
                <c:pt idx="36">
                  <c:v>-6.84</c:v>
                </c:pt>
                <c:pt idx="37">
                  <c:v>-6.78</c:v>
                </c:pt>
                <c:pt idx="38">
                  <c:v>-6.7200000000000006</c:v>
                </c:pt>
                <c:pt idx="39">
                  <c:v>-6.660000000000001</c:v>
                </c:pt>
                <c:pt idx="40">
                  <c:v>-6.6000000000000014</c:v>
                </c:pt>
                <c:pt idx="41">
                  <c:v>-6.5400000000000018</c:v>
                </c:pt>
                <c:pt idx="42">
                  <c:v>-6.4800000000000022</c:v>
                </c:pt>
                <c:pt idx="43">
                  <c:v>-6.4200000000000026</c:v>
                </c:pt>
                <c:pt idx="44">
                  <c:v>-6.360000000000003</c:v>
                </c:pt>
                <c:pt idx="45">
                  <c:v>-6.3000000000000034</c:v>
                </c:pt>
                <c:pt idx="46">
                  <c:v>-6.2400000000000038</c:v>
                </c:pt>
                <c:pt idx="47">
                  <c:v>-6.1800000000000042</c:v>
                </c:pt>
                <c:pt idx="48">
                  <c:v>-6.1200000000000045</c:v>
                </c:pt>
                <c:pt idx="49">
                  <c:v>-6.0600000000000049</c:v>
                </c:pt>
                <c:pt idx="50">
                  <c:v>-6.0000000000000053</c:v>
                </c:pt>
                <c:pt idx="51">
                  <c:v>-5.9400000000000057</c:v>
                </c:pt>
                <c:pt idx="52">
                  <c:v>-5.8800000000000061</c:v>
                </c:pt>
                <c:pt idx="53">
                  <c:v>-5.8200000000000065</c:v>
                </c:pt>
                <c:pt idx="54">
                  <c:v>-5.7600000000000069</c:v>
                </c:pt>
                <c:pt idx="55">
                  <c:v>-5.7000000000000073</c:v>
                </c:pt>
                <c:pt idx="56">
                  <c:v>-5.6400000000000077</c:v>
                </c:pt>
                <c:pt idx="57">
                  <c:v>-5.5800000000000081</c:v>
                </c:pt>
                <c:pt idx="58">
                  <c:v>-5.5200000000000085</c:v>
                </c:pt>
                <c:pt idx="59">
                  <c:v>-5.4600000000000088</c:v>
                </c:pt>
                <c:pt idx="60">
                  <c:v>-5.4000000000000092</c:v>
                </c:pt>
                <c:pt idx="61">
                  <c:v>-5.3400000000000096</c:v>
                </c:pt>
                <c:pt idx="62">
                  <c:v>-5.28000000000001</c:v>
                </c:pt>
                <c:pt idx="63">
                  <c:v>-5.2200000000000104</c:v>
                </c:pt>
                <c:pt idx="64">
                  <c:v>-5.1600000000000108</c:v>
                </c:pt>
                <c:pt idx="65">
                  <c:v>-5.1000000000000112</c:v>
                </c:pt>
                <c:pt idx="66">
                  <c:v>-5.0400000000000116</c:v>
                </c:pt>
                <c:pt idx="67">
                  <c:v>-4.980000000000012</c:v>
                </c:pt>
                <c:pt idx="68">
                  <c:v>-4.9200000000000124</c:v>
                </c:pt>
                <c:pt idx="69">
                  <c:v>-4.8600000000000128</c:v>
                </c:pt>
                <c:pt idx="70">
                  <c:v>-4.8000000000000131</c:v>
                </c:pt>
                <c:pt idx="71">
                  <c:v>-4.7400000000000135</c:v>
                </c:pt>
                <c:pt idx="72">
                  <c:v>-4.6800000000000139</c:v>
                </c:pt>
                <c:pt idx="73">
                  <c:v>-4.6200000000000143</c:v>
                </c:pt>
                <c:pt idx="74">
                  <c:v>-4.5600000000000147</c:v>
                </c:pt>
                <c:pt idx="75">
                  <c:v>-4.5000000000000151</c:v>
                </c:pt>
                <c:pt idx="76">
                  <c:v>-4.4400000000000155</c:v>
                </c:pt>
                <c:pt idx="77">
                  <c:v>-4.3800000000000159</c:v>
                </c:pt>
                <c:pt idx="78">
                  <c:v>-4.3200000000000163</c:v>
                </c:pt>
                <c:pt idx="79">
                  <c:v>-4.2600000000000167</c:v>
                </c:pt>
                <c:pt idx="80">
                  <c:v>-4.2000000000000171</c:v>
                </c:pt>
                <c:pt idx="81">
                  <c:v>-4.1400000000000174</c:v>
                </c:pt>
                <c:pt idx="82">
                  <c:v>-4.0800000000000178</c:v>
                </c:pt>
                <c:pt idx="83">
                  <c:v>-4.0200000000000182</c:v>
                </c:pt>
                <c:pt idx="84">
                  <c:v>-3.9600000000000182</c:v>
                </c:pt>
                <c:pt idx="85">
                  <c:v>-3.9000000000000181</c:v>
                </c:pt>
                <c:pt idx="86">
                  <c:v>-3.8400000000000181</c:v>
                </c:pt>
                <c:pt idx="87">
                  <c:v>-3.780000000000018</c:v>
                </c:pt>
                <c:pt idx="88">
                  <c:v>-3.720000000000018</c:v>
                </c:pt>
                <c:pt idx="89">
                  <c:v>-3.6600000000000179</c:v>
                </c:pt>
                <c:pt idx="90">
                  <c:v>-3.6000000000000179</c:v>
                </c:pt>
                <c:pt idx="91">
                  <c:v>-3.5400000000000178</c:v>
                </c:pt>
                <c:pt idx="92">
                  <c:v>-3.4800000000000177</c:v>
                </c:pt>
                <c:pt idx="93">
                  <c:v>-3.4200000000000177</c:v>
                </c:pt>
                <c:pt idx="94">
                  <c:v>-3.3600000000000176</c:v>
                </c:pt>
                <c:pt idx="95">
                  <c:v>-3.3000000000000176</c:v>
                </c:pt>
                <c:pt idx="96">
                  <c:v>-3.2400000000000175</c:v>
                </c:pt>
                <c:pt idx="97">
                  <c:v>-3.1800000000000175</c:v>
                </c:pt>
                <c:pt idx="98">
                  <c:v>-3.1200000000000174</c:v>
                </c:pt>
                <c:pt idx="99">
                  <c:v>-3.0600000000000174</c:v>
                </c:pt>
                <c:pt idx="100">
                  <c:v>-3.0000000000000173</c:v>
                </c:pt>
                <c:pt idx="101">
                  <c:v>-2.9400000000000173</c:v>
                </c:pt>
                <c:pt idx="102">
                  <c:v>-2.8800000000000172</c:v>
                </c:pt>
                <c:pt idx="103">
                  <c:v>-2.8200000000000172</c:v>
                </c:pt>
                <c:pt idx="104">
                  <c:v>-2.7600000000000171</c:v>
                </c:pt>
                <c:pt idx="105">
                  <c:v>-2.7000000000000171</c:v>
                </c:pt>
                <c:pt idx="106">
                  <c:v>-2.640000000000017</c:v>
                </c:pt>
                <c:pt idx="107">
                  <c:v>-2.5800000000000169</c:v>
                </c:pt>
                <c:pt idx="108">
                  <c:v>-2.5200000000000169</c:v>
                </c:pt>
                <c:pt idx="109">
                  <c:v>-2.4600000000000168</c:v>
                </c:pt>
                <c:pt idx="110">
                  <c:v>-2.4000000000000168</c:v>
                </c:pt>
                <c:pt idx="111">
                  <c:v>-2.3400000000000167</c:v>
                </c:pt>
                <c:pt idx="112">
                  <c:v>-2.2800000000000167</c:v>
                </c:pt>
                <c:pt idx="113">
                  <c:v>-2.2200000000000166</c:v>
                </c:pt>
                <c:pt idx="114">
                  <c:v>-2.1600000000000166</c:v>
                </c:pt>
                <c:pt idx="115">
                  <c:v>-2.1000000000000165</c:v>
                </c:pt>
                <c:pt idx="116">
                  <c:v>-2.0400000000000165</c:v>
                </c:pt>
                <c:pt idx="117">
                  <c:v>-1.9800000000000164</c:v>
                </c:pt>
                <c:pt idx="118">
                  <c:v>-1.9200000000000164</c:v>
                </c:pt>
                <c:pt idx="119">
                  <c:v>-1.8600000000000163</c:v>
                </c:pt>
                <c:pt idx="120">
                  <c:v>-1.8000000000000163</c:v>
                </c:pt>
                <c:pt idx="121">
                  <c:v>-1.7400000000000162</c:v>
                </c:pt>
                <c:pt idx="122">
                  <c:v>-1.6800000000000161</c:v>
                </c:pt>
                <c:pt idx="123">
                  <c:v>-1.6200000000000161</c:v>
                </c:pt>
                <c:pt idx="124">
                  <c:v>-1.560000000000016</c:v>
                </c:pt>
                <c:pt idx="125">
                  <c:v>-1.500000000000016</c:v>
                </c:pt>
                <c:pt idx="126">
                  <c:v>-1.4400000000000159</c:v>
                </c:pt>
                <c:pt idx="127">
                  <c:v>-1.3800000000000159</c:v>
                </c:pt>
                <c:pt idx="128">
                  <c:v>-1.3200000000000158</c:v>
                </c:pt>
                <c:pt idx="129">
                  <c:v>-1.2600000000000158</c:v>
                </c:pt>
                <c:pt idx="130">
                  <c:v>-1.2000000000000157</c:v>
                </c:pt>
                <c:pt idx="131">
                  <c:v>-1.1400000000000157</c:v>
                </c:pt>
                <c:pt idx="132">
                  <c:v>-1.0800000000000156</c:v>
                </c:pt>
                <c:pt idx="133">
                  <c:v>-1.0200000000000156</c:v>
                </c:pt>
                <c:pt idx="134">
                  <c:v>-0.96000000000001551</c:v>
                </c:pt>
                <c:pt idx="135">
                  <c:v>-0.90000000000001545</c:v>
                </c:pt>
                <c:pt idx="136">
                  <c:v>-0.8400000000000154</c:v>
                </c:pt>
                <c:pt idx="137">
                  <c:v>-0.78000000000001535</c:v>
                </c:pt>
                <c:pt idx="138">
                  <c:v>-0.72000000000001529</c:v>
                </c:pt>
                <c:pt idx="139">
                  <c:v>-0.66000000000001524</c:v>
                </c:pt>
                <c:pt idx="140">
                  <c:v>-0.60000000000001519</c:v>
                </c:pt>
                <c:pt idx="141">
                  <c:v>-0.54000000000001513</c:v>
                </c:pt>
                <c:pt idx="142">
                  <c:v>-0.48000000000001514</c:v>
                </c:pt>
                <c:pt idx="143">
                  <c:v>-0.42000000000001514</c:v>
                </c:pt>
                <c:pt idx="144">
                  <c:v>-0.36000000000001514</c:v>
                </c:pt>
                <c:pt idx="145">
                  <c:v>-0.30000000000001514</c:v>
                </c:pt>
                <c:pt idx="146">
                  <c:v>-0.24000000000001515</c:v>
                </c:pt>
                <c:pt idx="147">
                  <c:v>-0.18000000000001515</c:v>
                </c:pt>
                <c:pt idx="148">
                  <c:v>-0.12000000000001515</c:v>
                </c:pt>
                <c:pt idx="149">
                  <c:v>-6.0000000000015152E-2</c:v>
                </c:pt>
                <c:pt idx="150">
                  <c:v>-1.5154544286133387E-14</c:v>
                </c:pt>
                <c:pt idx="151">
                  <c:v>5.9999999999984843E-2</c:v>
                </c:pt>
                <c:pt idx="152">
                  <c:v>0.11999999999998484</c:v>
                </c:pt>
                <c:pt idx="153">
                  <c:v>0.17999999999998484</c:v>
                </c:pt>
                <c:pt idx="154">
                  <c:v>0.23999999999998484</c:v>
                </c:pt>
                <c:pt idx="155">
                  <c:v>0.29999999999998483</c:v>
                </c:pt>
                <c:pt idx="156">
                  <c:v>0.35999999999998483</c:v>
                </c:pt>
                <c:pt idx="157">
                  <c:v>0.41999999999998483</c:v>
                </c:pt>
                <c:pt idx="158">
                  <c:v>0.47999999999998483</c:v>
                </c:pt>
                <c:pt idx="159">
                  <c:v>0.53999999999998483</c:v>
                </c:pt>
                <c:pt idx="160">
                  <c:v>0.59999999999998477</c:v>
                </c:pt>
                <c:pt idx="161">
                  <c:v>0.65999999999998482</c:v>
                </c:pt>
                <c:pt idx="162">
                  <c:v>0.71999999999998487</c:v>
                </c:pt>
                <c:pt idx="163">
                  <c:v>0.77999999999998493</c:v>
                </c:pt>
                <c:pt idx="164">
                  <c:v>0.83999999999998498</c:v>
                </c:pt>
                <c:pt idx="165">
                  <c:v>0.89999999999998503</c:v>
                </c:pt>
                <c:pt idx="166">
                  <c:v>0.95999999999998509</c:v>
                </c:pt>
                <c:pt idx="167">
                  <c:v>1.0199999999999851</c:v>
                </c:pt>
                <c:pt idx="168">
                  <c:v>1.0799999999999852</c:v>
                </c:pt>
                <c:pt idx="169">
                  <c:v>1.1399999999999852</c:v>
                </c:pt>
                <c:pt idx="170">
                  <c:v>1.1999999999999853</c:v>
                </c:pt>
                <c:pt idx="171">
                  <c:v>1.2599999999999854</c:v>
                </c:pt>
                <c:pt idx="172">
                  <c:v>1.3199999999999854</c:v>
                </c:pt>
                <c:pt idx="173">
                  <c:v>1.3799999999999855</c:v>
                </c:pt>
                <c:pt idx="174">
                  <c:v>1.4399999999999855</c:v>
                </c:pt>
                <c:pt idx="175">
                  <c:v>1.4999999999999856</c:v>
                </c:pt>
                <c:pt idx="176">
                  <c:v>1.5599999999999856</c:v>
                </c:pt>
                <c:pt idx="177">
                  <c:v>1.6199999999999857</c:v>
                </c:pt>
                <c:pt idx="178">
                  <c:v>1.6799999999999857</c:v>
                </c:pt>
                <c:pt idx="179">
                  <c:v>1.7399999999999858</c:v>
                </c:pt>
                <c:pt idx="180">
                  <c:v>1.7999999999999858</c:v>
                </c:pt>
                <c:pt idx="181">
                  <c:v>1.8599999999999859</c:v>
                </c:pt>
                <c:pt idx="182">
                  <c:v>1.9199999999999859</c:v>
                </c:pt>
                <c:pt idx="183">
                  <c:v>1.979999999999986</c:v>
                </c:pt>
                <c:pt idx="184">
                  <c:v>2.0399999999999858</c:v>
                </c:pt>
                <c:pt idx="185">
                  <c:v>2.0999999999999859</c:v>
                </c:pt>
                <c:pt idx="186">
                  <c:v>2.1599999999999859</c:v>
                </c:pt>
                <c:pt idx="187">
                  <c:v>2.219999999999986</c:v>
                </c:pt>
                <c:pt idx="188">
                  <c:v>2.279999999999986</c:v>
                </c:pt>
                <c:pt idx="189">
                  <c:v>2.3399999999999861</c:v>
                </c:pt>
                <c:pt idx="190">
                  <c:v>2.3999999999999861</c:v>
                </c:pt>
                <c:pt idx="191">
                  <c:v>2.4599999999999862</c:v>
                </c:pt>
                <c:pt idx="192">
                  <c:v>2.5199999999999863</c:v>
                </c:pt>
                <c:pt idx="193">
                  <c:v>2.5799999999999863</c:v>
                </c:pt>
                <c:pt idx="194">
                  <c:v>2.6399999999999864</c:v>
                </c:pt>
                <c:pt idx="195">
                  <c:v>2.6999999999999864</c:v>
                </c:pt>
                <c:pt idx="196">
                  <c:v>2.7599999999999865</c:v>
                </c:pt>
                <c:pt idx="197">
                  <c:v>2.8199999999999865</c:v>
                </c:pt>
                <c:pt idx="198">
                  <c:v>2.8799999999999866</c:v>
                </c:pt>
                <c:pt idx="199">
                  <c:v>2.9399999999999866</c:v>
                </c:pt>
                <c:pt idx="200">
                  <c:v>2.9999999999999867</c:v>
                </c:pt>
                <c:pt idx="201">
                  <c:v>3.0599999999999867</c:v>
                </c:pt>
                <c:pt idx="202">
                  <c:v>3.1199999999999868</c:v>
                </c:pt>
                <c:pt idx="203">
                  <c:v>3.1799999999999868</c:v>
                </c:pt>
                <c:pt idx="204">
                  <c:v>3.2399999999999869</c:v>
                </c:pt>
                <c:pt idx="205">
                  <c:v>3.2999999999999869</c:v>
                </c:pt>
                <c:pt idx="206">
                  <c:v>3.359999999999987</c:v>
                </c:pt>
                <c:pt idx="207">
                  <c:v>3.4199999999999871</c:v>
                </c:pt>
                <c:pt idx="208">
                  <c:v>3.4799999999999871</c:v>
                </c:pt>
                <c:pt idx="209">
                  <c:v>3.5399999999999872</c:v>
                </c:pt>
                <c:pt idx="210">
                  <c:v>3.5999999999999872</c:v>
                </c:pt>
                <c:pt idx="211">
                  <c:v>3.6599999999999873</c:v>
                </c:pt>
                <c:pt idx="212">
                  <c:v>3.7199999999999873</c:v>
                </c:pt>
                <c:pt idx="213">
                  <c:v>3.7799999999999874</c:v>
                </c:pt>
                <c:pt idx="214">
                  <c:v>3.8399999999999874</c:v>
                </c:pt>
                <c:pt idx="215">
                  <c:v>3.8999999999999875</c:v>
                </c:pt>
                <c:pt idx="216">
                  <c:v>3.9599999999999875</c:v>
                </c:pt>
                <c:pt idx="217">
                  <c:v>4.0199999999999871</c:v>
                </c:pt>
                <c:pt idx="218">
                  <c:v>4.0799999999999867</c:v>
                </c:pt>
                <c:pt idx="219">
                  <c:v>4.1399999999999864</c:v>
                </c:pt>
                <c:pt idx="220">
                  <c:v>4.199999999999986</c:v>
                </c:pt>
                <c:pt idx="221">
                  <c:v>4.2599999999999856</c:v>
                </c:pt>
                <c:pt idx="222">
                  <c:v>4.3199999999999852</c:v>
                </c:pt>
                <c:pt idx="223">
                  <c:v>4.3799999999999848</c:v>
                </c:pt>
                <c:pt idx="224">
                  <c:v>4.4399999999999844</c:v>
                </c:pt>
                <c:pt idx="225">
                  <c:v>4.499999999999984</c:v>
                </c:pt>
                <c:pt idx="226">
                  <c:v>4.5599999999999836</c:v>
                </c:pt>
                <c:pt idx="227">
                  <c:v>4.6199999999999832</c:v>
                </c:pt>
                <c:pt idx="228">
                  <c:v>4.6799999999999828</c:v>
                </c:pt>
                <c:pt idx="229">
                  <c:v>4.7399999999999824</c:v>
                </c:pt>
                <c:pt idx="230">
                  <c:v>4.7999999999999821</c:v>
                </c:pt>
                <c:pt idx="231">
                  <c:v>4.8599999999999817</c:v>
                </c:pt>
                <c:pt idx="232">
                  <c:v>4.9199999999999813</c:v>
                </c:pt>
                <c:pt idx="233">
                  <c:v>4.9799999999999809</c:v>
                </c:pt>
                <c:pt idx="234">
                  <c:v>5.0399999999999805</c:v>
                </c:pt>
                <c:pt idx="235">
                  <c:v>5.0999999999999801</c:v>
                </c:pt>
                <c:pt idx="236">
                  <c:v>5.1599999999999797</c:v>
                </c:pt>
                <c:pt idx="237">
                  <c:v>5.2199999999999793</c:v>
                </c:pt>
                <c:pt idx="238">
                  <c:v>5.2799999999999789</c:v>
                </c:pt>
                <c:pt idx="239">
                  <c:v>5.3399999999999785</c:v>
                </c:pt>
                <c:pt idx="240">
                  <c:v>5.3999999999999782</c:v>
                </c:pt>
                <c:pt idx="241">
                  <c:v>5.4599999999999778</c:v>
                </c:pt>
                <c:pt idx="242">
                  <c:v>5.5199999999999774</c:v>
                </c:pt>
                <c:pt idx="243">
                  <c:v>5.579999999999977</c:v>
                </c:pt>
                <c:pt idx="244">
                  <c:v>5.6399999999999766</c:v>
                </c:pt>
                <c:pt idx="245">
                  <c:v>5.6999999999999762</c:v>
                </c:pt>
                <c:pt idx="246">
                  <c:v>5.7599999999999758</c:v>
                </c:pt>
                <c:pt idx="247">
                  <c:v>5.8199999999999754</c:v>
                </c:pt>
                <c:pt idx="248">
                  <c:v>5.879999999999975</c:v>
                </c:pt>
                <c:pt idx="249">
                  <c:v>5.9399999999999746</c:v>
                </c:pt>
                <c:pt idx="250">
                  <c:v>5.9999999999999742</c:v>
                </c:pt>
                <c:pt idx="251">
                  <c:v>6.0599999999999739</c:v>
                </c:pt>
                <c:pt idx="252">
                  <c:v>6.1199999999999735</c:v>
                </c:pt>
                <c:pt idx="253">
                  <c:v>6.1799999999999731</c:v>
                </c:pt>
                <c:pt idx="254">
                  <c:v>6.2399999999999727</c:v>
                </c:pt>
                <c:pt idx="255">
                  <c:v>6.2999999999999723</c:v>
                </c:pt>
                <c:pt idx="256">
                  <c:v>6.3599999999999719</c:v>
                </c:pt>
                <c:pt idx="257">
                  <c:v>6.4199999999999715</c:v>
                </c:pt>
                <c:pt idx="258">
                  <c:v>6.4799999999999711</c:v>
                </c:pt>
                <c:pt idx="259">
                  <c:v>6.5399999999999707</c:v>
                </c:pt>
                <c:pt idx="260">
                  <c:v>6.5999999999999703</c:v>
                </c:pt>
                <c:pt idx="261">
                  <c:v>6.6599999999999699</c:v>
                </c:pt>
                <c:pt idx="262">
                  <c:v>6.7199999999999696</c:v>
                </c:pt>
                <c:pt idx="263">
                  <c:v>6.7799999999999692</c:v>
                </c:pt>
                <c:pt idx="264">
                  <c:v>6.8399999999999688</c:v>
                </c:pt>
                <c:pt idx="265">
                  <c:v>6.8999999999999684</c:v>
                </c:pt>
                <c:pt idx="266">
                  <c:v>6.959999999999968</c:v>
                </c:pt>
                <c:pt idx="267">
                  <c:v>7.0199999999999676</c:v>
                </c:pt>
                <c:pt idx="268">
                  <c:v>7.0799999999999672</c:v>
                </c:pt>
                <c:pt idx="269">
                  <c:v>7.1399999999999668</c:v>
                </c:pt>
                <c:pt idx="270">
                  <c:v>7.1999999999999664</c:v>
                </c:pt>
                <c:pt idx="271">
                  <c:v>7.259999999999966</c:v>
                </c:pt>
                <c:pt idx="272">
                  <c:v>7.3199999999999656</c:v>
                </c:pt>
                <c:pt idx="273">
                  <c:v>7.3799999999999653</c:v>
                </c:pt>
                <c:pt idx="274">
                  <c:v>7.4399999999999649</c:v>
                </c:pt>
                <c:pt idx="275">
                  <c:v>7.4999999999999645</c:v>
                </c:pt>
                <c:pt idx="276">
                  <c:v>7.5599999999999641</c:v>
                </c:pt>
                <c:pt idx="277">
                  <c:v>7.6199999999999637</c:v>
                </c:pt>
                <c:pt idx="278">
                  <c:v>7.6799999999999633</c:v>
                </c:pt>
                <c:pt idx="279">
                  <c:v>7.7399999999999629</c:v>
                </c:pt>
                <c:pt idx="280">
                  <c:v>7.7999999999999625</c:v>
                </c:pt>
                <c:pt idx="281">
                  <c:v>7.8599999999999621</c:v>
                </c:pt>
                <c:pt idx="282">
                  <c:v>7.9199999999999617</c:v>
                </c:pt>
                <c:pt idx="283">
                  <c:v>7.9799999999999613</c:v>
                </c:pt>
                <c:pt idx="284">
                  <c:v>8.0399999999999618</c:v>
                </c:pt>
                <c:pt idx="285">
                  <c:v>8.0999999999999623</c:v>
                </c:pt>
                <c:pt idx="286">
                  <c:v>8.1599999999999628</c:v>
                </c:pt>
                <c:pt idx="287">
                  <c:v>8.2199999999999633</c:v>
                </c:pt>
                <c:pt idx="288">
                  <c:v>8.2799999999999638</c:v>
                </c:pt>
                <c:pt idx="289">
                  <c:v>8.3399999999999643</c:v>
                </c:pt>
                <c:pt idx="290">
                  <c:v>8.3999999999999648</c:v>
                </c:pt>
                <c:pt idx="291">
                  <c:v>8.4599999999999653</c:v>
                </c:pt>
                <c:pt idx="292">
                  <c:v>8.5199999999999658</c:v>
                </c:pt>
                <c:pt idx="293">
                  <c:v>8.5799999999999663</c:v>
                </c:pt>
                <c:pt idx="294">
                  <c:v>8.6399999999999668</c:v>
                </c:pt>
                <c:pt idx="295">
                  <c:v>8.6999999999999673</c:v>
                </c:pt>
                <c:pt idx="296">
                  <c:v>8.7599999999999678</c:v>
                </c:pt>
                <c:pt idx="297">
                  <c:v>8.8199999999999683</c:v>
                </c:pt>
                <c:pt idx="298">
                  <c:v>8.8799999999999688</c:v>
                </c:pt>
                <c:pt idx="299">
                  <c:v>8.9399999999999693</c:v>
                </c:pt>
                <c:pt idx="300">
                  <c:v>8.9999999999999698</c:v>
                </c:pt>
              </c:numCache>
            </c:numRef>
          </c:cat>
          <c:val>
            <c:numRef>
              <c:f>'phân phối'!$E$3:$E$303</c:f>
              <c:numCache>
                <c:formatCode>General</c:formatCode>
                <c:ptCount val="301"/>
                <c:pt idx="0">
                  <c:v>7.4601664362590426E-5</c:v>
                </c:pt>
                <c:pt idx="1">
                  <c:v>7.7474482174911676E-5</c:v>
                </c:pt>
                <c:pt idx="2">
                  <c:v>8.0475985372367392E-5</c:v>
                </c:pt>
                <c:pt idx="3">
                  <c:v>8.361273967981383E-5</c:v>
                </c:pt>
                <c:pt idx="4">
                  <c:v>8.6891686239745901E-5</c:v>
                </c:pt>
                <c:pt idx="5">
                  <c:v>9.0320165357031971E-5</c:v>
                </c:pt>
                <c:pt idx="6">
                  <c:v>9.390594188708447E-5</c:v>
                </c:pt>
                <c:pt idx="7">
                  <c:v>9.7657232390795711E-5</c:v>
                </c:pt>
                <c:pt idx="8">
                  <c:v>1.0158273418952176E-4</c:v>
                </c:pt>
                <c:pt idx="9">
                  <c:v>1.0569165646420955E-4</c:v>
                </c:pt>
                <c:pt idx="10">
                  <c:v>1.0999375355450794E-4</c:v>
                </c:pt>
                <c:pt idx="11">
                  <c:v>1.1449936062647396E-4</c:v>
                </c:pt>
                <c:pt idx="12">
                  <c:v>1.1921943189137122E-4</c:v>
                </c:pt>
                <c:pt idx="13">
                  <c:v>1.2416558157315747E-4</c:v>
                </c:pt>
                <c:pt idx="14">
                  <c:v>1.2935012783870219E-4</c:v>
                </c:pt>
                <c:pt idx="15">
                  <c:v>1.3478613992266188E-4</c:v>
                </c:pt>
                <c:pt idx="16">
                  <c:v>1.404874886984327E-4</c:v>
                </c:pt>
                <c:pt idx="17">
                  <c:v>1.4646890096782996E-4</c:v>
                </c:pt>
                <c:pt idx="18">
                  <c:v>1.5274601776528194E-4</c:v>
                </c:pt>
                <c:pt idx="19">
                  <c:v>1.5933545699755786E-4</c:v>
                </c:pt>
                <c:pt idx="20">
                  <c:v>1.6625488076756433E-4</c:v>
                </c:pt>
                <c:pt idx="21">
                  <c:v>1.735230677607719E-4</c:v>
                </c:pt>
                <c:pt idx="22">
                  <c:v>1.8115999110561085E-4</c:v>
                </c:pt>
                <c:pt idx="23">
                  <c:v>1.8918690215495912E-4</c:v>
                </c:pt>
                <c:pt idx="24">
                  <c:v>1.9762642067494557E-4</c:v>
                </c:pt>
                <c:pt idx="25">
                  <c:v>2.0650263197001024E-4</c:v>
                </c:pt>
                <c:pt idx="26">
                  <c:v>2.1584119151987275E-4</c:v>
                </c:pt>
                <c:pt idx="27">
                  <c:v>2.2566943775513144E-4</c:v>
                </c:pt>
                <c:pt idx="28">
                  <c:v>2.3601651365409503E-4</c:v>
                </c:pt>
                <c:pt idx="29">
                  <c:v>2.4691349790460462E-4</c:v>
                </c:pt>
                <c:pt idx="30">
                  <c:v>2.5839354644154749E-4</c:v>
                </c:pt>
                <c:pt idx="31">
                  <c:v>2.704920452440959E-4</c:v>
                </c:pt>
                <c:pt idx="32">
                  <c:v>2.8324677535703044E-4</c:v>
                </c:pt>
                <c:pt idx="33">
                  <c:v>2.9669809118854627E-4</c:v>
                </c:pt>
                <c:pt idx="34">
                  <c:v>3.1088911323347464E-4</c:v>
                </c:pt>
                <c:pt idx="35">
                  <c:v>3.2586593647669485E-4</c:v>
                </c:pt>
                <c:pt idx="36">
                  <c:v>3.4167785584765216E-4</c:v>
                </c:pt>
                <c:pt idx="37">
                  <c:v>3.5837761022434203E-4</c:v>
                </c:pt>
                <c:pt idx="38">
                  <c:v>3.7602164662502982E-4</c:v>
                </c:pt>
                <c:pt idx="39">
                  <c:v>3.9467040637959714E-4</c:v>
                </c:pt>
                <c:pt idx="40">
                  <c:v>4.1438863524116443E-4</c:v>
                </c:pt>
                <c:pt idx="41">
                  <c:v>4.3524571958405332E-4</c:v>
                </c:pt>
                <c:pt idx="42">
                  <c:v>4.5731605103791688E-4</c:v>
                </c:pt>
                <c:pt idx="43">
                  <c:v>4.8067942213188199E-4</c:v>
                </c:pt>
                <c:pt idx="44">
                  <c:v>5.0542145576886431E-4</c:v>
                </c:pt>
                <c:pt idx="45">
                  <c:v>5.3163407162112083E-4</c:v>
                </c:pt>
                <c:pt idx="46">
                  <c:v>5.5941599283610582E-4</c:v>
                </c:pt>
                <c:pt idx="47">
                  <c:v>5.888732967696031E-4</c:v>
                </c:pt>
                <c:pt idx="48">
                  <c:v>6.2012001382390355E-4</c:v>
                </c:pt>
                <c:pt idx="49">
                  <c:v>6.532787788659435E-4</c:v>
                </c:pt>
                <c:pt idx="50">
                  <c:v>6.8848154013742622E-4</c:v>
                </c:pt>
                <c:pt idx="51">
                  <c:v>7.2587033105016611E-4</c:v>
                </c:pt>
                <c:pt idx="52">
                  <c:v>7.655981107896248E-4</c:v>
                </c:pt>
                <c:pt idx="53">
                  <c:v>8.0782968023286562E-4</c:v>
                </c:pt>
                <c:pt idx="54">
                  <c:v>8.5274268032918055E-4</c:v>
                </c:pt>
                <c:pt idx="55">
                  <c:v>9.0052868079854075E-4</c:v>
                </c:pt>
                <c:pt idx="56">
                  <c:v>9.5139436778099939E-4</c:v>
                </c:pt>
                <c:pt idx="57">
                  <c:v>1.0055628399265758E-3</c:v>
                </c:pt>
                <c:pt idx="58">
                  <c:v>1.0632750233573701E-3</c:v>
                </c:pt>
                <c:pt idx="59">
                  <c:v>1.1247912169702731E-3</c:v>
                </c:pt>
                <c:pt idx="60">
                  <c:v>1.1903927806886094E-3</c:v>
                </c:pt>
                <c:pt idx="61">
                  <c:v>1.2603839805242541E-3</c:v>
                </c:pt>
                <c:pt idx="62">
                  <c:v>1.335094005688667E-3</c:v>
                </c:pt>
                <c:pt idx="63">
                  <c:v>1.4148791745034763E-3</c:v>
                </c:pt>
                <c:pt idx="64">
                  <c:v>1.5001253475205756E-3</c:v>
                </c:pt>
                <c:pt idx="65">
                  <c:v>1.5912505680813656E-3</c:v>
                </c:pt>
                <c:pt idx="66">
                  <c:v>1.6887079525382484E-3</c:v>
                </c:pt>
                <c:pt idx="67">
                  <c:v>1.7929888545431521E-3</c:v>
                </c:pt>
                <c:pt idx="68">
                  <c:v>1.9046263301925779E-3</c:v>
                </c:pt>
                <c:pt idx="69">
                  <c:v>2.0241989334215749E-3</c:v>
                </c:pt>
                <c:pt idx="70">
                  <c:v>2.1523348738757496E-3</c:v>
                </c:pt>
                <c:pt idx="71">
                  <c:v>2.2897165725757522E-3</c:v>
                </c:pt>
                <c:pt idx="72">
                  <c:v>2.4370856540377539E-3</c:v>
                </c:pt>
                <c:pt idx="73">
                  <c:v>2.595248417139239E-3</c:v>
                </c:pt>
                <c:pt idx="74">
                  <c:v>2.7650818309341053E-3</c:v>
                </c:pt>
                <c:pt idx="75">
                  <c:v>2.9475401058330578E-3</c:v>
                </c:pt>
                <c:pt idx="76">
                  <c:v>3.143661895079843E-3</c:v>
                </c:pt>
                <c:pt idx="77">
                  <c:v>3.3545781862706976E-3</c:v>
                </c:pt>
                <c:pt idx="78">
                  <c:v>3.5815209477756435E-3</c:v>
                </c:pt>
                <c:pt idx="79">
                  <c:v>3.8258326003093781E-3</c:v>
                </c:pt>
                <c:pt idx="80">
                  <c:v>4.0889763895370981E-3</c:v>
                </c:pt>
                <c:pt idx="81">
                  <c:v>4.3725477414422401E-3</c:v>
                </c:pt>
                <c:pt idx="82">
                  <c:v>4.6782866881642212E-3</c:v>
                </c:pt>
                <c:pt idx="83">
                  <c:v>5.008091458045716E-3</c:v>
                </c:pt>
                <c:pt idx="84">
                  <c:v>5.3640333295908067E-3</c:v>
                </c:pt>
                <c:pt idx="85">
                  <c:v>5.7483728547692787E-3</c:v>
                </c:pt>
                <c:pt idx="86">
                  <c:v>6.163577562402915E-3</c:v>
                </c:pt>
                <c:pt idx="87">
                  <c:v>6.6123412569745882E-3</c:v>
                </c:pt>
                <c:pt idx="88">
                  <c:v>7.0976050317773168E-3</c:v>
                </c:pt>
                <c:pt idx="89">
                  <c:v>7.6225801174517934E-3</c:v>
                </c:pt>
                <c:pt idx="90">
                  <c:v>8.190772687128884E-3</c:v>
                </c:pt>
                <c:pt idx="91">
                  <c:v>8.8060107369593455E-3</c:v>
                </c:pt>
                <c:pt idx="92">
                  <c:v>9.472473154994332E-3</c:v>
                </c:pt>
                <c:pt idx="93">
                  <c:v>1.0194721081225572E-2</c:v>
                </c:pt>
                <c:pt idx="94">
                  <c:v>1.0977731645955932E-2</c:v>
                </c:pt>
                <c:pt idx="95">
                  <c:v>1.1826934151170913E-2</c:v>
                </c:pt>
                <c:pt idx="96">
                  <c:v>1.2748248728581589E-2</c:v>
                </c:pt>
                <c:pt idx="97">
                  <c:v>1.3748127466570738E-2</c:v>
                </c:pt>
                <c:pt idx="98">
                  <c:v>1.48335979441257E-2</c:v>
                </c:pt>
                <c:pt idx="99">
                  <c:v>1.6012309040344976E-2</c:v>
                </c:pt>
                <c:pt idx="100">
                  <c:v>1.7292578800222579E-2</c:v>
                </c:pt>
                <c:pt idx="101">
                  <c:v>1.8683444027689285E-2</c:v>
                </c:pt>
                <c:pt idx="102">
                  <c:v>2.0194711141440953E-2</c:v>
                </c:pt>
                <c:pt idx="103">
                  <c:v>2.1837007663615182E-2</c:v>
                </c:pt>
                <c:pt idx="104">
                  <c:v>2.3621833511231257E-2</c:v>
                </c:pt>
                <c:pt idx="105">
                  <c:v>2.5561611020543995E-2</c:v>
                </c:pt>
                <c:pt idx="106">
                  <c:v>2.7669732350016664E-2</c:v>
                </c:pt>
                <c:pt idx="107">
                  <c:v>2.9960602573524123E-2</c:v>
                </c:pt>
                <c:pt idx="108">
                  <c:v>3.244967638711236E-2</c:v>
                </c:pt>
                <c:pt idx="109">
                  <c:v>3.5153485906508825E-2</c:v>
                </c:pt>
                <c:pt idx="110">
                  <c:v>3.808965652643112E-2</c:v>
                </c:pt>
                <c:pt idx="111">
                  <c:v>4.1276907246708024E-2</c:v>
                </c:pt>
                <c:pt idx="112">
                  <c:v>4.4735031247743563E-2</c:v>
                </c:pt>
                <c:pt idx="113">
                  <c:v>4.8484851826925607E-2</c:v>
                </c:pt>
                <c:pt idx="114">
                  <c:v>5.2548148102301726E-2</c:v>
                </c:pt>
                <c:pt idx="115">
                  <c:v>5.6947544172169302E-2</c:v>
                </c:pt>
                <c:pt idx="116">
                  <c:v>6.1706354720969268E-2</c:v>
                </c:pt>
                <c:pt idx="117">
                  <c:v>6.6848379426852664E-2</c:v>
                </c:pt>
                <c:pt idx="118">
                  <c:v>7.2397638012484958E-2</c:v>
                </c:pt>
                <c:pt idx="119">
                  <c:v>7.8378037462172173E-2</c:v>
                </c:pt>
                <c:pt idx="120">
                  <c:v>8.4812962896901947E-2</c:v>
                </c:pt>
                <c:pt idx="121">
                  <c:v>9.1724783964138662E-2</c:v>
                </c:pt>
                <c:pt idx="122">
                  <c:v>9.9134269488022828E-2</c:v>
                </c:pt>
                <c:pt idx="123">
                  <c:v>0.10705990467875563</c:v>
                </c:pt>
                <c:pt idx="124">
                  <c:v>0.11551710756597096</c:v>
                </c:pt>
                <c:pt idx="125">
                  <c:v>0.12451734464635268</c:v>
                </c:pt>
                <c:pt idx="126">
                  <c:v>0.13406715015078127</c:v>
                </c:pt>
                <c:pt idx="127">
                  <c:v>0.14416705893528331</c:v>
                </c:pt>
                <c:pt idx="128">
                  <c:v>0.15481046981719107</c:v>
                </c:pt>
                <c:pt idx="129">
                  <c:v>0.16598246415830842</c:v>
                </c:pt>
                <c:pt idx="130">
                  <c:v>0.17765861346493239</c:v>
                </c:pt>
                <c:pt idx="131">
                  <c:v>0.18980381940261998</c:v>
                </c:pt>
                <c:pt idx="132">
                  <c:v>0.20237123940517993</c:v>
                </c:pt>
                <c:pt idx="133">
                  <c:v>0.21530136029141891</c:v>
                </c:pt>
                <c:pt idx="134">
                  <c:v>0.2285212900959738</c:v>
                </c:pt>
                <c:pt idx="135">
                  <c:v>0.24194434361358647</c:v>
                </c:pt>
                <c:pt idx="136">
                  <c:v>0.25546999878639742</c:v>
                </c:pt>
                <c:pt idx="137">
                  <c:v>0.26898429786127204</c:v>
                </c:pt>
                <c:pt idx="138">
                  <c:v>0.28236075816616801</c:v>
                </c:pt>
                <c:pt idx="139">
                  <c:v>0.29546184165035511</c:v>
                </c:pt>
                <c:pt idx="140">
                  <c:v>0.30814100972341679</c:v>
                </c:pt>
                <c:pt idx="141">
                  <c:v>0.3202453607750827</c:v>
                </c:pt>
                <c:pt idx="142">
                  <c:v>0.33161881319816355</c:v>
                </c:pt>
                <c:pt idx="143">
                  <c:v>0.34210575873750909</c:v>
                </c:pt>
                <c:pt idx="144">
                  <c:v>0.35155507230027094</c:v>
                </c:pt>
                <c:pt idx="145">
                  <c:v>0.3598243283490079</c:v>
                </c:pt>
                <c:pt idx="146">
                  <c:v>0.36678404433053985</c:v>
                </c:pt>
                <c:pt idx="147">
                  <c:v>0.37232175184091387</c:v>
                </c:pt>
                <c:pt idx="148">
                  <c:v>0.37634568939099955</c:v>
                </c:pt>
                <c:pt idx="149">
                  <c:v>0.37878791868577982</c:v>
                </c:pt>
                <c:pt idx="150">
                  <c:v>0.37960668982249451</c:v>
                </c:pt>
                <c:pt idx="151">
                  <c:v>0.37878791868578071</c:v>
                </c:pt>
                <c:pt idx="152">
                  <c:v>0.37634568939100116</c:v>
                </c:pt>
                <c:pt idx="153">
                  <c:v>0.37232175184091632</c:v>
                </c:pt>
                <c:pt idx="154">
                  <c:v>0.36678404433054301</c:v>
                </c:pt>
                <c:pt idx="155">
                  <c:v>0.35982432834901174</c:v>
                </c:pt>
                <c:pt idx="156">
                  <c:v>0.35155507230027538</c:v>
                </c:pt>
                <c:pt idx="157">
                  <c:v>0.34210575873751409</c:v>
                </c:pt>
                <c:pt idx="158">
                  <c:v>0.3316188131981691</c:v>
                </c:pt>
                <c:pt idx="159">
                  <c:v>0.32024536077508864</c:v>
                </c:pt>
                <c:pt idx="160">
                  <c:v>0.30814100972342306</c:v>
                </c:pt>
                <c:pt idx="161">
                  <c:v>0.2954618416503616</c:v>
                </c:pt>
                <c:pt idx="162">
                  <c:v>0.28236075816617479</c:v>
                </c:pt>
                <c:pt idx="163">
                  <c:v>0.26898429786127892</c:v>
                </c:pt>
                <c:pt idx="164">
                  <c:v>0.25546999878640431</c:v>
                </c:pt>
                <c:pt idx="165">
                  <c:v>0.24194434361359324</c:v>
                </c:pt>
                <c:pt idx="166">
                  <c:v>0.22852129009598057</c:v>
                </c:pt>
                <c:pt idx="167">
                  <c:v>0.21530136029142546</c:v>
                </c:pt>
                <c:pt idx="168">
                  <c:v>0.20237123940518645</c:v>
                </c:pt>
                <c:pt idx="169">
                  <c:v>0.18980381940262622</c:v>
                </c:pt>
                <c:pt idx="170">
                  <c:v>0.1776586134649385</c:v>
                </c:pt>
                <c:pt idx="171">
                  <c:v>0.16598246415831422</c:v>
                </c:pt>
                <c:pt idx="172">
                  <c:v>0.15481046981719662</c:v>
                </c:pt>
                <c:pt idx="173">
                  <c:v>0.14416705893528858</c:v>
                </c:pt>
                <c:pt idx="174">
                  <c:v>0.13406715015078627</c:v>
                </c:pt>
                <c:pt idx="175">
                  <c:v>0.12451734464635744</c:v>
                </c:pt>
                <c:pt idx="176">
                  <c:v>0.1155171075659754</c:v>
                </c:pt>
                <c:pt idx="177">
                  <c:v>0.10705990467875982</c:v>
                </c:pt>
                <c:pt idx="178">
                  <c:v>9.9134269488026713E-2</c:v>
                </c:pt>
                <c:pt idx="179">
                  <c:v>9.1724783964142242E-2</c:v>
                </c:pt>
                <c:pt idx="180">
                  <c:v>8.4812962896905306E-2</c:v>
                </c:pt>
                <c:pt idx="181">
                  <c:v>7.8378037462175337E-2</c:v>
                </c:pt>
                <c:pt idx="182">
                  <c:v>7.2397638012487872E-2</c:v>
                </c:pt>
                <c:pt idx="183">
                  <c:v>6.6848379426855398E-2</c:v>
                </c:pt>
                <c:pt idx="184">
                  <c:v>6.1706354720971843E-2</c:v>
                </c:pt>
                <c:pt idx="185">
                  <c:v>5.6947544172171627E-2</c:v>
                </c:pt>
                <c:pt idx="186">
                  <c:v>5.2548148102303918E-2</c:v>
                </c:pt>
                <c:pt idx="187">
                  <c:v>4.8484851826927598E-2</c:v>
                </c:pt>
                <c:pt idx="188">
                  <c:v>4.4735031247745416E-2</c:v>
                </c:pt>
                <c:pt idx="189">
                  <c:v>4.127690724670971E-2</c:v>
                </c:pt>
                <c:pt idx="190">
                  <c:v>3.8089656526432668E-2</c:v>
                </c:pt>
                <c:pt idx="191">
                  <c:v>3.5153485906510261E-2</c:v>
                </c:pt>
                <c:pt idx="192">
                  <c:v>3.2449676387113685E-2</c:v>
                </c:pt>
                <c:pt idx="193">
                  <c:v>2.9960602573525348E-2</c:v>
                </c:pt>
                <c:pt idx="194">
                  <c:v>2.7669732350017788E-2</c:v>
                </c:pt>
                <c:pt idx="195">
                  <c:v>2.5561611020545032E-2</c:v>
                </c:pt>
                <c:pt idx="196">
                  <c:v>2.3621833511232222E-2</c:v>
                </c:pt>
                <c:pt idx="197">
                  <c:v>2.1837007663616056E-2</c:v>
                </c:pt>
                <c:pt idx="198">
                  <c:v>2.0194711141441744E-2</c:v>
                </c:pt>
                <c:pt idx="199">
                  <c:v>1.8683444027690035E-2</c:v>
                </c:pt>
                <c:pt idx="200">
                  <c:v>1.7292578800223262E-2</c:v>
                </c:pt>
                <c:pt idx="201">
                  <c:v>1.6012309040345608E-2</c:v>
                </c:pt>
                <c:pt idx="202">
                  <c:v>1.4833597944126278E-2</c:v>
                </c:pt>
                <c:pt idx="203">
                  <c:v>1.3748127466571272E-2</c:v>
                </c:pt>
                <c:pt idx="204">
                  <c:v>1.2748248728582073E-2</c:v>
                </c:pt>
                <c:pt idx="205">
                  <c:v>1.1826934151171361E-2</c:v>
                </c:pt>
                <c:pt idx="206">
                  <c:v>1.0977731645956348E-2</c:v>
                </c:pt>
                <c:pt idx="207">
                  <c:v>1.0194721081225953E-2</c:v>
                </c:pt>
                <c:pt idx="208">
                  <c:v>9.4724731549946858E-3</c:v>
                </c:pt>
                <c:pt idx="209">
                  <c:v>8.8060107369596751E-3</c:v>
                </c:pt>
                <c:pt idx="210">
                  <c:v>8.1907726871291841E-3</c:v>
                </c:pt>
                <c:pt idx="211">
                  <c:v>7.6225801174520736E-3</c:v>
                </c:pt>
                <c:pt idx="212">
                  <c:v>7.097605031777577E-3</c:v>
                </c:pt>
                <c:pt idx="213">
                  <c:v>6.6123412569748258E-3</c:v>
                </c:pt>
                <c:pt idx="214">
                  <c:v>6.1635775624031327E-3</c:v>
                </c:pt>
                <c:pt idx="215">
                  <c:v>5.7483728547694842E-3</c:v>
                </c:pt>
                <c:pt idx="216">
                  <c:v>5.364033329591001E-3</c:v>
                </c:pt>
                <c:pt idx="217">
                  <c:v>5.0080914580458913E-3</c:v>
                </c:pt>
                <c:pt idx="218">
                  <c:v>4.678286688164386E-3</c:v>
                </c:pt>
                <c:pt idx="219">
                  <c:v>4.3725477414423911E-3</c:v>
                </c:pt>
                <c:pt idx="220">
                  <c:v>4.0889763895372386E-3</c:v>
                </c:pt>
                <c:pt idx="221">
                  <c:v>3.8258326003095108E-3</c:v>
                </c:pt>
                <c:pt idx="222">
                  <c:v>3.5815209477757662E-3</c:v>
                </c:pt>
                <c:pt idx="223">
                  <c:v>3.3545781862708104E-3</c:v>
                </c:pt>
                <c:pt idx="224">
                  <c:v>3.1436618950799497E-3</c:v>
                </c:pt>
                <c:pt idx="225">
                  <c:v>2.9475401058331576E-3</c:v>
                </c:pt>
                <c:pt idx="226">
                  <c:v>2.765081830934196E-3</c:v>
                </c:pt>
                <c:pt idx="227">
                  <c:v>2.5952484171393219E-3</c:v>
                </c:pt>
                <c:pt idx="228">
                  <c:v>2.4370856540378342E-3</c:v>
                </c:pt>
                <c:pt idx="229">
                  <c:v>2.2897165725758281E-3</c:v>
                </c:pt>
                <c:pt idx="230">
                  <c:v>2.152334873875819E-3</c:v>
                </c:pt>
                <c:pt idx="231">
                  <c:v>2.0241989334216382E-3</c:v>
                </c:pt>
                <c:pt idx="232">
                  <c:v>1.9046263301926364E-3</c:v>
                </c:pt>
                <c:pt idx="233">
                  <c:v>1.7929888545432093E-3</c:v>
                </c:pt>
                <c:pt idx="234">
                  <c:v>1.6887079525383006E-3</c:v>
                </c:pt>
                <c:pt idx="235">
                  <c:v>1.5912505680814146E-3</c:v>
                </c:pt>
                <c:pt idx="236">
                  <c:v>1.5001253475206222E-3</c:v>
                </c:pt>
                <c:pt idx="237">
                  <c:v>1.4148791745035197E-3</c:v>
                </c:pt>
                <c:pt idx="238">
                  <c:v>1.3350940056887069E-3</c:v>
                </c:pt>
                <c:pt idx="239">
                  <c:v>1.2603839805242919E-3</c:v>
                </c:pt>
                <c:pt idx="240">
                  <c:v>1.190392780688645E-3</c:v>
                </c:pt>
                <c:pt idx="241">
                  <c:v>1.1247912169703054E-3</c:v>
                </c:pt>
                <c:pt idx="242">
                  <c:v>1.0632750233574007E-3</c:v>
                </c:pt>
                <c:pt idx="243">
                  <c:v>1.0055628399266048E-3</c:v>
                </c:pt>
                <c:pt idx="244">
                  <c:v>9.5139436778102671E-4</c:v>
                </c:pt>
                <c:pt idx="245">
                  <c:v>9.0052868079856655E-4</c:v>
                </c:pt>
                <c:pt idx="246">
                  <c:v>8.5274268032920495E-4</c:v>
                </c:pt>
                <c:pt idx="247">
                  <c:v>8.0782968023288796E-4</c:v>
                </c:pt>
                <c:pt idx="248">
                  <c:v>7.6559811078964616E-4</c:v>
                </c:pt>
                <c:pt idx="249">
                  <c:v>7.2587033105018638E-4</c:v>
                </c:pt>
                <c:pt idx="250">
                  <c:v>6.8848154013744531E-4</c:v>
                </c:pt>
                <c:pt idx="251">
                  <c:v>6.5327877886596161E-4</c:v>
                </c:pt>
                <c:pt idx="252">
                  <c:v>6.2012001382392068E-4</c:v>
                </c:pt>
                <c:pt idx="253">
                  <c:v>5.8887329676961871E-4</c:v>
                </c:pt>
                <c:pt idx="254">
                  <c:v>5.5941599283612013E-4</c:v>
                </c:pt>
                <c:pt idx="255">
                  <c:v>5.3163407162113449E-4</c:v>
                </c:pt>
                <c:pt idx="256">
                  <c:v>5.0542145576887776E-4</c:v>
                </c:pt>
                <c:pt idx="257">
                  <c:v>4.806794221318944E-4</c:v>
                </c:pt>
                <c:pt idx="258">
                  <c:v>4.5731605103792853E-4</c:v>
                </c:pt>
                <c:pt idx="259">
                  <c:v>4.3524571958406487E-4</c:v>
                </c:pt>
                <c:pt idx="260">
                  <c:v>4.1438863524117511E-4</c:v>
                </c:pt>
                <c:pt idx="261">
                  <c:v>3.9467040637960685E-4</c:v>
                </c:pt>
                <c:pt idx="262">
                  <c:v>3.7602164662503941E-4</c:v>
                </c:pt>
                <c:pt idx="263">
                  <c:v>3.5837761022435054E-4</c:v>
                </c:pt>
                <c:pt idx="264">
                  <c:v>3.4167785584766013E-4</c:v>
                </c:pt>
                <c:pt idx="265">
                  <c:v>3.2586593647670261E-4</c:v>
                </c:pt>
                <c:pt idx="266">
                  <c:v>3.1088911323348255E-4</c:v>
                </c:pt>
                <c:pt idx="267">
                  <c:v>2.9669809118855321E-4</c:v>
                </c:pt>
                <c:pt idx="268">
                  <c:v>2.8324677535703717E-4</c:v>
                </c:pt>
                <c:pt idx="269">
                  <c:v>2.7049204524410257E-4</c:v>
                </c:pt>
                <c:pt idx="270">
                  <c:v>2.5839354644155329E-4</c:v>
                </c:pt>
                <c:pt idx="271">
                  <c:v>2.469134979046102E-4</c:v>
                </c:pt>
                <c:pt idx="272">
                  <c:v>2.3601651365410034E-4</c:v>
                </c:pt>
                <c:pt idx="273">
                  <c:v>2.2566943775513654E-4</c:v>
                </c:pt>
                <c:pt idx="274">
                  <c:v>2.1584119151987779E-4</c:v>
                </c:pt>
                <c:pt idx="275">
                  <c:v>2.065026319700149E-4</c:v>
                </c:pt>
                <c:pt idx="276">
                  <c:v>1.9762642067495002E-4</c:v>
                </c:pt>
                <c:pt idx="277">
                  <c:v>1.8918690215496354E-4</c:v>
                </c:pt>
                <c:pt idx="278">
                  <c:v>1.8115999110561489E-4</c:v>
                </c:pt>
                <c:pt idx="279">
                  <c:v>1.7352306776077561E-4</c:v>
                </c:pt>
                <c:pt idx="280">
                  <c:v>1.6625488076756791E-4</c:v>
                </c:pt>
                <c:pt idx="281">
                  <c:v>1.5933545699756143E-4</c:v>
                </c:pt>
                <c:pt idx="282">
                  <c:v>1.5274601776528522E-4</c:v>
                </c:pt>
                <c:pt idx="283">
                  <c:v>1.4646890096783308E-4</c:v>
                </c:pt>
                <c:pt idx="284">
                  <c:v>1.4048748869843571E-4</c:v>
                </c:pt>
                <c:pt idx="285">
                  <c:v>1.3478613992266476E-4</c:v>
                </c:pt>
                <c:pt idx="286">
                  <c:v>1.2935012783870482E-4</c:v>
                </c:pt>
                <c:pt idx="287">
                  <c:v>1.241655815731601E-4</c:v>
                </c:pt>
                <c:pt idx="288">
                  <c:v>1.1921943189137375E-4</c:v>
                </c:pt>
                <c:pt idx="289">
                  <c:v>1.1449936062647638E-4</c:v>
                </c:pt>
                <c:pt idx="290">
                  <c:v>1.0999375355451018E-4</c:v>
                </c:pt>
                <c:pt idx="291">
                  <c:v>1.056916564642117E-4</c:v>
                </c:pt>
                <c:pt idx="292">
                  <c:v>1.0158273418952381E-4</c:v>
                </c:pt>
                <c:pt idx="293">
                  <c:v>9.765723239079769E-5</c:v>
                </c:pt>
                <c:pt idx="294">
                  <c:v>9.3905941887086354E-5</c:v>
                </c:pt>
                <c:pt idx="295">
                  <c:v>9.0320165357033787E-5</c:v>
                </c:pt>
                <c:pt idx="296">
                  <c:v>8.6891686239747677E-5</c:v>
                </c:pt>
                <c:pt idx="297">
                  <c:v>8.3612739679815362E-5</c:v>
                </c:pt>
                <c:pt idx="298">
                  <c:v>8.0475985372368883E-5</c:v>
                </c:pt>
                <c:pt idx="299">
                  <c:v>7.7474482174913099E-5</c:v>
                </c:pt>
                <c:pt idx="300">
                  <c:v>7.4601664362591836E-5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31-4F5F-8A38-52634E921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36576"/>
        <c:axId val="576343136"/>
      </c:lineChart>
      <c:catAx>
        <c:axId val="57633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43136"/>
        <c:crosses val="autoZero"/>
        <c:auto val="1"/>
        <c:lblAlgn val="ctr"/>
        <c:lblOffset val="100"/>
        <c:noMultiLvlLbl val="0"/>
      </c:catAx>
      <c:valAx>
        <c:axId val="57634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3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255140312898959E-2"/>
          <c:y val="0.17946158612120006"/>
          <c:w val="0.88590180154182296"/>
          <c:h val="0.7256506588553564"/>
        </c:manualLayout>
      </c:layout>
      <c:areaChart>
        <c:grouping val="stacked"/>
        <c:varyColors val="0"/>
        <c:ser>
          <c:idx val="0"/>
          <c:order val="0"/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'1.2. Bieu dien DL'!$I$2:$I$9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'1.2. Bieu dien DL'!$J$2:$J$9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C-44F0-B817-EF8D7CF46E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22706296"/>
        <c:axId val="422704984"/>
      </c:areaChart>
      <c:catAx>
        <c:axId val="42270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04984"/>
        <c:crosses val="autoZero"/>
        <c:auto val="1"/>
        <c:lblAlgn val="ctr"/>
        <c:lblOffset val="100"/>
        <c:noMultiLvlLbl val="0"/>
      </c:catAx>
      <c:valAx>
        <c:axId val="422704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06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'1.2. Bieu dien DL'!$I$17:$I$21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'1.2. Bieu dien DL'!$K$17:$K$21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F-479A-9D43-1B2B9B2183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96887168"/>
        <c:axId val="596887496"/>
      </c:barChart>
      <c:catAx>
        <c:axId val="59688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887496"/>
        <c:crosses val="autoZero"/>
        <c:auto val="1"/>
        <c:lblAlgn val="ctr"/>
        <c:lblOffset val="100"/>
        <c:noMultiLvlLbl val="0"/>
      </c:catAx>
      <c:valAx>
        <c:axId val="5968874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688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633-4757-82CE-6CE454BEDA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633-4757-82CE-6CE454BEDA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633-4757-82CE-6CE454BEDA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633-4757-82CE-6CE454BEDA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633-4757-82CE-6CE454BEDA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'1.2. Bieu dien DL'!$I$17:$I$21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'1.2. Bieu dien DL'!$L$17:$L$21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3-45EB-AD5C-0A83D789175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FCF-42BB-BE39-94C2539F972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FCF-42BB-BE39-94C2539F972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FCF-42BB-BE39-94C2539F972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FCF-42BB-BE39-94C2539F972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FCF-42BB-BE39-94C2539F972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FCF-42BB-BE39-94C2539F972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FCF-42BB-BE39-94C2539F972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FCF-42BB-BE39-94C2539F97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'1.2. Bieu dien DL'!$I$2:$I$9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'1.2. Bieu dien DL'!$K$2:$K$9</c:f>
              <c:numCache>
                <c:formatCode>0.0%</c:formatCode>
                <c:ptCount val="8"/>
                <c:pt idx="0">
                  <c:v>5.5555555555555552E-2</c:v>
                </c:pt>
                <c:pt idx="1">
                  <c:v>5.5555555555555552E-2</c:v>
                </c:pt>
                <c:pt idx="2">
                  <c:v>0.1111111111111111</c:v>
                </c:pt>
                <c:pt idx="3">
                  <c:v>0.1388888888888889</c:v>
                </c:pt>
                <c:pt idx="4">
                  <c:v>0.25</c:v>
                </c:pt>
                <c:pt idx="5">
                  <c:v>0.19444444444444445</c:v>
                </c:pt>
                <c:pt idx="6">
                  <c:v>0.16666666666666666</c:v>
                </c:pt>
                <c:pt idx="7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E-4EC0-A551-C12F127015E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Điểm</a:t>
            </a:r>
            <a:r>
              <a:rPr lang="en-US" baseline="0"/>
              <a:t> sinh viên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'1.2'!$I$2:$I$9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'1.2'!$J$2:$J$9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4-4FC0-B6E3-1B7AA286D0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24665160"/>
        <c:axId val="424662864"/>
      </c:areaChart>
      <c:catAx>
        <c:axId val="42466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2864"/>
        <c:crosses val="autoZero"/>
        <c:auto val="1"/>
        <c:lblAlgn val="ctr"/>
        <c:lblOffset val="100"/>
        <c:noMultiLvlLbl val="0"/>
      </c:catAx>
      <c:valAx>
        <c:axId val="424662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tỷ lệ phân bố điểm sinh viên</a:t>
            </a:r>
          </a:p>
        </c:rich>
      </c:tx>
      <c:layout>
        <c:manualLayout>
          <c:xMode val="edge"/>
          <c:yMode val="edge"/>
          <c:x val="0.3835693350831146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9B3-4B55-AC75-CEEEA4A9D8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9B3-4B55-AC75-CEEEA4A9D8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9B3-4B55-AC75-CEEEA4A9D8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9B3-4B55-AC75-CEEEA4A9D8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9B3-4B55-AC75-CEEEA4A9D8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9B3-4B55-AC75-CEEEA4A9D8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9B3-4B55-AC75-CEEEA4A9D8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9B3-4B55-AC75-CEEEA4A9D8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'1.2'!$I$2:$I$9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'1.2'!$K$2:$K$9</c:f>
              <c:numCache>
                <c:formatCode>0.0%</c:formatCode>
                <c:ptCount val="8"/>
                <c:pt idx="0">
                  <c:v>6.25E-2</c:v>
                </c:pt>
                <c:pt idx="1">
                  <c:v>6.25E-2</c:v>
                </c:pt>
                <c:pt idx="2">
                  <c:v>9.375E-2</c:v>
                </c:pt>
                <c:pt idx="3">
                  <c:v>0.15625</c:v>
                </c:pt>
                <c:pt idx="4">
                  <c:v>0.25</c:v>
                </c:pt>
                <c:pt idx="5">
                  <c:v>0.1875</c:v>
                </c:pt>
                <c:pt idx="6">
                  <c:v>0.15625</c:v>
                </c:pt>
                <c:pt idx="7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1-4B9E-A9FB-F0D80257FDC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điểm thi cuối kỳ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'1.2'!$I$16:$I$22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'1.2'!$J$16:$J$22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3-48FD-AB3E-64D6B722FE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16963568"/>
        <c:axId val="516967832"/>
      </c:barChart>
      <c:catAx>
        <c:axId val="516963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67832"/>
        <c:crosses val="autoZero"/>
        <c:auto val="1"/>
        <c:lblAlgn val="ctr"/>
        <c:lblOffset val="100"/>
        <c:noMultiLvlLbl val="0"/>
      </c:catAx>
      <c:valAx>
        <c:axId val="51696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6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phân</a:t>
            </a:r>
            <a:r>
              <a:rPr lang="en-US" baseline="0"/>
              <a:t> bố </a:t>
            </a:r>
            <a:r>
              <a:rPr lang="en-US"/>
              <a:t>điểm</a:t>
            </a:r>
            <a:r>
              <a:rPr lang="en-US" baseline="0"/>
              <a:t> cuối kỳ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'1.2'!$I$16:$I$22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'1.2'!$K$16:$K$22</c:f>
              <c:numCache>
                <c:formatCode>0.0%</c:formatCode>
                <c:ptCount val="7"/>
                <c:pt idx="0">
                  <c:v>5.5555555555555552E-2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0.30555555555555558</c:v>
                </c:pt>
                <c:pt idx="4">
                  <c:v>0.19444444444444445</c:v>
                </c:pt>
                <c:pt idx="5">
                  <c:v>0.1111111111111111</c:v>
                </c:pt>
                <c:pt idx="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5-49F2-B2C8-6524E5DB6F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18703912"/>
        <c:axId val="518704568"/>
        <c:axId val="0"/>
      </c:bar3DChart>
      <c:catAx>
        <c:axId val="518703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4568"/>
        <c:crosses val="autoZero"/>
        <c:auto val="1"/>
        <c:lblAlgn val="ctr"/>
        <c:lblOffset val="100"/>
        <c:noMultiLvlLbl val="0"/>
      </c:catAx>
      <c:valAx>
        <c:axId val="51870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Sheet1!$O$2:$O$9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Sheet1!$P$2:$P$9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4-4B0F-9115-087C9E146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7712"/>
        <c:axId val="430784760"/>
      </c:lineChart>
      <c:catAx>
        <c:axId val="4307877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84760"/>
        <c:crosses val="autoZero"/>
        <c:auto val="1"/>
        <c:lblAlgn val="ctr"/>
        <c:lblOffset val="100"/>
        <c:noMultiLvlLbl val="0"/>
      </c:catAx>
      <c:valAx>
        <c:axId val="4307847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8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BB5-4283-A66F-F2A06972FA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BB5-4283-A66F-F2A06972FA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BB5-4283-A66F-F2A06972FA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0BB5-4283-A66F-F2A06972FA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0BB5-4283-A66F-F2A06972FA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0BB5-4283-A66F-F2A06972FA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0BB5-4283-A66F-F2A06972FA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0BB5-4283-A66F-F2A06972FA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Sheet1!$O$2:$O$9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Sheet1!$Q$2:$Q$9</c:f>
              <c:numCache>
                <c:formatCode>0.0%</c:formatCode>
                <c:ptCount val="8"/>
                <c:pt idx="0">
                  <c:v>5.5555555555555552E-2</c:v>
                </c:pt>
                <c:pt idx="1">
                  <c:v>5.5555555555555552E-2</c:v>
                </c:pt>
                <c:pt idx="2">
                  <c:v>0.1111111111111111</c:v>
                </c:pt>
                <c:pt idx="3">
                  <c:v>0.1388888888888889</c:v>
                </c:pt>
                <c:pt idx="4">
                  <c:v>0.25</c:v>
                </c:pt>
                <c:pt idx="5">
                  <c:v>0.19444444444444445</c:v>
                </c:pt>
                <c:pt idx="6">
                  <c:v>0.16666666666666666</c:v>
                </c:pt>
                <c:pt idx="7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F-4A81-BF67-96F7DBC72EE4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143-4A02-981E-52F0CB8515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143-4A02-981E-52F0CB8515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143-4A02-981E-52F0CB8515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3143-4A02-981E-52F0CB8515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3143-4A02-981E-52F0CB8515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Sheet1!$L$25:$L$29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D-4FC8-9AF4-3082855BCF2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356152</xdr:colOff>
      <xdr:row>0</xdr:row>
      <xdr:rowOff>44726</xdr:rowOff>
    </xdr:from>
    <xdr:to>
      <xdr:col>14</xdr:col>
      <xdr:colOff>215350</xdr:colOff>
      <xdr:row>11</xdr:row>
      <xdr:rowOff>82826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356152</xdr:colOff>
      <xdr:row>11</xdr:row>
      <xdr:rowOff>135835</xdr:rowOff>
    </xdr:from>
    <xdr:to>
      <xdr:col>14</xdr:col>
      <xdr:colOff>223630</xdr:colOff>
      <xdr:row>21</xdr:row>
      <xdr:rowOff>165652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323025</xdr:colOff>
      <xdr:row>0</xdr:row>
      <xdr:rowOff>44725</xdr:rowOff>
    </xdr:from>
    <xdr:to>
      <xdr:col>18</xdr:col>
      <xdr:colOff>107674</xdr:colOff>
      <xdr:row>11</xdr:row>
      <xdr:rowOff>74543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323021</xdr:colOff>
      <xdr:row>11</xdr:row>
      <xdr:rowOff>119271</xdr:rowOff>
    </xdr:from>
    <xdr:to>
      <xdr:col>18</xdr:col>
      <xdr:colOff>91107</xdr:colOff>
      <xdr:row>22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389282</xdr:colOff>
      <xdr:row>0</xdr:row>
      <xdr:rowOff>49694</xdr:rowOff>
    </xdr:from>
    <xdr:to>
      <xdr:col>25</xdr:col>
      <xdr:colOff>397565</xdr:colOff>
      <xdr:row>21</xdr:row>
      <xdr:rowOff>132521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0</xdr:row>
      <xdr:rowOff>57150</xdr:rowOff>
    </xdr:from>
    <xdr:to>
      <xdr:col>16</xdr:col>
      <xdr:colOff>352424</xdr:colOff>
      <xdr:row>10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12</xdr:row>
      <xdr:rowOff>19051</xdr:rowOff>
    </xdr:from>
    <xdr:to>
      <xdr:col>16</xdr:col>
      <xdr:colOff>200025</xdr:colOff>
      <xdr:row>21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266700</xdr:colOff>
      <xdr:row>11</xdr:row>
      <xdr:rowOff>161925</xdr:rowOff>
    </xdr:from>
    <xdr:to>
      <xdr:col>20</xdr:col>
      <xdr:colOff>209550</xdr:colOff>
      <xdr:row>21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381001</xdr:colOff>
      <xdr:row>0</xdr:row>
      <xdr:rowOff>49822</xdr:rowOff>
    </xdr:from>
    <xdr:to>
      <xdr:col>22</xdr:col>
      <xdr:colOff>446942</xdr:colOff>
      <xdr:row>10</xdr:row>
      <xdr:rowOff>80596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0</xdr:row>
      <xdr:rowOff>38100</xdr:rowOff>
    </xdr:from>
    <xdr:to>
      <xdr:col>16</xdr:col>
      <xdr:colOff>180975</xdr:colOff>
      <xdr:row>12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161925</xdr:colOff>
      <xdr:row>0</xdr:row>
      <xdr:rowOff>47625</xdr:rowOff>
    </xdr:from>
    <xdr:to>
      <xdr:col>21</xdr:col>
      <xdr:colOff>514349</xdr:colOff>
      <xdr:row>12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180976</xdr:colOff>
      <xdr:row>13</xdr:row>
      <xdr:rowOff>180975</xdr:rowOff>
    </xdr:from>
    <xdr:to>
      <xdr:col>16</xdr:col>
      <xdr:colOff>561976</xdr:colOff>
      <xdr:row>25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47625</xdr:colOff>
      <xdr:row>13</xdr:row>
      <xdr:rowOff>180975</xdr:rowOff>
    </xdr:from>
    <xdr:to>
      <xdr:col>21</xdr:col>
      <xdr:colOff>504826</xdr:colOff>
      <xdr:row>25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3</xdr:row>
      <xdr:rowOff>9524</xdr:rowOff>
    </xdr:from>
    <xdr:ext cx="238125" cy="161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 rot="10800000" flipV="1">
              <a:off x="1152525" y="390524"/>
              <a:ext cx="238125" cy="161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 rot="10800000" flipV="1">
              <a:off x="1152525" y="390524"/>
              <a:ext cx="238125" cy="161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 ̅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5</xdr:row>
      <xdr:rowOff>47625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B00-000002000000}"/>
                </a:ext>
              </a:extLst>
            </xdr:cNvPr>
            <xdr:cNvSpPr txBox="1"/>
          </xdr:nvSpPr>
          <xdr:spPr>
            <a:xfrm>
              <a:off x="1343025" y="10001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43025" y="10001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 ̅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8</xdr:col>
      <xdr:colOff>11666</xdr:colOff>
      <xdr:row>21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5050390" cy="40862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0</xdr:row>
      <xdr:rowOff>238125</xdr:rowOff>
    </xdr:from>
    <xdr:to>
      <xdr:col>24</xdr:col>
      <xdr:colOff>542925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323849</xdr:colOff>
      <xdr:row>15</xdr:row>
      <xdr:rowOff>104775</xdr:rowOff>
    </xdr:from>
    <xdr:to>
      <xdr:col>23</xdr:col>
      <xdr:colOff>295274</xdr:colOff>
      <xdr:row>30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228600</xdr:colOff>
      <xdr:row>29</xdr:row>
      <xdr:rowOff>38100</xdr:rowOff>
    </xdr:from>
    <xdr:to>
      <xdr:col>16</xdr:col>
      <xdr:colOff>247650</xdr:colOff>
      <xdr:row>43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7" totalsRowShown="0">
  <autoFilter ref="A1:D37" xr:uid="{00000000-0009-0000-0100-000001000000}"/>
  <tableColumns count="4">
    <tableColumn id="1" xr3:uid="{00000000-0010-0000-0000-000001000000}" name="Tên"/>
    <tableColumn id="2" xr3:uid="{00000000-0010-0000-0000-000002000000}" name="Điểm giữa kỳ"/>
    <tableColumn id="3" xr3:uid="{00000000-0010-0000-0000-000003000000}" name="Điểm cuối kỳ"/>
    <tableColumn id="4" xr3:uid="{00000000-0010-0000-0000-000004000000}" name="Điểm tổng kế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37" totalsRowShown="0">
  <tableColumns count="4">
    <tableColumn id="1" xr3:uid="{00000000-0010-0000-0100-000001000000}" name="Tên"/>
    <tableColumn id="2" xr3:uid="{00000000-0010-0000-0100-000002000000}" name="Điểm giữa kỳ"/>
    <tableColumn id="3" xr3:uid="{00000000-0010-0000-0100-000003000000}" name="Điểm cuối kỳ"/>
    <tableColumn id="4" xr3:uid="{00000000-0010-0000-0100-000004000000}" name="Column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D37" totalsRowShown="0">
  <tableColumns count="4">
    <tableColumn id="1" xr3:uid="{00000000-0010-0000-0200-000001000000}" name="Tên"/>
    <tableColumn id="2" xr3:uid="{00000000-0010-0000-0200-000002000000}" name="Điểm giữa kỳ"/>
    <tableColumn id="3" xr3:uid="{00000000-0010-0000-0200-000003000000}" name="Điểm cuối kỳ"/>
    <tableColumn id="4" xr3:uid="{00000000-0010-0000-0200-000004000000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workbookViewId="0">
      <selection activeCell="B15" sqref="B15"/>
    </sheetView>
  </sheetViews>
  <sheetFormatPr defaultRowHeight="15"/>
  <cols>
    <col min="4" max="4" width="30.7109375" customWidth="1"/>
  </cols>
  <sheetData>
    <row r="2" spans="2:4">
      <c r="B2" s="1" t="s">
        <v>0</v>
      </c>
    </row>
    <row r="3" spans="2:4">
      <c r="B3" t="s">
        <v>1</v>
      </c>
      <c r="C3" t="s">
        <v>2</v>
      </c>
    </row>
    <row r="4" spans="2:4">
      <c r="C4" t="s">
        <v>3</v>
      </c>
    </row>
    <row r="5" spans="2:4">
      <c r="D5" t="s">
        <v>4</v>
      </c>
    </row>
    <row r="6" spans="2:4">
      <c r="B6" t="s">
        <v>5</v>
      </c>
      <c r="C6" t="s">
        <v>6</v>
      </c>
    </row>
    <row r="7" spans="2:4">
      <c r="D7" t="s">
        <v>7</v>
      </c>
    </row>
    <row r="8" spans="2:4">
      <c r="D8" t="s">
        <v>8</v>
      </c>
    </row>
    <row r="9" spans="2:4">
      <c r="D9" t="s">
        <v>9</v>
      </c>
    </row>
    <row r="10" spans="2:4">
      <c r="B10" t="s">
        <v>10</v>
      </c>
      <c r="C10" t="s">
        <v>11</v>
      </c>
    </row>
    <row r="11" spans="2:4">
      <c r="D11" t="s">
        <v>12</v>
      </c>
    </row>
    <row r="12" spans="2:4">
      <c r="D12" t="s">
        <v>13</v>
      </c>
    </row>
    <row r="13" spans="2:4">
      <c r="B13" t="s">
        <v>14</v>
      </c>
      <c r="C13" t="s">
        <v>15</v>
      </c>
    </row>
    <row r="14" spans="2:4">
      <c r="C14" t="s">
        <v>16</v>
      </c>
    </row>
    <row r="15" spans="2:4">
      <c r="D15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18" sqref="D18"/>
    </sheetView>
  </sheetViews>
  <sheetFormatPr defaultRowHeight="15"/>
  <sheetData>
    <row r="1" spans="1:3">
      <c r="A1" s="1" t="s">
        <v>18</v>
      </c>
    </row>
    <row r="2" spans="1:3">
      <c r="B2" t="s">
        <v>19</v>
      </c>
    </row>
    <row r="3" spans="1:3">
      <c r="C3" t="s">
        <v>20</v>
      </c>
    </row>
    <row r="4" spans="1:3">
      <c r="B4" t="s">
        <v>21</v>
      </c>
    </row>
    <row r="5" spans="1:3"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topLeftCell="E13" zoomScaleNormal="100" workbookViewId="0">
      <selection activeCell="N31" sqref="N31"/>
    </sheetView>
  </sheetViews>
  <sheetFormatPr defaultRowHeight="15"/>
  <cols>
    <col min="2" max="2" width="14.85546875" customWidth="1"/>
    <col min="3" max="3" width="14.5703125" customWidth="1"/>
    <col min="4" max="4" width="15.7109375" customWidth="1"/>
    <col min="6" max="6" width="25.5703125" customWidth="1"/>
    <col min="10" max="10" width="19.7109375" customWidth="1"/>
  </cols>
  <sheetData>
    <row r="1" spans="1:11">
      <c r="A1" t="s">
        <v>23</v>
      </c>
      <c r="B1" t="s">
        <v>24</v>
      </c>
      <c r="C1" t="s">
        <v>25</v>
      </c>
      <c r="D1" t="s">
        <v>26</v>
      </c>
      <c r="F1" t="s">
        <v>27</v>
      </c>
      <c r="G1" t="s">
        <v>28</v>
      </c>
      <c r="H1" t="s">
        <v>29</v>
      </c>
    </row>
    <row r="2" spans="1:11">
      <c r="A2" t="s">
        <v>30</v>
      </c>
      <c r="B2">
        <v>7</v>
      </c>
      <c r="C2">
        <v>9</v>
      </c>
      <c r="D2">
        <v>8.4</v>
      </c>
      <c r="F2" s="38">
        <v>3</v>
      </c>
      <c r="G2">
        <f t="array" ref="G2:G9">FREQUENCY(B2:B37,F2:F9)</f>
        <v>2</v>
      </c>
      <c r="H2">
        <f>G2/$G$10</f>
        <v>5.5555555555555552E-2</v>
      </c>
    </row>
    <row r="3" spans="1:11">
      <c r="A3" t="s">
        <v>31</v>
      </c>
      <c r="B3">
        <v>5</v>
      </c>
      <c r="C3">
        <v>4</v>
      </c>
      <c r="D3">
        <v>4.3</v>
      </c>
      <c r="F3" s="38">
        <v>4</v>
      </c>
      <c r="G3">
        <v>2</v>
      </c>
      <c r="H3">
        <f t="shared" ref="H3:H9" si="0">G3/$G$10</f>
        <v>5.5555555555555552E-2</v>
      </c>
    </row>
    <row r="4" spans="1:11">
      <c r="A4" t="s">
        <v>32</v>
      </c>
      <c r="B4">
        <v>8</v>
      </c>
      <c r="C4">
        <v>10</v>
      </c>
      <c r="D4">
        <v>9.4</v>
      </c>
      <c r="F4" s="39">
        <v>5</v>
      </c>
      <c r="G4">
        <v>4</v>
      </c>
      <c r="H4">
        <f t="shared" si="0"/>
        <v>0.1111111111111111</v>
      </c>
    </row>
    <row r="5" spans="1:11">
      <c r="A5" t="s">
        <v>33</v>
      </c>
      <c r="B5">
        <v>9</v>
      </c>
      <c r="C5">
        <v>7</v>
      </c>
      <c r="D5">
        <v>7.6</v>
      </c>
      <c r="F5" s="39">
        <v>6</v>
      </c>
      <c r="G5">
        <v>5</v>
      </c>
      <c r="H5">
        <f t="shared" si="0"/>
        <v>0.1388888888888889</v>
      </c>
    </row>
    <row r="6" spans="1:11">
      <c r="A6" t="s">
        <v>34</v>
      </c>
      <c r="B6">
        <v>7</v>
      </c>
      <c r="C6">
        <v>10</v>
      </c>
      <c r="D6">
        <v>9.1</v>
      </c>
      <c r="F6" s="38">
        <v>7</v>
      </c>
      <c r="G6">
        <v>9</v>
      </c>
      <c r="H6">
        <f t="shared" si="0"/>
        <v>0.25</v>
      </c>
    </row>
    <row r="7" spans="1:11">
      <c r="A7" t="s">
        <v>35</v>
      </c>
      <c r="B7">
        <v>6</v>
      </c>
      <c r="C7">
        <v>8</v>
      </c>
      <c r="D7">
        <v>7.3999999999999995</v>
      </c>
      <c r="F7" s="38">
        <v>8</v>
      </c>
      <c r="G7">
        <v>7</v>
      </c>
      <c r="H7">
        <f t="shared" si="0"/>
        <v>0.19444444444444445</v>
      </c>
    </row>
    <row r="8" spans="1:11">
      <c r="A8" t="s">
        <v>36</v>
      </c>
      <c r="B8">
        <v>6</v>
      </c>
      <c r="C8">
        <v>6</v>
      </c>
      <c r="D8">
        <v>5.9999999999999991</v>
      </c>
      <c r="F8" s="39">
        <v>9</v>
      </c>
      <c r="G8">
        <v>6</v>
      </c>
      <c r="H8">
        <f t="shared" si="0"/>
        <v>0.16666666666666666</v>
      </c>
    </row>
    <row r="9" spans="1:11">
      <c r="A9" t="s">
        <v>37</v>
      </c>
      <c r="B9">
        <v>9</v>
      </c>
      <c r="C9">
        <v>10</v>
      </c>
      <c r="D9">
        <v>9.6999999999999993</v>
      </c>
      <c r="F9" s="39">
        <v>10</v>
      </c>
      <c r="G9">
        <v>1</v>
      </c>
      <c r="H9">
        <f t="shared" si="0"/>
        <v>2.7777777777777776E-2</v>
      </c>
    </row>
    <row r="10" spans="1:11">
      <c r="A10" t="s">
        <v>38</v>
      </c>
      <c r="B10">
        <v>7</v>
      </c>
      <c r="C10">
        <v>8</v>
      </c>
      <c r="D10">
        <v>7.6999999999999993</v>
      </c>
      <c r="G10">
        <f>SUM(G2:G9)</f>
        <v>36</v>
      </c>
    </row>
    <row r="11" spans="1:11">
      <c r="A11" t="s">
        <v>39</v>
      </c>
      <c r="B11">
        <v>7</v>
      </c>
      <c r="C11">
        <v>5</v>
      </c>
      <c r="D11">
        <v>5.6</v>
      </c>
    </row>
    <row r="12" spans="1:11" ht="15.75" thickBot="1">
      <c r="A12" t="s">
        <v>40</v>
      </c>
      <c r="B12">
        <v>5</v>
      </c>
      <c r="C12">
        <v>7</v>
      </c>
      <c r="D12">
        <v>6.3999999999999995</v>
      </c>
    </row>
    <row r="13" spans="1:11">
      <c r="A13" t="s">
        <v>41</v>
      </c>
      <c r="B13">
        <v>7</v>
      </c>
      <c r="C13">
        <v>8</v>
      </c>
      <c r="D13">
        <v>7.6999999999999993</v>
      </c>
      <c r="F13" s="26" t="s">
        <v>42</v>
      </c>
      <c r="G13" s="26"/>
      <c r="J13" s="26" t="s">
        <v>43</v>
      </c>
      <c r="K13" s="26"/>
    </row>
    <row r="14" spans="1:11">
      <c r="A14" t="s">
        <v>44</v>
      </c>
      <c r="B14">
        <v>4</v>
      </c>
      <c r="C14">
        <v>5</v>
      </c>
      <c r="D14">
        <v>4.7</v>
      </c>
      <c r="F14" s="24"/>
      <c r="G14" s="24"/>
      <c r="J14" s="24"/>
      <c r="K14" s="24"/>
    </row>
    <row r="15" spans="1:11">
      <c r="A15" t="s">
        <v>45</v>
      </c>
      <c r="B15">
        <v>7</v>
      </c>
      <c r="C15">
        <v>6</v>
      </c>
      <c r="D15">
        <v>6.2999999999999989</v>
      </c>
      <c r="F15" s="24" t="s">
        <v>46</v>
      </c>
      <c r="G15" s="24">
        <v>6.8611111111111107</v>
      </c>
      <c r="H15" t="s">
        <v>47</v>
      </c>
      <c r="J15" s="24" t="s">
        <v>46</v>
      </c>
      <c r="K15" s="24">
        <v>7.166666666666667</v>
      </c>
    </row>
    <row r="16" spans="1:11">
      <c r="A16" t="s">
        <v>48</v>
      </c>
      <c r="B16">
        <v>8</v>
      </c>
      <c r="C16">
        <v>6</v>
      </c>
      <c r="D16">
        <v>6.6</v>
      </c>
      <c r="F16" s="24" t="s">
        <v>49</v>
      </c>
      <c r="G16" s="24">
        <v>0.29587850836239943</v>
      </c>
      <c r="J16" s="24" t="s">
        <v>49</v>
      </c>
      <c r="K16" s="24">
        <v>0.25973124082465987</v>
      </c>
    </row>
    <row r="17" spans="1:11">
      <c r="A17" t="s">
        <v>50</v>
      </c>
      <c r="B17">
        <v>5</v>
      </c>
      <c r="C17">
        <v>7</v>
      </c>
      <c r="D17">
        <v>6.3999999999999995</v>
      </c>
      <c r="F17" s="24" t="s">
        <v>51</v>
      </c>
      <c r="G17" s="24">
        <v>7</v>
      </c>
      <c r="J17" s="24" t="s">
        <v>51</v>
      </c>
      <c r="K17" s="24">
        <v>7</v>
      </c>
    </row>
    <row r="18" spans="1:11">
      <c r="A18" t="s">
        <v>52</v>
      </c>
      <c r="B18">
        <v>6</v>
      </c>
      <c r="C18">
        <v>7</v>
      </c>
      <c r="D18">
        <v>6.6999999999999993</v>
      </c>
      <c r="F18" s="24" t="s">
        <v>53</v>
      </c>
      <c r="G18" s="24">
        <v>7</v>
      </c>
      <c r="J18" s="24" t="s">
        <v>53</v>
      </c>
      <c r="K18" s="24">
        <v>7</v>
      </c>
    </row>
    <row r="19" spans="1:11">
      <c r="A19" t="s">
        <v>54</v>
      </c>
      <c r="B19">
        <v>7</v>
      </c>
      <c r="C19">
        <v>8</v>
      </c>
      <c r="D19">
        <v>7.6999999999999993</v>
      </c>
      <c r="F19" s="24" t="s">
        <v>55</v>
      </c>
      <c r="G19" s="24">
        <v>1.7752710501743965</v>
      </c>
      <c r="H19" t="s">
        <v>56</v>
      </c>
      <c r="J19" s="24" t="s">
        <v>55</v>
      </c>
      <c r="K19" s="24">
        <v>1.5583874449479591</v>
      </c>
    </row>
    <row r="20" spans="1:11">
      <c r="A20" t="s">
        <v>57</v>
      </c>
      <c r="B20">
        <v>8</v>
      </c>
      <c r="C20">
        <v>7</v>
      </c>
      <c r="D20">
        <v>7.2999999999999989</v>
      </c>
      <c r="F20" s="24" t="s">
        <v>58</v>
      </c>
      <c r="G20" s="24">
        <v>3.1515873015873046</v>
      </c>
      <c r="H20" t="s">
        <v>59</v>
      </c>
      <c r="J20" s="24" t="s">
        <v>58</v>
      </c>
      <c r="K20" s="24">
        <v>2.4285714285714284</v>
      </c>
    </row>
    <row r="21" spans="1:11">
      <c r="A21" t="s">
        <v>60</v>
      </c>
      <c r="B21">
        <v>8</v>
      </c>
      <c r="C21">
        <v>9</v>
      </c>
      <c r="D21">
        <v>8.6999999999999993</v>
      </c>
      <c r="F21" s="24" t="s">
        <v>61</v>
      </c>
      <c r="G21" s="24">
        <v>-0.3259207042994392</v>
      </c>
      <c r="J21" s="24" t="s">
        <v>61</v>
      </c>
      <c r="K21" s="24">
        <v>-0.28345576670429073</v>
      </c>
    </row>
    <row r="22" spans="1:11">
      <c r="A22" t="s">
        <v>62</v>
      </c>
      <c r="B22">
        <v>5</v>
      </c>
      <c r="C22">
        <v>6</v>
      </c>
      <c r="D22">
        <v>5.6999999999999993</v>
      </c>
      <c r="F22" s="24" t="s">
        <v>63</v>
      </c>
      <c r="G22" s="24">
        <v>-0.49173410586724664</v>
      </c>
      <c r="J22" s="24" t="s">
        <v>63</v>
      </c>
      <c r="K22" s="24">
        <v>-5.3289047578111315E-2</v>
      </c>
    </row>
    <row r="23" spans="1:11">
      <c r="A23" t="s">
        <v>64</v>
      </c>
      <c r="B23">
        <v>8</v>
      </c>
      <c r="C23">
        <v>9</v>
      </c>
      <c r="D23">
        <v>8.6999999999999993</v>
      </c>
      <c r="F23" s="24" t="s">
        <v>65</v>
      </c>
      <c r="G23" s="24">
        <v>7</v>
      </c>
      <c r="J23" s="24" t="s">
        <v>65</v>
      </c>
      <c r="K23" s="24">
        <v>6</v>
      </c>
    </row>
    <row r="24" spans="1:11">
      <c r="A24" t="s">
        <v>66</v>
      </c>
      <c r="B24">
        <v>4</v>
      </c>
      <c r="C24">
        <v>5</v>
      </c>
      <c r="D24">
        <v>4.7</v>
      </c>
      <c r="F24" s="24" t="s">
        <v>67</v>
      </c>
      <c r="G24" s="24">
        <v>3</v>
      </c>
      <c r="J24" s="24" t="s">
        <v>67</v>
      </c>
      <c r="K24" s="24">
        <v>4</v>
      </c>
    </row>
    <row r="25" spans="1:11">
      <c r="A25" t="s">
        <v>68</v>
      </c>
      <c r="B25">
        <v>9</v>
      </c>
      <c r="C25">
        <v>6</v>
      </c>
      <c r="D25">
        <v>6.8999999999999986</v>
      </c>
      <c r="F25" s="24" t="s">
        <v>69</v>
      </c>
      <c r="G25" s="24">
        <v>10</v>
      </c>
      <c r="J25" s="24" t="s">
        <v>69</v>
      </c>
      <c r="K25" s="24">
        <v>10</v>
      </c>
    </row>
    <row r="26" spans="1:11">
      <c r="A26" t="s">
        <v>38</v>
      </c>
      <c r="B26">
        <v>9</v>
      </c>
      <c r="C26">
        <v>8</v>
      </c>
      <c r="D26">
        <v>8.2999999999999989</v>
      </c>
      <c r="F26" s="24" t="s">
        <v>70</v>
      </c>
      <c r="G26" s="24">
        <v>247</v>
      </c>
      <c r="J26" s="24" t="s">
        <v>70</v>
      </c>
      <c r="K26" s="24">
        <v>258</v>
      </c>
    </row>
    <row r="27" spans="1:11">
      <c r="A27" t="s">
        <v>71</v>
      </c>
      <c r="B27">
        <v>6</v>
      </c>
      <c r="C27">
        <v>7</v>
      </c>
      <c r="D27">
        <v>6.6999999999999993</v>
      </c>
      <c r="F27" s="24" t="s">
        <v>72</v>
      </c>
      <c r="G27" s="24">
        <v>36</v>
      </c>
      <c r="J27" s="24" t="s">
        <v>72</v>
      </c>
      <c r="K27" s="24">
        <v>36</v>
      </c>
    </row>
    <row r="28" spans="1:11" ht="15.75" thickBot="1">
      <c r="A28" t="s">
        <v>73</v>
      </c>
      <c r="B28">
        <v>8</v>
      </c>
      <c r="C28">
        <v>7</v>
      </c>
      <c r="D28">
        <v>7.2999999999999989</v>
      </c>
      <c r="F28" s="25" t="s">
        <v>74</v>
      </c>
      <c r="G28" s="40">
        <v>0.60066530562539278</v>
      </c>
      <c r="J28" s="25" t="s">
        <v>74</v>
      </c>
      <c r="K28" s="25">
        <v>0.52728245121244133</v>
      </c>
    </row>
    <row r="29" spans="1:11">
      <c r="A29" t="s">
        <v>75</v>
      </c>
      <c r="B29">
        <v>9</v>
      </c>
      <c r="C29">
        <v>9</v>
      </c>
      <c r="D29">
        <v>9</v>
      </c>
    </row>
    <row r="30" spans="1:11" ht="15.75" thickBot="1">
      <c r="A30" t="s">
        <v>54</v>
      </c>
      <c r="B30">
        <v>3</v>
      </c>
      <c r="C30">
        <v>7</v>
      </c>
      <c r="D30">
        <v>5.7999999999999989</v>
      </c>
    </row>
    <row r="31" spans="1:11">
      <c r="A31" t="s">
        <v>76</v>
      </c>
      <c r="B31">
        <v>9</v>
      </c>
      <c r="C31">
        <v>8</v>
      </c>
      <c r="D31">
        <v>8.2999999999999989</v>
      </c>
      <c r="F31" s="26" t="s">
        <v>77</v>
      </c>
      <c r="G31" s="26"/>
      <c r="J31" t="s">
        <v>78</v>
      </c>
    </row>
    <row r="32" spans="1:11" ht="15.75" thickBot="1">
      <c r="A32" t="s">
        <v>79</v>
      </c>
      <c r="B32">
        <v>7</v>
      </c>
      <c r="C32">
        <v>8</v>
      </c>
      <c r="D32">
        <v>7.6999999999999993</v>
      </c>
      <c r="F32" s="24"/>
      <c r="G32" s="24"/>
    </row>
    <row r="33" spans="1:12">
      <c r="A33" t="s">
        <v>80</v>
      </c>
      <c r="B33">
        <v>6</v>
      </c>
      <c r="C33">
        <v>6</v>
      </c>
      <c r="D33">
        <v>5.9999999999999991</v>
      </c>
      <c r="F33" s="24" t="s">
        <v>46</v>
      </c>
      <c r="G33" s="24">
        <v>6.8611111111111107</v>
      </c>
      <c r="J33" s="29"/>
      <c r="K33" s="29" t="s">
        <v>81</v>
      </c>
      <c r="L33" s="29" t="s">
        <v>82</v>
      </c>
    </row>
    <row r="34" spans="1:12">
      <c r="A34" t="s">
        <v>73</v>
      </c>
      <c r="B34">
        <v>8</v>
      </c>
      <c r="C34">
        <v>7</v>
      </c>
      <c r="D34">
        <v>7.2999999999999989</v>
      </c>
      <c r="F34" s="24" t="s">
        <v>49</v>
      </c>
      <c r="G34" s="24">
        <v>0.29587850836239943</v>
      </c>
      <c r="J34" s="24" t="s">
        <v>46</v>
      </c>
      <c r="K34" s="24">
        <v>6.8611111111111107</v>
      </c>
      <c r="L34" s="24">
        <v>7.166666666666667</v>
      </c>
    </row>
    <row r="35" spans="1:12">
      <c r="A35" t="s">
        <v>83</v>
      </c>
      <c r="B35">
        <v>10</v>
      </c>
      <c r="C35">
        <v>7</v>
      </c>
      <c r="D35">
        <v>7.8999999999999995</v>
      </c>
      <c r="F35" s="24" t="s">
        <v>51</v>
      </c>
      <c r="G35" s="24">
        <v>7</v>
      </c>
      <c r="J35" s="24" t="s">
        <v>84</v>
      </c>
      <c r="K35" s="24">
        <v>3.1515873015873046</v>
      </c>
      <c r="L35" s="24">
        <v>2.4285714285714284</v>
      </c>
    </row>
    <row r="36" spans="1:12">
      <c r="A36" t="s">
        <v>85</v>
      </c>
      <c r="B36">
        <v>7</v>
      </c>
      <c r="C36">
        <v>7</v>
      </c>
      <c r="D36">
        <v>7</v>
      </c>
      <c r="F36" s="24" t="s">
        <v>53</v>
      </c>
      <c r="G36" s="24">
        <v>7</v>
      </c>
      <c r="J36" s="24" t="s">
        <v>86</v>
      </c>
      <c r="K36" s="24">
        <v>36</v>
      </c>
      <c r="L36" s="24">
        <v>36</v>
      </c>
    </row>
    <row r="37" spans="1:12">
      <c r="A37" t="s">
        <v>87</v>
      </c>
      <c r="B37">
        <v>3</v>
      </c>
      <c r="C37">
        <v>4</v>
      </c>
      <c r="D37">
        <v>3.6999999999999997</v>
      </c>
      <c r="F37" s="24" t="s">
        <v>55</v>
      </c>
      <c r="G37" s="24">
        <v>1.7752710501743965</v>
      </c>
      <c r="J37" s="24" t="s">
        <v>88</v>
      </c>
      <c r="K37" s="24">
        <v>0.53530460892674636</v>
      </c>
      <c r="L37" s="24"/>
    </row>
    <row r="38" spans="1:12">
      <c r="F38" s="24" t="s">
        <v>58</v>
      </c>
      <c r="G38" s="24">
        <v>3.1515873015873046</v>
      </c>
      <c r="J38" s="24" t="s">
        <v>89</v>
      </c>
      <c r="K38" s="24">
        <v>0</v>
      </c>
      <c r="L38" s="24"/>
    </row>
    <row r="39" spans="1:12">
      <c r="F39" s="24" t="s">
        <v>61</v>
      </c>
      <c r="G39" s="24">
        <v>-0.3259207042994392</v>
      </c>
      <c r="J39" s="24" t="s">
        <v>90</v>
      </c>
      <c r="K39" s="24">
        <v>35</v>
      </c>
      <c r="L39" s="24"/>
    </row>
    <row r="40" spans="1:12">
      <c r="F40" s="24" t="s">
        <v>63</v>
      </c>
      <c r="G40" s="24">
        <v>-0.49173410586724664</v>
      </c>
      <c r="J40" s="24" t="s">
        <v>91</v>
      </c>
      <c r="K40" s="24">
        <v>-1.1330147131008765</v>
      </c>
      <c r="L40" s="24"/>
    </row>
    <row r="41" spans="1:12">
      <c r="F41" s="24" t="s">
        <v>65</v>
      </c>
      <c r="G41" s="24">
        <v>7</v>
      </c>
      <c r="J41" s="24" t="s">
        <v>92</v>
      </c>
      <c r="K41" s="24">
        <v>0.13245505147941317</v>
      </c>
      <c r="L41" s="24"/>
    </row>
    <row r="42" spans="1:12">
      <c r="F42" s="24" t="s">
        <v>67</v>
      </c>
      <c r="G42" s="24">
        <v>3</v>
      </c>
      <c r="J42" s="24" t="s">
        <v>93</v>
      </c>
      <c r="K42" s="24">
        <v>1.6895724577802647</v>
      </c>
      <c r="L42" s="24"/>
    </row>
    <row r="43" spans="1:12">
      <c r="F43" s="24" t="s">
        <v>69</v>
      </c>
      <c r="G43" s="24">
        <v>10</v>
      </c>
      <c r="J43" s="24" t="s">
        <v>94</v>
      </c>
      <c r="K43" s="24">
        <v>0.26491010295882633</v>
      </c>
      <c r="L43" s="24"/>
    </row>
    <row r="44" spans="1:12" ht="15.75" thickBot="1">
      <c r="F44" s="24" t="s">
        <v>70</v>
      </c>
      <c r="G44" s="24">
        <v>247</v>
      </c>
      <c r="J44" s="25" t="s">
        <v>95</v>
      </c>
      <c r="K44" s="25">
        <v>2.0301079282503438</v>
      </c>
      <c r="L44" s="25"/>
    </row>
    <row r="45" spans="1:12">
      <c r="F45" s="24" t="s">
        <v>72</v>
      </c>
      <c r="G45" s="24">
        <v>36</v>
      </c>
    </row>
    <row r="46" spans="1:12" ht="15.75" thickBot="1">
      <c r="F46" s="25" t="s">
        <v>96</v>
      </c>
      <c r="G46" s="25">
        <v>0.69293838290772458</v>
      </c>
    </row>
  </sheetData>
  <autoFilter ref="F1:F37" xr:uid="{00000000-0009-0000-0000-000002000000}">
    <sortState xmlns:xlrd2="http://schemas.microsoft.com/office/spreadsheetml/2017/richdata2" ref="F2:F37">
      <sortCondition ref="F1:F37"/>
    </sortState>
  </autoFilter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6"/>
  <sheetViews>
    <sheetView zoomScale="115" zoomScaleNormal="115" workbookViewId="0">
      <selection activeCell="I3" sqref="I3"/>
    </sheetView>
  </sheetViews>
  <sheetFormatPr defaultRowHeight="15"/>
  <cols>
    <col min="1" max="1" width="5.85546875" bestFit="1" customWidth="1"/>
    <col min="2" max="2" width="6.28515625" bestFit="1" customWidth="1"/>
    <col min="3" max="3" width="6.5703125" style="36" customWidth="1"/>
    <col min="4" max="4" width="10.140625" style="36" customWidth="1"/>
    <col min="5" max="5" width="9.140625" style="36"/>
    <col min="6" max="6" width="7.42578125" style="42" customWidth="1"/>
    <col min="7" max="7" width="13.140625" style="42" bestFit="1" customWidth="1"/>
    <col min="8" max="8" width="6.140625" style="36" bestFit="1" customWidth="1"/>
    <col min="9" max="9" width="13.140625" style="36" bestFit="1" customWidth="1"/>
  </cols>
  <sheetData>
    <row r="1" spans="1:9">
      <c r="A1" s="2" t="s">
        <v>97</v>
      </c>
      <c r="B1" s="41">
        <v>0</v>
      </c>
    </row>
    <row r="2" spans="1:9">
      <c r="A2" s="2" t="s">
        <v>98</v>
      </c>
      <c r="B2" s="41">
        <v>3</v>
      </c>
      <c r="C2" s="43" t="s">
        <v>99</v>
      </c>
      <c r="D2" s="43" t="s">
        <v>100</v>
      </c>
      <c r="E2" s="43" t="s">
        <v>101</v>
      </c>
      <c r="F2" s="44" t="s">
        <v>99</v>
      </c>
      <c r="G2" s="44" t="s">
        <v>102</v>
      </c>
      <c r="H2" s="43" t="s">
        <v>99</v>
      </c>
      <c r="I2" s="43" t="s">
        <v>103</v>
      </c>
    </row>
    <row r="3" spans="1:9">
      <c r="B3">
        <f>2*B2/100</f>
        <v>0.06</v>
      </c>
      <c r="C3" s="36">
        <f>B1-3*B2</f>
        <v>-9</v>
      </c>
      <c r="D3" s="36">
        <f t="shared" ref="D3:D66" si="0">_xlfn.NORM.DIST(C3,$B$1,$B$2,FALSE)</f>
        <v>1.4772828039793357E-3</v>
      </c>
      <c r="E3" s="36">
        <f>_xlfn.T.DIST(C3,$B$4,0)</f>
        <v>7.4601664362590426E-5</v>
      </c>
      <c r="F3" s="42">
        <v>0.01</v>
      </c>
      <c r="G3" s="42">
        <f>_xlfn.CHISQ.DIST(F3,$B$4,FALSE)</f>
        <v>1.3231751582567063E-4</v>
      </c>
      <c r="H3" s="36">
        <v>0.01</v>
      </c>
      <c r="I3" s="36">
        <f>_xlfn.F.DIST(H3,$B$4,$B$5,FALSE)</f>
        <v>8.5925045227334979E-3</v>
      </c>
    </row>
    <row r="4" spans="1:9">
      <c r="A4" t="s">
        <v>104</v>
      </c>
      <c r="B4">
        <v>5</v>
      </c>
      <c r="C4" s="36">
        <f>C3+$B$3</f>
        <v>-8.94</v>
      </c>
      <c r="D4" s="36">
        <f t="shared" si="0"/>
        <v>1.5683191756446597E-3</v>
      </c>
      <c r="E4" s="36">
        <f t="shared" ref="E4:E67" si="1">_xlfn.T.DIST(C4,$B$4,0)</f>
        <v>7.7474482174911676E-5</v>
      </c>
      <c r="F4" s="42">
        <f>F3+0.1</f>
        <v>0.11</v>
      </c>
      <c r="G4" s="42">
        <f t="shared" ref="G4:G67" si="2">_xlfn.CHISQ.DIST(F4,$B$4,FALSE)</f>
        <v>4.59189176006378E-3</v>
      </c>
      <c r="H4" s="36">
        <f>H3+0.01</f>
        <v>0.02</v>
      </c>
      <c r="I4" s="36">
        <f t="shared" ref="I4:I67" si="3">_xlfn.F.DIST(H4,$B$4,$B$5,FALSE)</f>
        <v>2.3558289647335664E-2</v>
      </c>
    </row>
    <row r="5" spans="1:9">
      <c r="A5" t="s">
        <v>105</v>
      </c>
      <c r="B5">
        <v>20</v>
      </c>
      <c r="C5" s="36">
        <f t="shared" ref="C5:C68" si="4">C4+$B$3</f>
        <v>-8.879999999999999</v>
      </c>
      <c r="D5" s="36">
        <f t="shared" si="0"/>
        <v>1.6642997378707937E-3</v>
      </c>
      <c r="E5" s="36">
        <f t="shared" si="1"/>
        <v>8.0475985372367392E-5</v>
      </c>
      <c r="F5" s="42">
        <f t="shared" ref="F5:F68" si="5">F4+0.1</f>
        <v>0.21000000000000002</v>
      </c>
      <c r="G5" s="42">
        <f t="shared" si="2"/>
        <v>1.152170715368128E-2</v>
      </c>
      <c r="H5" s="36">
        <f t="shared" ref="H5:H68" si="6">H4+0.01</f>
        <v>0.03</v>
      </c>
      <c r="I5" s="36">
        <f t="shared" si="3"/>
        <v>4.1955918437672941E-2</v>
      </c>
    </row>
    <row r="6" spans="1:9">
      <c r="C6" s="36">
        <f t="shared" si="4"/>
        <v>-8.8199999999999985</v>
      </c>
      <c r="D6" s="36">
        <f t="shared" si="0"/>
        <v>1.765447955103675E-3</v>
      </c>
      <c r="E6" s="36">
        <f t="shared" si="1"/>
        <v>8.361273967981383E-5</v>
      </c>
      <c r="F6" s="42">
        <f t="shared" si="5"/>
        <v>0.31000000000000005</v>
      </c>
      <c r="G6" s="42">
        <f t="shared" si="2"/>
        <v>1.9656930726480979E-2</v>
      </c>
      <c r="H6" s="36">
        <f t="shared" si="6"/>
        <v>0.04</v>
      </c>
      <c r="I6" s="36">
        <f t="shared" si="3"/>
        <v>6.2624943962707652E-2</v>
      </c>
    </row>
    <row r="7" spans="1:9">
      <c r="B7">
        <f>_xlfn.F.INV(0.95,B4,B5)</f>
        <v>2.7108898372096899</v>
      </c>
      <c r="C7" s="36">
        <f t="shared" si="4"/>
        <v>-8.759999999999998</v>
      </c>
      <c r="D7" s="36">
        <f t="shared" si="0"/>
        <v>1.8719945319969913E-3</v>
      </c>
      <c r="E7" s="36">
        <f t="shared" si="1"/>
        <v>8.6891686239745901E-5</v>
      </c>
      <c r="F7" s="42">
        <f t="shared" si="5"/>
        <v>0.41000000000000003</v>
      </c>
      <c r="G7" s="42">
        <f t="shared" si="2"/>
        <v>2.8440303548811222E-2</v>
      </c>
      <c r="H7" s="36">
        <f t="shared" si="6"/>
        <v>0.05</v>
      </c>
      <c r="I7" s="36">
        <f t="shared" si="3"/>
        <v>8.4857775634480215E-2</v>
      </c>
    </row>
    <row r="8" spans="1:9">
      <c r="C8" s="36">
        <f t="shared" si="4"/>
        <v>-8.6999999999999975</v>
      </c>
      <c r="D8" s="36">
        <f t="shared" si="0"/>
        <v>1.984177473258623E-3</v>
      </c>
      <c r="E8" s="36">
        <f t="shared" si="1"/>
        <v>9.0320165357031971E-5</v>
      </c>
      <c r="F8" s="42">
        <f t="shared" si="5"/>
        <v>0.51</v>
      </c>
      <c r="G8" s="42">
        <f t="shared" si="2"/>
        <v>3.7531764479403491E-2</v>
      </c>
      <c r="H8" s="36">
        <f t="shared" si="6"/>
        <v>6.0000000000000005E-2</v>
      </c>
      <c r="I8" s="36">
        <f t="shared" si="3"/>
        <v>0.10816229236277584</v>
      </c>
    </row>
    <row r="9" spans="1:9">
      <c r="C9" s="36">
        <f t="shared" si="4"/>
        <v>-8.639999999999997</v>
      </c>
      <c r="D9" s="36">
        <f t="shared" si="0"/>
        <v>2.1022421320886484E-3</v>
      </c>
      <c r="E9" s="36">
        <f t="shared" si="1"/>
        <v>9.390594188708447E-5</v>
      </c>
      <c r="F9" s="42">
        <f t="shared" si="5"/>
        <v>0.61</v>
      </c>
      <c r="G9" s="42">
        <f t="shared" si="2"/>
        <v>4.6700738319402239E-2</v>
      </c>
      <c r="H9" s="36">
        <f t="shared" si="6"/>
        <v>7.0000000000000007E-2</v>
      </c>
      <c r="I9" s="36">
        <f t="shared" si="3"/>
        <v>0.13217258133344884</v>
      </c>
    </row>
    <row r="10" spans="1:9">
      <c r="C10" s="36">
        <f t="shared" si="4"/>
        <v>-8.5799999999999965</v>
      </c>
      <c r="D10" s="36">
        <f t="shared" si="0"/>
        <v>2.2264412464008793E-3</v>
      </c>
      <c r="E10" s="36">
        <f t="shared" si="1"/>
        <v>9.7657232390795711E-5</v>
      </c>
      <c r="F10" s="42">
        <f t="shared" si="5"/>
        <v>0.71</v>
      </c>
      <c r="G10" s="42">
        <f t="shared" si="2"/>
        <v>5.5782990529066358E-2</v>
      </c>
      <c r="H10" s="36">
        <f t="shared" si="6"/>
        <v>0.08</v>
      </c>
      <c r="I10" s="36">
        <f t="shared" si="3"/>
        <v>0.15660562929851063</v>
      </c>
    </row>
    <row r="11" spans="1:9">
      <c r="C11" s="36">
        <f t="shared" si="4"/>
        <v>-8.519999999999996</v>
      </c>
      <c r="D11" s="36">
        <f t="shared" si="0"/>
        <v>2.3570349620064932E-3</v>
      </c>
      <c r="E11" s="36">
        <f t="shared" si="1"/>
        <v>1.0158273418952176E-4</v>
      </c>
      <c r="F11" s="42">
        <f t="shared" si="5"/>
        <v>0.80999999999999994</v>
      </c>
      <c r="G11" s="42">
        <f t="shared" si="2"/>
        <v>6.4658715725397428E-2</v>
      </c>
      <c r="H11" s="36">
        <f t="shared" si="6"/>
        <v>0.09</v>
      </c>
      <c r="I11" s="36">
        <f t="shared" si="3"/>
        <v>0.18123699019088435</v>
      </c>
    </row>
    <row r="12" spans="1:9">
      <c r="C12" s="36">
        <f t="shared" si="4"/>
        <v>-8.4599999999999955</v>
      </c>
      <c r="D12" s="36">
        <f t="shared" si="0"/>
        <v>2.4942908419268634E-3</v>
      </c>
      <c r="E12" s="36">
        <f t="shared" si="1"/>
        <v>1.0569165646420955E-4</v>
      </c>
      <c r="F12" s="42">
        <f t="shared" si="5"/>
        <v>0.90999999999999992</v>
      </c>
      <c r="G12" s="42">
        <f t="shared" si="2"/>
        <v>7.3239759633758852E-2</v>
      </c>
      <c r="H12" s="36">
        <f t="shared" si="6"/>
        <v>9.9999999999999992E-2</v>
      </c>
      <c r="I12" s="36">
        <f t="shared" si="3"/>
        <v>0.20588571652474807</v>
      </c>
    </row>
    <row r="13" spans="1:9">
      <c r="C13" s="36">
        <f t="shared" si="4"/>
        <v>-8.399999999999995</v>
      </c>
      <c r="D13" s="36">
        <f t="shared" si="0"/>
        <v>2.6384838609933322E-3</v>
      </c>
      <c r="E13" s="36">
        <f t="shared" si="1"/>
        <v>1.0999375355450794E-4</v>
      </c>
      <c r="F13" s="42">
        <f t="shared" si="5"/>
        <v>1.01</v>
      </c>
      <c r="G13" s="42">
        <f t="shared" si="2"/>
        <v>8.1461454169192996E-2</v>
      </c>
      <c r="H13" s="36">
        <f t="shared" si="6"/>
        <v>0.10999999999999999</v>
      </c>
      <c r="I13" s="36">
        <f t="shared" si="3"/>
        <v>0.23040435381892616</v>
      </c>
    </row>
    <row r="14" spans="1:9">
      <c r="C14" s="36">
        <f t="shared" si="4"/>
        <v>-8.3399999999999945</v>
      </c>
      <c r="D14" s="36">
        <f t="shared" si="0"/>
        <v>2.7898963848843584E-3</v>
      </c>
      <c r="E14" s="36">
        <f t="shared" si="1"/>
        <v>1.1449936062647396E-4</v>
      </c>
      <c r="F14" s="42">
        <f t="shared" si="5"/>
        <v>1.1100000000000001</v>
      </c>
      <c r="G14" s="42">
        <f t="shared" si="2"/>
        <v>8.9277052153658498E-2</v>
      </c>
      <c r="H14" s="36">
        <f t="shared" si="6"/>
        <v>0.11999999999999998</v>
      </c>
      <c r="I14" s="36">
        <f t="shared" si="3"/>
        <v>0.25467193953005768</v>
      </c>
    </row>
    <row r="15" spans="1:9">
      <c r="C15" s="36">
        <f t="shared" si="4"/>
        <v>-8.279999999999994</v>
      </c>
      <c r="D15" s="36">
        <f t="shared" si="0"/>
        <v>2.9488181327457581E-3</v>
      </c>
      <c r="E15" s="36">
        <f t="shared" si="1"/>
        <v>1.1921943189137122E-4</v>
      </c>
      <c r="F15" s="42">
        <f t="shared" si="5"/>
        <v>1.2100000000000002</v>
      </c>
      <c r="G15" s="42">
        <f t="shared" si="2"/>
        <v>9.6653749210108261E-2</v>
      </c>
      <c r="H15" s="36">
        <f t="shared" si="6"/>
        <v>0.12999999999999998</v>
      </c>
      <c r="I15" s="36">
        <f t="shared" si="3"/>
        <v>0.27858890087114546</v>
      </c>
    </row>
    <row r="16" spans="1:9">
      <c r="C16" s="36">
        <f t="shared" si="4"/>
        <v>-8.2199999999999935</v>
      </c>
      <c r="D16" s="36">
        <f t="shared" si="0"/>
        <v>3.1155461225374458E-3</v>
      </c>
      <c r="E16" s="36">
        <f t="shared" si="1"/>
        <v>1.2416558157315747E-4</v>
      </c>
      <c r="F16" s="42">
        <f t="shared" si="5"/>
        <v>1.3100000000000003</v>
      </c>
      <c r="G16" s="42">
        <f t="shared" si="2"/>
        <v>0.10356973593082391</v>
      </c>
      <c r="H16" s="36">
        <f t="shared" si="6"/>
        <v>0.13999999999999999</v>
      </c>
      <c r="I16" s="36">
        <f t="shared" si="3"/>
        <v>0.30207321417569583</v>
      </c>
    </row>
    <row r="17" spans="3:14">
      <c r="C17" s="36">
        <f t="shared" si="4"/>
        <v>-8.159999999999993</v>
      </c>
      <c r="D17" s="36">
        <f t="shared" si="0"/>
        <v>3.2903845982504014E-3</v>
      </c>
      <c r="E17" s="36">
        <f t="shared" si="1"/>
        <v>1.2935012783870219E-4</v>
      </c>
      <c r="F17" s="42">
        <f t="shared" si="5"/>
        <v>1.4100000000000004</v>
      </c>
      <c r="G17" s="42">
        <f t="shared" si="2"/>
        <v>0.11001195191848959</v>
      </c>
      <c r="H17" s="36">
        <f t="shared" si="6"/>
        <v>0.15</v>
      </c>
      <c r="I17" s="36">
        <f t="shared" si="3"/>
        <v>0.3250574370832004</v>
      </c>
    </row>
    <row r="18" spans="3:14">
      <c r="C18" s="36">
        <f t="shared" si="4"/>
        <v>-8.0999999999999925</v>
      </c>
      <c r="D18" s="36">
        <f t="shared" si="0"/>
        <v>3.473644938140888E-3</v>
      </c>
      <c r="E18" s="36">
        <f t="shared" si="1"/>
        <v>1.3478613992266188E-4</v>
      </c>
      <c r="F18" s="42">
        <f t="shared" si="5"/>
        <v>1.5100000000000005</v>
      </c>
      <c r="G18" s="42">
        <f t="shared" si="2"/>
        <v>0.1159743369393961</v>
      </c>
      <c r="H18" s="36">
        <f t="shared" si="6"/>
        <v>0.16</v>
      </c>
      <c r="I18" s="36">
        <f t="shared" si="3"/>
        <v>0.34748636524359439</v>
      </c>
    </row>
    <row r="19" spans="3:14">
      <c r="C19" s="36">
        <f t="shared" si="4"/>
        <v>-8.039999999999992</v>
      </c>
      <c r="D19" s="36">
        <f t="shared" si="0"/>
        <v>3.6656455431352169E-3</v>
      </c>
      <c r="E19" s="36">
        <f t="shared" si="1"/>
        <v>1.404874886984327E-4</v>
      </c>
      <c r="F19" s="42">
        <f t="shared" si="5"/>
        <v>1.6100000000000005</v>
      </c>
      <c r="G19" s="42">
        <f t="shared" si="2"/>
        <v>0.1214564455414449</v>
      </c>
      <c r="H19" s="36">
        <f t="shared" si="6"/>
        <v>0.17</v>
      </c>
      <c r="I19" s="36">
        <f t="shared" si="3"/>
        <v>0.36931514869124088</v>
      </c>
    </row>
    <row r="20" spans="3:14">
      <c r="C20" s="36">
        <f t="shared" si="4"/>
        <v>-7.9799999999999924</v>
      </c>
      <c r="D20" s="36">
        <f t="shared" si="0"/>
        <v>3.8667117045675481E-3</v>
      </c>
      <c r="E20" s="36">
        <f t="shared" si="1"/>
        <v>1.4646890096782996E-4</v>
      </c>
      <c r="F20" s="42">
        <f t="shared" si="5"/>
        <v>1.7100000000000006</v>
      </c>
      <c r="G20" s="42">
        <f t="shared" si="2"/>
        <v>0.12646233450485633</v>
      </c>
      <c r="H20" s="36">
        <f t="shared" si="6"/>
        <v>0.18000000000000002</v>
      </c>
      <c r="I20" s="36">
        <f t="shared" si="3"/>
        <v>0.39050775479670874</v>
      </c>
    </row>
    <row r="21" spans="3:14">
      <c r="C21" s="36">
        <f t="shared" si="4"/>
        <v>-7.9199999999999928</v>
      </c>
      <c r="D21" s="36">
        <f t="shared" si="0"/>
        <v>4.07717545042602E-3</v>
      </c>
      <c r="E21" s="36">
        <f t="shared" si="1"/>
        <v>1.5274601776528194E-4</v>
      </c>
      <c r="F21" s="42">
        <f t="shared" si="5"/>
        <v>1.8100000000000007</v>
      </c>
      <c r="G21" s="42">
        <f t="shared" si="2"/>
        <v>0.13099965963949156</v>
      </c>
      <c r="H21" s="36">
        <f t="shared" si="6"/>
        <v>0.19000000000000003</v>
      </c>
      <c r="I21" s="36">
        <f t="shared" si="3"/>
        <v>0.41103569799298117</v>
      </c>
    </row>
    <row r="22" spans="3:14">
      <c r="C22" s="36">
        <f t="shared" si="4"/>
        <v>-7.8599999999999932</v>
      </c>
      <c r="D22" s="36">
        <f t="shared" si="0"/>
        <v>4.297375369298459E-3</v>
      </c>
      <c r="E22" s="36">
        <f t="shared" si="1"/>
        <v>1.5933545699755786E-4</v>
      </c>
      <c r="F22" s="42">
        <f t="shared" si="5"/>
        <v>1.9100000000000008</v>
      </c>
      <c r="G22" s="42">
        <f t="shared" si="2"/>
        <v>0.13507893620593564</v>
      </c>
      <c r="H22" s="36">
        <f t="shared" si="6"/>
        <v>0.20000000000000004</v>
      </c>
      <c r="I22" s="36">
        <f t="shared" si="3"/>
        <v>0.43087697856461282</v>
      </c>
    </row>
    <row r="23" spans="3:14">
      <c r="C23" s="36">
        <f t="shared" si="4"/>
        <v>-7.7999999999999936</v>
      </c>
      <c r="D23" s="36">
        <f t="shared" si="0"/>
        <v>4.5276564112285639E-3</v>
      </c>
      <c r="E23" s="36">
        <f t="shared" si="1"/>
        <v>1.6625488076756433E-4</v>
      </c>
      <c r="F23" s="42">
        <f t="shared" si="5"/>
        <v>2.0100000000000007</v>
      </c>
      <c r="G23" s="42">
        <f t="shared" si="2"/>
        <v>0.13871292923111897</v>
      </c>
      <c r="H23" s="36">
        <f t="shared" si="6"/>
        <v>0.21000000000000005</v>
      </c>
      <c r="I23" s="36">
        <f t="shared" si="3"/>
        <v>0.45001518785669331</v>
      </c>
    </row>
    <row r="24" spans="3:14">
      <c r="C24" s="36">
        <f t="shared" si="4"/>
        <v>-7.739999999999994</v>
      </c>
      <c r="D24" s="36">
        <f t="shared" si="0"/>
        <v>4.7683696647165897E-3</v>
      </c>
      <c r="E24" s="36">
        <f t="shared" si="1"/>
        <v>1.735230677607719E-4</v>
      </c>
      <c r="F24" s="42">
        <f t="shared" si="5"/>
        <v>2.1100000000000008</v>
      </c>
      <c r="G24" s="42">
        <f t="shared" si="2"/>
        <v>0.14191614831225249</v>
      </c>
      <c r="H24" s="36">
        <f t="shared" si="6"/>
        <v>0.22000000000000006</v>
      </c>
      <c r="I24" s="36">
        <f t="shared" si="3"/>
        <v>0.46843874778917727</v>
      </c>
    </row>
    <row r="25" spans="3:14">
      <c r="C25" s="36">
        <f t="shared" si="4"/>
        <v>-7.6799999999999944</v>
      </c>
      <c r="D25" s="36">
        <f t="shared" si="0"/>
        <v>5.0198721091258384E-3</v>
      </c>
      <c r="E25" s="36">
        <f t="shared" si="1"/>
        <v>1.8115999110561085E-4</v>
      </c>
      <c r="F25" s="42">
        <f t="shared" si="5"/>
        <v>2.2100000000000009</v>
      </c>
      <c r="G25" s="42">
        <f t="shared" si="2"/>
        <v>0.14470442741983144</v>
      </c>
      <c r="H25" s="36">
        <f t="shared" si="6"/>
        <v>0.23000000000000007</v>
      </c>
      <c r="I25" s="36">
        <f t="shared" si="3"/>
        <v>0.48614026007827993</v>
      </c>
      <c r="K25">
        <f>1-_xlfn.NORM.DIST(10.1,10,0.05,TRUE)</f>
        <v>2.2750131948179542E-2</v>
      </c>
    </row>
    <row r="26" spans="3:14">
      <c r="C26" s="36">
        <f t="shared" si="4"/>
        <v>-7.6199999999999948</v>
      </c>
      <c r="D26" s="36">
        <f t="shared" si="0"/>
        <v>5.2825263417869625E-3</v>
      </c>
      <c r="E26" s="36">
        <f t="shared" si="1"/>
        <v>1.8918690215495912E-4</v>
      </c>
      <c r="F26" s="42">
        <f t="shared" si="5"/>
        <v>2.3100000000000009</v>
      </c>
      <c r="G26" s="42">
        <f t="shared" si="2"/>
        <v>0.14709457450815688</v>
      </c>
      <c r="H26" s="36">
        <f t="shared" si="6"/>
        <v>0.24000000000000007</v>
      </c>
      <c r="I26" s="36">
        <f t="shared" si="3"/>
        <v>0.50311594603602106</v>
      </c>
      <c r="L26" s="45"/>
      <c r="N26" s="46"/>
    </row>
    <row r="27" spans="3:14">
      <c r="C27" s="36">
        <f t="shared" si="4"/>
        <v>-7.5599999999999952</v>
      </c>
      <c r="D27" s="36">
        <f t="shared" si="0"/>
        <v>5.5567002791270465E-3</v>
      </c>
      <c r="E27" s="36">
        <f t="shared" si="1"/>
        <v>1.9762642067494557E-4</v>
      </c>
      <c r="F27" s="42">
        <f t="shared" si="5"/>
        <v>2.410000000000001</v>
      </c>
      <c r="G27" s="42">
        <f t="shared" si="2"/>
        <v>0.14910407892373534</v>
      </c>
      <c r="H27" s="36">
        <f t="shared" si="6"/>
        <v>0.25000000000000006</v>
      </c>
      <c r="I27" s="36">
        <f t="shared" si="3"/>
        <v>0.51936516186832982</v>
      </c>
      <c r="L27" s="45"/>
      <c r="N27" s="46"/>
    </row>
    <row r="28" spans="3:14">
      <c r="C28" s="36">
        <f t="shared" si="4"/>
        <v>-7.4999999999999956</v>
      </c>
      <c r="D28" s="36">
        <f t="shared" si="0"/>
        <v>5.8427668311895331E-3</v>
      </c>
      <c r="E28" s="36">
        <f t="shared" si="1"/>
        <v>2.0650263197001024E-4</v>
      </c>
      <c r="F28" s="42">
        <f t="shared" si="5"/>
        <v>2.5100000000000011</v>
      </c>
      <c r="G28" s="42">
        <f t="shared" si="2"/>
        <v>0.1507508669985462</v>
      </c>
      <c r="H28" s="36">
        <f t="shared" si="6"/>
        <v>0.26000000000000006</v>
      </c>
      <c r="I28" s="36">
        <f t="shared" si="3"/>
        <v>0.53488997743723954</v>
      </c>
      <c r="L28" s="45"/>
      <c r="N28" s="46"/>
    </row>
    <row r="29" spans="3:14">
      <c r="C29" s="36">
        <f t="shared" si="4"/>
        <v>-7.4399999999999959</v>
      </c>
      <c r="D29" s="36">
        <f t="shared" si="0"/>
        <v>6.1411035489540378E-3</v>
      </c>
      <c r="E29" s="36">
        <f t="shared" si="1"/>
        <v>2.1584119151987275E-4</v>
      </c>
      <c r="F29" s="42">
        <f t="shared" si="5"/>
        <v>2.6100000000000012</v>
      </c>
      <c r="G29" s="42">
        <f t="shared" si="2"/>
        <v>0.15205309804846909</v>
      </c>
      <c r="H29" s="36">
        <f t="shared" si="6"/>
        <v>0.27000000000000007</v>
      </c>
      <c r="I29" s="36">
        <f t="shared" si="3"/>
        <v>0.54969480877544596</v>
      </c>
      <c r="L29" s="45"/>
      <c r="N29" s="46"/>
    </row>
    <row r="30" spans="3:14">
      <c r="C30" s="36">
        <f t="shared" si="4"/>
        <v>-7.3799999999999963</v>
      </c>
      <c r="D30" s="36">
        <f t="shared" si="0"/>
        <v>6.4520922439123413E-3</v>
      </c>
      <c r="E30" s="36">
        <f t="shared" si="1"/>
        <v>2.2566943775513144E-4</v>
      </c>
      <c r="F30" s="42">
        <f t="shared" si="5"/>
        <v>2.7100000000000013</v>
      </c>
      <c r="G30" s="42">
        <f t="shared" si="2"/>
        <v>0.15302899441927437</v>
      </c>
      <c r="H30" s="36">
        <f t="shared" si="6"/>
        <v>0.28000000000000008</v>
      </c>
      <c r="I30" s="36">
        <f t="shared" si="3"/>
        <v>0.56378609643632405</v>
      </c>
      <c r="L30" s="45"/>
      <c r="N30" s="46"/>
    </row>
    <row r="31" spans="3:14">
      <c r="C31" s="36">
        <f t="shared" si="4"/>
        <v>-7.3199999999999967</v>
      </c>
      <c r="D31" s="36">
        <f t="shared" si="0"/>
        <v>6.7761185794086272E-3</v>
      </c>
      <c r="E31" s="36">
        <f t="shared" si="1"/>
        <v>2.3601651365409503E-4</v>
      </c>
      <c r="F31" s="42">
        <f t="shared" si="5"/>
        <v>2.8100000000000014</v>
      </c>
      <c r="G31" s="42">
        <f t="shared" si="2"/>
        <v>0.15369670033977048</v>
      </c>
      <c r="H31" s="36">
        <f t="shared" si="6"/>
        <v>0.29000000000000009</v>
      </c>
      <c r="I31" s="36">
        <f t="shared" si="3"/>
        <v>0.57717202316598137</v>
      </c>
      <c r="L31" s="45"/>
      <c r="N31" s="46"/>
    </row>
    <row r="32" spans="3:14">
      <c r="C32" s="36">
        <f t="shared" si="4"/>
        <v>-7.2599999999999971</v>
      </c>
      <c r="D32" s="36">
        <f t="shared" si="0"/>
        <v>7.1135716333076094E-3</v>
      </c>
      <c r="E32" s="36">
        <f t="shared" si="1"/>
        <v>2.4691349790460462E-4</v>
      </c>
      <c r="F32" s="42">
        <f t="shared" si="5"/>
        <v>2.9100000000000015</v>
      </c>
      <c r="G32" s="42">
        <f t="shared" si="2"/>
        <v>0.15407416522948114</v>
      </c>
      <c r="H32" s="36">
        <f t="shared" si="6"/>
        <v>0.3000000000000001</v>
      </c>
      <c r="I32" s="36">
        <f t="shared" si="3"/>
        <v>0.58986226549342513</v>
      </c>
      <c r="L32" s="45"/>
      <c r="N32" s="46"/>
    </row>
    <row r="33" spans="3:14">
      <c r="C33" s="36">
        <f t="shared" si="4"/>
        <v>-7.1999999999999975</v>
      </c>
      <c r="D33" s="36">
        <f t="shared" si="0"/>
        <v>7.4648434316143169E-3</v>
      </c>
      <c r="E33" s="36">
        <f t="shared" si="1"/>
        <v>2.5839354644154749E-4</v>
      </c>
      <c r="F33" s="42">
        <f t="shared" si="5"/>
        <v>3.0100000000000016</v>
      </c>
      <c r="G33" s="42">
        <f t="shared" si="2"/>
        <v>0.15417904782108968</v>
      </c>
      <c r="H33" s="36">
        <f t="shared" si="6"/>
        <v>0.31000000000000011</v>
      </c>
      <c r="I33" s="36">
        <f t="shared" si="3"/>
        <v>0.60186777472092856</v>
      </c>
      <c r="L33" s="45"/>
      <c r="N33" s="46"/>
    </row>
    <row r="34" spans="3:14">
      <c r="C34" s="36">
        <f t="shared" si="4"/>
        <v>-7.1399999999999979</v>
      </c>
      <c r="D34" s="36">
        <f t="shared" si="0"/>
        <v>7.8303284527337993E-3</v>
      </c>
      <c r="E34" s="36">
        <f t="shared" si="1"/>
        <v>2.704920452440959E-4</v>
      </c>
      <c r="F34" s="42">
        <f t="shared" si="5"/>
        <v>3.1100000000000017</v>
      </c>
      <c r="G34" s="42">
        <f t="shared" si="2"/>
        <v>0.1540286380357484</v>
      </c>
      <c r="H34" s="36">
        <f t="shared" si="6"/>
        <v>0.32000000000000012</v>
      </c>
      <c r="I34" s="36">
        <f t="shared" si="3"/>
        <v>0.61320058351076301</v>
      </c>
      <c r="L34" s="45"/>
      <c r="N34" s="46"/>
    </row>
    <row r="35" spans="3:14">
      <c r="C35" s="36">
        <f t="shared" si="4"/>
        <v>-7.0799999999999983</v>
      </c>
      <c r="D35" s="36">
        <f t="shared" si="0"/>
        <v>8.2104231021275093E-3</v>
      </c>
      <c r="E35" s="36">
        <f t="shared" si="1"/>
        <v>2.8324677535703044E-4</v>
      </c>
      <c r="F35" s="42">
        <f t="shared" si="5"/>
        <v>3.2100000000000017</v>
      </c>
      <c r="G35" s="42">
        <f t="shared" si="2"/>
        <v>0.15363979402183284</v>
      </c>
      <c r="H35" s="36">
        <f t="shared" si="6"/>
        <v>0.33000000000000013</v>
      </c>
      <c r="I35" s="36">
        <f t="shared" si="3"/>
        <v>0.62387363484503744</v>
      </c>
      <c r="L35" s="45"/>
      <c r="N35" s="46"/>
    </row>
    <row r="36" spans="3:14">
      <c r="C36" s="36">
        <f t="shared" si="4"/>
        <v>-7.0199999999999987</v>
      </c>
      <c r="D36" s="36">
        <f t="shared" si="0"/>
        <v>8.6055251571959066E-3</v>
      </c>
      <c r="E36" s="36">
        <f t="shared" si="1"/>
        <v>2.9669809118854627E-4</v>
      </c>
      <c r="F36" s="42">
        <f t="shared" si="5"/>
        <v>3.3100000000000018</v>
      </c>
      <c r="G36" s="42">
        <f t="shared" si="2"/>
        <v>0.15302889215707743</v>
      </c>
      <c r="H36" s="36">
        <f t="shared" si="6"/>
        <v>0.34000000000000014</v>
      </c>
      <c r="I36" s="36">
        <f t="shared" si="3"/>
        <v>0.6339006306111119</v>
      </c>
      <c r="L36" s="45"/>
      <c r="N36" s="46"/>
    </row>
    <row r="37" spans="3:14">
      <c r="C37" s="36">
        <f t="shared" si="4"/>
        <v>-6.9599999999999991</v>
      </c>
      <c r="D37" s="36">
        <f t="shared" si="0"/>
        <v>9.0160331822939279E-3</v>
      </c>
      <c r="E37" s="36">
        <f t="shared" si="1"/>
        <v>3.1088911323347464E-4</v>
      </c>
      <c r="F37" s="42">
        <f t="shared" si="5"/>
        <v>3.4100000000000019</v>
      </c>
      <c r="G37" s="42">
        <f t="shared" si="2"/>
        <v>0.15221178813719252</v>
      </c>
      <c r="H37" s="36">
        <f t="shared" si="6"/>
        <v>0.35000000000000014</v>
      </c>
      <c r="I37" s="36">
        <f t="shared" si="3"/>
        <v>0.6432958974578572</v>
      </c>
      <c r="L37" s="45"/>
      <c r="N37" s="46"/>
    </row>
    <row r="38" spans="3:14">
      <c r="C38" s="36">
        <f t="shared" si="4"/>
        <v>-6.8999999999999995</v>
      </c>
      <c r="D38" s="36">
        <f t="shared" si="0"/>
        <v>9.4423459138670614E-3</v>
      </c>
      <c r="E38" s="36">
        <f t="shared" si="1"/>
        <v>3.2586593647669485E-4</v>
      </c>
      <c r="F38" s="42">
        <f t="shared" si="5"/>
        <v>3.510000000000002</v>
      </c>
      <c r="G38" s="42">
        <f t="shared" si="2"/>
        <v>0.15120378754402225</v>
      </c>
      <c r="H38" s="36">
        <f t="shared" si="6"/>
        <v>0.36000000000000015</v>
      </c>
      <c r="I38" s="36">
        <f t="shared" si="3"/>
        <v>0.65207426789452605</v>
      </c>
      <c r="L38" s="45"/>
      <c r="N38" s="46"/>
    </row>
    <row r="39" spans="3:14">
      <c r="C39" s="36">
        <f t="shared" si="4"/>
        <v>-6.84</v>
      </c>
      <c r="D39" s="36">
        <f t="shared" si="0"/>
        <v>9.8848616157804266E-3</v>
      </c>
      <c r="E39" s="36">
        <f t="shared" si="1"/>
        <v>3.4167785584765216E-4</v>
      </c>
      <c r="F39" s="42">
        <f t="shared" si="5"/>
        <v>3.6100000000000021</v>
      </c>
      <c r="G39" s="42">
        <f t="shared" si="2"/>
        <v>0.15001962451316891</v>
      </c>
      <c r="H39" s="36">
        <f t="shared" si="6"/>
        <v>0.37000000000000016</v>
      </c>
      <c r="I39" s="36">
        <f t="shared" si="3"/>
        <v>0.66025097487722495</v>
      </c>
      <c r="L39" s="45"/>
      <c r="N39" s="46"/>
    </row>
    <row r="40" spans="3:14">
      <c r="C40" s="36">
        <f t="shared" si="4"/>
        <v>-6.78</v>
      </c>
      <c r="D40" s="36">
        <f t="shared" si="0"/>
        <v>1.0343977405002744E-2</v>
      </c>
      <c r="E40" s="36">
        <f t="shared" si="1"/>
        <v>3.5837761022434203E-4</v>
      </c>
      <c r="F40" s="42">
        <f t="shared" si="5"/>
        <v>3.7100000000000022</v>
      </c>
      <c r="G40" s="42">
        <f t="shared" si="2"/>
        <v>0.14867344731267418</v>
      </c>
      <c r="H40" s="36">
        <f t="shared" si="6"/>
        <v>0.38000000000000017</v>
      </c>
      <c r="I40" s="36">
        <f t="shared" si="3"/>
        <v>0.66784155835788739</v>
      </c>
      <c r="L40" s="45"/>
      <c r="N40" s="46"/>
    </row>
    <row r="41" spans="3:14">
      <c r="C41" s="36">
        <f t="shared" si="4"/>
        <v>-6.7200000000000006</v>
      </c>
      <c r="D41" s="36">
        <f t="shared" si="0"/>
        <v>1.0820088547899148E-2</v>
      </c>
      <c r="E41" s="36">
        <f t="shared" si="1"/>
        <v>3.7602164662502982E-4</v>
      </c>
      <c r="F41" s="42">
        <f t="shared" si="5"/>
        <v>3.8100000000000023</v>
      </c>
      <c r="G41" s="42">
        <f t="shared" si="2"/>
        <v>0.14717880980707571</v>
      </c>
      <c r="H41" s="36">
        <f t="shared" si="6"/>
        <v>0.39000000000000018</v>
      </c>
      <c r="I41" s="36">
        <f t="shared" si="3"/>
        <v>0.6748617824653298</v>
      </c>
      <c r="L41" s="45"/>
      <c r="N41" s="46"/>
    </row>
    <row r="42" spans="3:14">
      <c r="C42" s="36">
        <f t="shared" si="4"/>
        <v>-6.660000000000001</v>
      </c>
      <c r="D42" s="36">
        <f t="shared" si="0"/>
        <v>1.1313587727483062E-2</v>
      </c>
      <c r="E42" s="36">
        <f t="shared" si="1"/>
        <v>3.9467040637959714E-4</v>
      </c>
      <c r="F42" s="42">
        <f t="shared" si="5"/>
        <v>3.9100000000000024</v>
      </c>
      <c r="G42" s="42">
        <f t="shared" si="2"/>
        <v>0.14554866791992507</v>
      </c>
      <c r="H42" s="36">
        <f t="shared" si="6"/>
        <v>0.40000000000000019</v>
      </c>
      <c r="I42" s="36">
        <f t="shared" si="3"/>
        <v>0.68132756215354229</v>
      </c>
      <c r="L42" s="45"/>
      <c r="N42" s="46"/>
    </row>
    <row r="43" spans="3:14">
      <c r="C43" s="36">
        <f t="shared" si="4"/>
        <v>-6.6000000000000014</v>
      </c>
      <c r="D43" s="36">
        <f t="shared" si="0"/>
        <v>1.182486428207713E-2</v>
      </c>
      <c r="E43" s="36">
        <f t="shared" si="1"/>
        <v>4.1438863524116443E-4</v>
      </c>
      <c r="F43" s="42">
        <f t="shared" si="5"/>
        <v>4.0100000000000025</v>
      </c>
      <c r="G43" s="42">
        <f t="shared" si="2"/>
        <v>0.14379538032666464</v>
      </c>
      <c r="H43" s="36">
        <f t="shared" si="6"/>
        <v>0.4100000000000002</v>
      </c>
      <c r="I43" s="36">
        <f t="shared" si="3"/>
        <v>0.68725489829399178</v>
      </c>
      <c r="L43" s="45"/>
      <c r="N43" s="46"/>
    </row>
    <row r="44" spans="3:14">
      <c r="C44" s="36">
        <f t="shared" si="4"/>
        <v>-6.5400000000000018</v>
      </c>
      <c r="D44" s="36">
        <f t="shared" si="0"/>
        <v>1.2354303415935479E-2</v>
      </c>
      <c r="E44" s="36">
        <f t="shared" si="1"/>
        <v>4.3524571958405332E-4</v>
      </c>
      <c r="F44" s="42">
        <f t="shared" si="5"/>
        <v>4.1100000000000021</v>
      </c>
      <c r="G44" s="42">
        <f t="shared" si="2"/>
        <v>0.14193071271185748</v>
      </c>
      <c r="H44" s="36">
        <f t="shared" si="6"/>
        <v>0.42000000000000021</v>
      </c>
      <c r="I44" s="36">
        <f t="shared" si="3"/>
        <v>0.69265982031034712</v>
      </c>
      <c r="L44" s="45"/>
      <c r="N44" s="46"/>
    </row>
    <row r="45" spans="3:14">
      <c r="C45" s="36">
        <f t="shared" si="4"/>
        <v>-6.4800000000000022</v>
      </c>
      <c r="D45" s="36">
        <f t="shared" si="0"/>
        <v>1.2902285382485192E-2</v>
      </c>
      <c r="E45" s="36">
        <f t="shared" si="1"/>
        <v>4.5731605103791688E-4</v>
      </c>
      <c r="F45" s="42">
        <f t="shared" si="5"/>
        <v>4.2100000000000017</v>
      </c>
      <c r="G45" s="42">
        <f t="shared" si="2"/>
        <v>0.13996584501278267</v>
      </c>
      <c r="H45" s="36">
        <f t="shared" si="6"/>
        <v>0.43000000000000022</v>
      </c>
      <c r="I45" s="36">
        <f t="shared" si="3"/>
        <v>0.69755833555894831</v>
      </c>
      <c r="L45" s="45"/>
      <c r="N45" s="46"/>
    </row>
    <row r="46" spans="3:14">
      <c r="C46" s="36">
        <f t="shared" si="4"/>
        <v>-6.4200000000000026</v>
      </c>
      <c r="D46" s="36">
        <f t="shared" si="0"/>
        <v>1.3469184640953407E-2</v>
      </c>
      <c r="E46" s="36">
        <f t="shared" si="1"/>
        <v>4.8067942213188199E-4</v>
      </c>
      <c r="F46" s="42">
        <f t="shared" si="5"/>
        <v>4.3100000000000014</v>
      </c>
      <c r="G46" s="42">
        <f t="shared" si="2"/>
        <v>0.13791138114751408</v>
      </c>
      <c r="H46" s="36">
        <f t="shared" si="6"/>
        <v>0.44000000000000022</v>
      </c>
      <c r="I46" s="36">
        <f t="shared" si="3"/>
        <v>0.70196638474923367</v>
      </c>
      <c r="L46" s="45"/>
      <c r="N46" s="46"/>
    </row>
    <row r="47" spans="3:14">
      <c r="C47" s="36">
        <f t="shared" si="4"/>
        <v>-6.360000000000003</v>
      </c>
      <c r="D47" s="36">
        <f t="shared" si="0"/>
        <v>1.4055368987256744E-2</v>
      </c>
      <c r="E47" s="36">
        <f t="shared" si="1"/>
        <v>5.0542145576886431E-4</v>
      </c>
      <c r="F47" s="42">
        <f t="shared" si="5"/>
        <v>4.410000000000001</v>
      </c>
      <c r="G47" s="42">
        <f t="shared" si="2"/>
        <v>0.13577736079157876</v>
      </c>
      <c r="H47" s="36">
        <f t="shared" si="6"/>
        <v>0.45000000000000023</v>
      </c>
      <c r="I47" s="36">
        <f t="shared" si="3"/>
        <v>0.70589980277732467</v>
      </c>
      <c r="L47" s="45"/>
      <c r="N47" s="46"/>
    </row>
    <row r="48" spans="3:14">
      <c r="C48" s="36">
        <f t="shared" si="4"/>
        <v>-6.3000000000000034</v>
      </c>
      <c r="D48" s="36">
        <f t="shared" si="0"/>
        <v>1.4661198660142373E-2</v>
      </c>
      <c r="E48" s="36">
        <f t="shared" si="1"/>
        <v>5.3163407162112083E-4</v>
      </c>
      <c r="F48" s="42">
        <f t="shared" si="5"/>
        <v>4.5100000000000007</v>
      </c>
      <c r="G48" s="42">
        <f t="shared" si="2"/>
        <v>0.13357327282462483</v>
      </c>
      <c r="H48" s="36">
        <f t="shared" si="6"/>
        <v>0.46000000000000024</v>
      </c>
      <c r="I48" s="36">
        <f t="shared" si="3"/>
        <v>0.70937428441491024</v>
      </c>
      <c r="L48" s="45"/>
      <c r="N48" s="46"/>
    </row>
    <row r="49" spans="3:14">
      <c r="C49" s="36">
        <f t="shared" si="4"/>
        <v>-6.2400000000000038</v>
      </c>
      <c r="D49" s="36">
        <f t="shared" si="0"/>
        <v>1.5287025423684921E-2</v>
      </c>
      <c r="E49" s="36">
        <f t="shared" si="1"/>
        <v>5.5941599283610582E-4</v>
      </c>
      <c r="F49" s="42">
        <f t="shared" si="5"/>
        <v>4.6100000000000003</v>
      </c>
      <c r="G49" s="42">
        <f t="shared" si="2"/>
        <v>0.13130807011845216</v>
      </c>
      <c r="H49" s="36">
        <f t="shared" si="6"/>
        <v>0.47000000000000025</v>
      </c>
      <c r="I49" s="36">
        <f t="shared" si="3"/>
        <v>0.71240535435588437</v>
      </c>
      <c r="L49" s="45"/>
      <c r="N49" s="46"/>
    </row>
    <row r="50" spans="3:14">
      <c r="C50" s="36">
        <f t="shared" si="4"/>
        <v>-6.1800000000000042</v>
      </c>
      <c r="D50" s="36">
        <f t="shared" si="0"/>
        <v>1.5933191627358959E-2</v>
      </c>
      <c r="E50" s="36">
        <f t="shared" si="1"/>
        <v>5.888732967696031E-4</v>
      </c>
      <c r="F50" s="42">
        <f t="shared" si="5"/>
        <v>4.71</v>
      </c>
      <c r="G50" s="42">
        <f t="shared" si="2"/>
        <v>0.12899018538131063</v>
      </c>
      <c r="H50" s="36">
        <f t="shared" si="6"/>
        <v>0.48000000000000026</v>
      </c>
      <c r="I50" s="36">
        <f t="shared" si="3"/>
        <v>0.71500834117617673</v>
      </c>
      <c r="L50" s="45"/>
      <c r="N50" s="46"/>
    </row>
    <row r="51" spans="3:14">
      <c r="C51" s="36">
        <f t="shared" si="4"/>
        <v>-6.1200000000000045</v>
      </c>
      <c r="D51" s="36">
        <f t="shared" si="0"/>
        <v>1.6600029245023545E-2</v>
      </c>
      <c r="E51" s="36">
        <f t="shared" si="1"/>
        <v>6.2012001382390355E-4</v>
      </c>
      <c r="F51" s="42">
        <f t="shared" si="5"/>
        <v>4.8099999999999996</v>
      </c>
      <c r="G51" s="42">
        <f t="shared" si="2"/>
        <v>0.12662754781142349</v>
      </c>
      <c r="H51" s="36">
        <f t="shared" si="6"/>
        <v>0.49000000000000027</v>
      </c>
      <c r="I51" s="36">
        <f t="shared" si="3"/>
        <v>0.71719835480883776</v>
      </c>
      <c r="L51" s="45"/>
      <c r="N51" s="46"/>
    </row>
    <row r="52" spans="3:14">
      <c r="C52" s="36">
        <f t="shared" si="4"/>
        <v>-6.0600000000000049</v>
      </c>
      <c r="D52" s="36">
        <f t="shared" si="0"/>
        <v>1.7287858894273461E-2</v>
      </c>
      <c r="E52" s="36">
        <f t="shared" si="1"/>
        <v>6.532787788659435E-4</v>
      </c>
      <c r="F52" s="42">
        <f t="shared" si="5"/>
        <v>4.9099999999999993</v>
      </c>
      <c r="G52" s="42">
        <f t="shared" si="2"/>
        <v>0.12422760034598615</v>
      </c>
      <c r="H52" s="36">
        <f t="shared" si="6"/>
        <v>0.50000000000000022</v>
      </c>
      <c r="I52" s="36">
        <f t="shared" si="3"/>
        <v>0.71899026717764758</v>
      </c>
      <c r="L52" s="45"/>
      <c r="N52" s="46"/>
    </row>
    <row r="53" spans="3:14">
      <c r="C53" s="36">
        <f t="shared" si="4"/>
        <v>-6.0000000000000053</v>
      </c>
      <c r="D53" s="36">
        <f t="shared" si="0"/>
        <v>1.7996988837729287E-2</v>
      </c>
      <c r="E53" s="36">
        <f t="shared" si="1"/>
        <v>6.8848154013742622E-4</v>
      </c>
      <c r="F53" s="42">
        <f t="shared" si="5"/>
        <v>5.0099999999999989</v>
      </c>
      <c r="G53" s="42">
        <f t="shared" si="2"/>
        <v>0.12179731732105173</v>
      </c>
      <c r="H53" s="36">
        <f t="shared" si="6"/>
        <v>0.51000000000000023</v>
      </c>
      <c r="I53" s="36">
        <f t="shared" si="3"/>
        <v>0.72039869566893977</v>
      </c>
      <c r="L53" s="45"/>
      <c r="N53" s="46"/>
    </row>
    <row r="54" spans="3:14">
      <c r="C54" s="36">
        <f t="shared" si="4"/>
        <v>-5.9400000000000057</v>
      </c>
      <c r="D54" s="36">
        <f t="shared" si="0"/>
        <v>1.8727713967955938E-2</v>
      </c>
      <c r="E54" s="36">
        <f t="shared" si="1"/>
        <v>7.2587033105016611E-4</v>
      </c>
      <c r="F54" s="42">
        <f t="shared" si="5"/>
        <v>5.1099999999999985</v>
      </c>
      <c r="G54" s="42">
        <f t="shared" si="2"/>
        <v>0.11934322238328117</v>
      </c>
      <c r="H54" s="36">
        <f t="shared" si="6"/>
        <v>0.52000000000000024</v>
      </c>
      <c r="I54" s="36">
        <f t="shared" si="3"/>
        <v>0.72143798915371082</v>
      </c>
      <c r="L54" s="45"/>
      <c r="N54" s="46"/>
    </row>
    <row r="55" spans="3:14">
      <c r="C55" s="36">
        <f t="shared" si="4"/>
        <v>-5.8800000000000061</v>
      </c>
      <c r="D55" s="36">
        <f t="shared" si="0"/>
        <v>1.948031477781708E-2</v>
      </c>
      <c r="E55" s="36">
        <f t="shared" si="1"/>
        <v>7.655981107896248E-4</v>
      </c>
      <c r="F55" s="42">
        <f t="shared" si="5"/>
        <v>5.2099999999999982</v>
      </c>
      <c r="G55" s="42">
        <f t="shared" si="2"/>
        <v>0.11687140651696572</v>
      </c>
      <c r="H55" s="36">
        <f t="shared" si="6"/>
        <v>0.53000000000000025</v>
      </c>
      <c r="I55" s="36">
        <f t="shared" si="3"/>
        <v>0.72212221630081952</v>
      </c>
      <c r="L55" s="45"/>
      <c r="N55" s="46"/>
    </row>
    <row r="56" spans="3:14">
      <c r="C56" s="36">
        <f t="shared" si="4"/>
        <v>-5.8200000000000065</v>
      </c>
      <c r="D56" s="36">
        <f t="shared" si="0"/>
        <v>2.0255056318188174E-2</v>
      </c>
      <c r="E56" s="36">
        <f t="shared" si="1"/>
        <v>8.0782968023286562E-4</v>
      </c>
      <c r="F56" s="42">
        <f t="shared" si="5"/>
        <v>5.3099999999999978</v>
      </c>
      <c r="G56" s="42">
        <f t="shared" si="2"/>
        <v>0.11438754606941819</v>
      </c>
      <c r="H56" s="36">
        <f t="shared" si="6"/>
        <v>0.54000000000000026</v>
      </c>
      <c r="I56" s="36">
        <f t="shared" si="3"/>
        <v>0.7224651559477353</v>
      </c>
      <c r="L56" s="45"/>
      <c r="N56" s="46"/>
    </row>
    <row r="57" spans="3:14">
      <c r="C57" s="36">
        <f t="shared" si="4"/>
        <v>-5.7600000000000069</v>
      </c>
      <c r="D57" s="36">
        <f t="shared" si="0"/>
        <v>2.1052187145066119E-2</v>
      </c>
      <c r="E57" s="36">
        <f t="shared" si="1"/>
        <v>8.5274268032918055E-4</v>
      </c>
      <c r="F57" s="42">
        <f t="shared" si="5"/>
        <v>5.4099999999999975</v>
      </c>
      <c r="G57" s="42">
        <f t="shared" si="2"/>
        <v>0.11189692067511699</v>
      </c>
      <c r="H57" s="36">
        <f t="shared" si="6"/>
        <v>0.55000000000000027</v>
      </c>
      <c r="I57" s="36">
        <f t="shared" si="3"/>
        <v>0.72248028931817698</v>
      </c>
      <c r="L57" s="45"/>
      <c r="N57" s="46"/>
    </row>
    <row r="58" spans="3:14">
      <c r="C58" s="36">
        <f t="shared" si="4"/>
        <v>-5.7000000000000073</v>
      </c>
      <c r="D58" s="36">
        <f t="shared" si="0"/>
        <v>2.1871938258225435E-2</v>
      </c>
      <c r="E58" s="36">
        <f t="shared" si="1"/>
        <v>9.0052868079854075E-4</v>
      </c>
      <c r="F58" s="42">
        <f t="shared" si="5"/>
        <v>5.5099999999999971</v>
      </c>
      <c r="G58" s="42">
        <f t="shared" si="2"/>
        <v>0.10940443099416798</v>
      </c>
      <c r="H58" s="36">
        <f t="shared" si="6"/>
        <v>0.56000000000000028</v>
      </c>
      <c r="I58" s="36">
        <f t="shared" si="3"/>
        <v>0.7221807938964474</v>
      </c>
      <c r="L58" s="45"/>
      <c r="N58" s="46"/>
    </row>
    <row r="59" spans="3:14">
      <c r="C59" s="36">
        <f t="shared" si="4"/>
        <v>-5.6400000000000077</v>
      </c>
      <c r="D59" s="36">
        <f t="shared" si="0"/>
        <v>2.271452203368142E-2</v>
      </c>
      <c r="E59" s="36">
        <f t="shared" si="1"/>
        <v>9.5139436778099939E-4</v>
      </c>
      <c r="F59" s="42">
        <f t="shared" si="5"/>
        <v>5.6099999999999968</v>
      </c>
      <c r="G59" s="42">
        <f t="shared" si="2"/>
        <v>0.10691461619397857</v>
      </c>
      <c r="H59" s="36">
        <f t="shared" si="6"/>
        <v>0.57000000000000028</v>
      </c>
      <c r="I59" s="36">
        <f t="shared" si="3"/>
        <v>0.72157953878664038</v>
      </c>
      <c r="L59" s="45"/>
      <c r="N59" s="46"/>
    </row>
    <row r="60" spans="3:14">
      <c r="C60" s="36">
        <f t="shared" si="4"/>
        <v>-5.5800000000000081</v>
      </c>
      <c r="D60" s="36">
        <f t="shared" si="0"/>
        <v>2.3580131152327672E-2</v>
      </c>
      <c r="E60" s="36">
        <f t="shared" si="1"/>
        <v>1.0055628399265758E-3</v>
      </c>
      <c r="F60" s="42">
        <f t="shared" si="5"/>
        <v>5.7099999999999964</v>
      </c>
      <c r="G60" s="42">
        <f t="shared" si="2"/>
        <v>0.10443167111473896</v>
      </c>
      <c r="H60" s="36">
        <f t="shared" si="6"/>
        <v>0.58000000000000029</v>
      </c>
      <c r="I60" s="36">
        <f t="shared" si="3"/>
        <v>0.72068908140133447</v>
      </c>
      <c r="L60" s="45"/>
      <c r="N60" s="46"/>
    </row>
    <row r="61" spans="3:14">
      <c r="C61" s="36">
        <f t="shared" si="4"/>
        <v>-5.5200000000000085</v>
      </c>
      <c r="D61" s="36">
        <f t="shared" si="0"/>
        <v>2.4468937527218841E-2</v>
      </c>
      <c r="E61" s="36">
        <f t="shared" si="1"/>
        <v>1.0632750233573701E-3</v>
      </c>
      <c r="F61" s="42">
        <f t="shared" si="5"/>
        <v>5.8099999999999961</v>
      </c>
      <c r="G61" s="42">
        <f t="shared" si="2"/>
        <v>0.10195946306956931</v>
      </c>
      <c r="H61" s="36">
        <f t="shared" si="6"/>
        <v>0.5900000000000003</v>
      </c>
      <c r="I61" s="36">
        <f t="shared" si="3"/>
        <v>0.71952166533922202</v>
      </c>
      <c r="L61" s="45"/>
      <c r="N61" s="46"/>
    </row>
    <row r="62" spans="3:14">
      <c r="C62" s="36">
        <f t="shared" si="4"/>
        <v>-5.4600000000000088</v>
      </c>
      <c r="D62" s="36">
        <f t="shared" si="0"/>
        <v>2.5381091232068966E-2</v>
      </c>
      <c r="E62" s="36">
        <f t="shared" si="1"/>
        <v>1.1247912169702731E-3</v>
      </c>
      <c r="F62" s="42">
        <f t="shared" si="5"/>
        <v>5.9099999999999957</v>
      </c>
      <c r="G62" s="42">
        <f t="shared" si="2"/>
        <v>9.9501548239191315E-2</v>
      </c>
      <c r="H62" s="36">
        <f t="shared" si="6"/>
        <v>0.60000000000000031</v>
      </c>
      <c r="I62" s="36">
        <f t="shared" si="3"/>
        <v>0.71808921932441905</v>
      </c>
      <c r="L62" s="45"/>
      <c r="N62" s="46"/>
    </row>
    <row r="63" spans="3:14">
      <c r="C63" s="36">
        <f t="shared" si="4"/>
        <v>-5.4000000000000092</v>
      </c>
      <c r="D63" s="36">
        <f t="shared" si="0"/>
        <v>2.6316719433631241E-2</v>
      </c>
      <c r="E63" s="36">
        <f t="shared" si="1"/>
        <v>1.1903927806886094E-3</v>
      </c>
      <c r="F63" s="42">
        <f t="shared" si="5"/>
        <v>6.0099999999999953</v>
      </c>
      <c r="G63" s="42">
        <f t="shared" si="2"/>
        <v>9.7061187628860179E-2</v>
      </c>
      <c r="H63" s="36">
        <f t="shared" si="6"/>
        <v>0.61000000000000032</v>
      </c>
      <c r="I63" s="36">
        <f t="shared" si="3"/>
        <v>0.71640335709222935</v>
      </c>
      <c r="L63" s="45"/>
      <c r="N63" s="46"/>
    </row>
    <row r="64" spans="3:14">
      <c r="C64" s="36">
        <f t="shared" si="4"/>
        <v>-5.3400000000000096</v>
      </c>
      <c r="D64" s="36">
        <f t="shared" si="0"/>
        <v>2.7275925330714119E-2</v>
      </c>
      <c r="E64" s="36">
        <f t="shared" si="1"/>
        <v>1.2603839805242541E-3</v>
      </c>
      <c r="F64" s="42">
        <f t="shared" si="5"/>
        <v>6.109999999999995</v>
      </c>
      <c r="G64" s="42">
        <f t="shared" si="2"/>
        <v>9.4641362562186998E-2</v>
      </c>
      <c r="H64" s="36">
        <f t="shared" si="6"/>
        <v>0.62000000000000033</v>
      </c>
      <c r="I64" s="36">
        <f t="shared" si="3"/>
        <v>0.71447537811697526</v>
      </c>
      <c r="L64" s="45"/>
      <c r="N64" s="46"/>
    </row>
    <row r="65" spans="3:14">
      <c r="C65" s="36">
        <f t="shared" si="4"/>
        <v>-5.28000000000001</v>
      </c>
      <c r="D65" s="36">
        <f t="shared" si="0"/>
        <v>2.8258787102673912E-2</v>
      </c>
      <c r="E65" s="36">
        <f t="shared" si="1"/>
        <v>1.335094005688667E-3</v>
      </c>
      <c r="F65" s="42">
        <f t="shared" si="5"/>
        <v>6.2099999999999946</v>
      </c>
      <c r="G65" s="42">
        <f t="shared" si="2"/>
        <v>9.2244789692497775E-2</v>
      </c>
      <c r="H65" s="36">
        <f t="shared" si="6"/>
        <v>0.63000000000000034</v>
      </c>
      <c r="I65" s="36">
        <f t="shared" si="3"/>
        <v>0.7123162690872844</v>
      </c>
      <c r="L65" s="45"/>
      <c r="N65" s="46"/>
    </row>
    <row r="66" spans="3:14">
      <c r="C66" s="36">
        <f t="shared" si="4"/>
        <v>-5.2200000000000104</v>
      </c>
      <c r="D66" s="36">
        <f t="shared" si="0"/>
        <v>2.9265356870301691E-2</v>
      </c>
      <c r="E66" s="36">
        <f t="shared" si="1"/>
        <v>1.4148791745034763E-3</v>
      </c>
      <c r="F66" s="42">
        <f t="shared" si="5"/>
        <v>6.3099999999999943</v>
      </c>
      <c r="G66" s="42">
        <f t="shared" si="2"/>
        <v>8.987393551762124E-2</v>
      </c>
      <c r="H66" s="36">
        <f t="shared" si="6"/>
        <v>0.64000000000000035</v>
      </c>
      <c r="I66" s="36">
        <f t="shared" si="3"/>
        <v>0.70993670604310577</v>
      </c>
      <c r="L66" s="45"/>
      <c r="N66" s="46"/>
    </row>
    <row r="67" spans="3:14">
      <c r="C67" s="36">
        <f t="shared" si="4"/>
        <v>-5.1600000000000108</v>
      </c>
      <c r="D67" s="36">
        <f t="shared" ref="D67:D130" si="7">_xlfn.NORM.DIST(C67,$B$1,$B$2,FALSE)</f>
        <v>3.0295659672094105E-2</v>
      </c>
      <c r="E67" s="36">
        <f t="shared" si="1"/>
        <v>1.5001253475205756E-3</v>
      </c>
      <c r="F67" s="42">
        <f t="shared" si="5"/>
        <v>6.4099999999999939</v>
      </c>
      <c r="G67" s="42">
        <f t="shared" si="2"/>
        <v>8.7531030388556974E-2</v>
      </c>
      <c r="H67" s="36">
        <f t="shared" si="6"/>
        <v>0.65000000000000036</v>
      </c>
      <c r="I67" s="36">
        <f t="shared" si="3"/>
        <v>0.7073470570967223</v>
      </c>
      <c r="L67" s="45"/>
      <c r="N67" s="46"/>
    </row>
    <row r="68" spans="3:14">
      <c r="C68" s="36">
        <f t="shared" si="4"/>
        <v>-5.1000000000000112</v>
      </c>
      <c r="D68" s="36">
        <f t="shared" si="7"/>
        <v>3.1349692458962117E-2</v>
      </c>
      <c r="E68" s="36">
        <f t="shared" ref="E68:E131" si="8">_xlfn.T.DIST(C68,$B$4,0)</f>
        <v>1.5912505680813656E-3</v>
      </c>
      <c r="F68" s="42">
        <f t="shared" si="5"/>
        <v>6.5099999999999936</v>
      </c>
      <c r="G68" s="42">
        <f t="shared" ref="G68:G131" si="9">_xlfn.CHISQ.DIST(F68,$B$4,FALSE)</f>
        <v>8.5218082006431023E-2</v>
      </c>
      <c r="H68" s="36">
        <f t="shared" si="6"/>
        <v>0.66000000000000036</v>
      </c>
      <c r="I68" s="36">
        <f t="shared" ref="I68:I131" si="10">_xlfn.F.DIST(H68,$B$4,$B$5,FALSE)</f>
        <v>0.70455738566730874</v>
      </c>
      <c r="L68" s="45"/>
      <c r="N68" s="46"/>
    </row>
    <row r="69" spans="3:14">
      <c r="C69" s="36">
        <f t="shared" ref="C69:C132" si="11">C68+$B$3</f>
        <v>-5.0400000000000116</v>
      </c>
      <c r="D69" s="36">
        <f t="shared" si="7"/>
        <v>3.2427423110488948E-2</v>
      </c>
      <c r="E69" s="36">
        <f t="shared" si="8"/>
        <v>1.6887079525382484E-3</v>
      </c>
      <c r="F69" s="42">
        <f t="shared" ref="F69:F132" si="12">F68+0.1</f>
        <v>6.6099999999999932</v>
      </c>
      <c r="G69" s="42">
        <f t="shared" si="9"/>
        <v>8.2936888405564527E-2</v>
      </c>
      <c r="H69" s="36">
        <f t="shared" ref="H69:H132" si="13">H68+0.01</f>
        <v>0.67000000000000037</v>
      </c>
      <c r="I69" s="36">
        <f t="shared" si="10"/>
        <v>0.70157745416517581</v>
      </c>
      <c r="L69" s="45"/>
      <c r="N69" s="46"/>
    </row>
    <row r="70" spans="3:14">
      <c r="C70" s="36">
        <f t="shared" si="11"/>
        <v>-4.980000000000012</v>
      </c>
      <c r="D70" s="36">
        <f t="shared" si="7"/>
        <v>3.3528789475896638E-2</v>
      </c>
      <c r="E70" s="36">
        <f t="shared" si="8"/>
        <v>1.7929888545431521E-3</v>
      </c>
      <c r="F70" s="42">
        <f t="shared" si="12"/>
        <v>6.7099999999999929</v>
      </c>
      <c r="G70" s="42">
        <f t="shared" si="9"/>
        <v>8.0689050423423406E-2</v>
      </c>
      <c r="H70" s="36">
        <f t="shared" si="13"/>
        <v>0.68000000000000038</v>
      </c>
      <c r="I70" s="36">
        <f t="shared" si="10"/>
        <v>0.69841672806781319</v>
      </c>
      <c r="L70" s="45"/>
      <c r="N70" s="46"/>
    </row>
    <row r="71" spans="3:14">
      <c r="C71" s="36">
        <f t="shared" si="11"/>
        <v>-4.9200000000000124</v>
      </c>
      <c r="D71" s="36">
        <f t="shared" si="7"/>
        <v>3.4653698442921169E-2</v>
      </c>
      <c r="E71" s="36">
        <f t="shared" si="8"/>
        <v>1.9046263301925779E-3</v>
      </c>
      <c r="F71" s="42">
        <f t="shared" si="12"/>
        <v>6.8099999999999925</v>
      </c>
      <c r="G71" s="42">
        <f t="shared" si="9"/>
        <v>7.8475983660741808E-2</v>
      </c>
      <c r="H71" s="36">
        <f t="shared" si="13"/>
        <v>0.69000000000000039</v>
      </c>
      <c r="I71" s="36">
        <f t="shared" si="10"/>
        <v>0.69508438033529074</v>
      </c>
      <c r="L71" s="45"/>
      <c r="N71" s="46"/>
    </row>
    <row r="72" spans="3:14">
      <c r="C72" s="36">
        <f t="shared" si="11"/>
        <v>-4.8600000000000128</v>
      </c>
      <c r="D72" s="36">
        <f t="shared" si="7"/>
        <v>3.5802025037827694E-2</v>
      </c>
      <c r="E72" s="36">
        <f t="shared" si="8"/>
        <v>2.0241989334215749E-3</v>
      </c>
      <c r="F72" s="42">
        <f t="shared" si="12"/>
        <v>6.9099999999999921</v>
      </c>
      <c r="G72" s="42">
        <f t="shared" si="9"/>
        <v>7.6298929937261908E-2</v>
      </c>
      <c r="H72" s="36">
        <f t="shared" si="13"/>
        <v>0.7000000000000004</v>
      </c>
      <c r="I72" s="36">
        <f t="shared" si="10"/>
        <v>0.69158929611750219</v>
      </c>
      <c r="L72" s="45"/>
      <c r="N72" s="46"/>
    </row>
    <row r="73" spans="3:14">
      <c r="C73" s="36">
        <f t="shared" si="11"/>
        <v>-4.8000000000000131</v>
      </c>
      <c r="D73" s="36">
        <f t="shared" si="7"/>
        <v>3.6973611559818265E-2</v>
      </c>
      <c r="E73" s="36">
        <f t="shared" si="8"/>
        <v>2.1523348738757496E-3</v>
      </c>
      <c r="F73" s="42">
        <f t="shared" si="12"/>
        <v>7.0099999999999918</v>
      </c>
      <c r="G73" s="42">
        <f t="shared" si="9"/>
        <v>7.4158968250356019E-2</v>
      </c>
      <c r="H73" s="36">
        <f t="shared" si="13"/>
        <v>0.71000000000000041</v>
      </c>
      <c r="I73" s="36">
        <f t="shared" si="10"/>
        <v>0.68794007771025067</v>
      </c>
      <c r="L73" s="45"/>
      <c r="N73" s="46"/>
    </row>
    <row r="74" spans="3:14">
      <c r="C74" s="36">
        <f t="shared" si="11"/>
        <v>-4.7400000000000135</v>
      </c>
      <c r="D74" s="36">
        <f t="shared" si="7"/>
        <v>3.8168266753097195E-2</v>
      </c>
      <c r="E74" s="36">
        <f t="shared" si="8"/>
        <v>2.2897165725757522E-3</v>
      </c>
      <c r="F74" s="42">
        <f t="shared" si="12"/>
        <v>7.1099999999999914</v>
      </c>
      <c r="G74" s="42">
        <f t="shared" si="9"/>
        <v>7.2057025245327477E-2</v>
      </c>
      <c r="H74" s="36">
        <f t="shared" si="13"/>
        <v>0.72000000000000042</v>
      </c>
      <c r="I74" s="36">
        <f t="shared" si="10"/>
        <v>0.68414504972122969</v>
      </c>
      <c r="L74" s="45"/>
      <c r="N74" s="46"/>
    </row>
    <row r="75" spans="3:14">
      <c r="C75" s="36">
        <f t="shared" si="11"/>
        <v>-4.6800000000000139</v>
      </c>
      <c r="D75" s="36">
        <f t="shared" si="7"/>
        <v>3.9385765019860471E-2</v>
      </c>
      <c r="E75" s="36">
        <f t="shared" si="8"/>
        <v>2.4370856540377539E-3</v>
      </c>
      <c r="F75" s="42">
        <f t="shared" si="12"/>
        <v>7.2099999999999911</v>
      </c>
      <c r="G75" s="42">
        <f t="shared" si="9"/>
        <v>6.9993885207461845E-2</v>
      </c>
      <c r="H75" s="36">
        <f t="shared" si="13"/>
        <v>0.73000000000000043</v>
      </c>
      <c r="I75" s="36">
        <f t="shared" si="10"/>
        <v>0.68021226441070803</v>
      </c>
      <c r="L75" s="45"/>
      <c r="N75" s="46"/>
    </row>
    <row r="76" spans="3:14">
      <c r="C76" s="36">
        <f t="shared" si="11"/>
        <v>-4.6200000000000143</v>
      </c>
      <c r="D76" s="36">
        <f t="shared" si="7"/>
        <v>4.0625845677466965E-2</v>
      </c>
      <c r="E76" s="36">
        <f t="shared" si="8"/>
        <v>2.595248417139239E-3</v>
      </c>
      <c r="F76" s="42">
        <f t="shared" si="12"/>
        <v>7.3099999999999907</v>
      </c>
      <c r="G76" s="42">
        <f t="shared" si="9"/>
        <v>6.7970199586948457E-2</v>
      </c>
      <c r="H76" s="36">
        <f t="shared" si="13"/>
        <v>0.74000000000000044</v>
      </c>
      <c r="I76" s="36">
        <f t="shared" si="10"/>
        <v>0.67614950717509059</v>
      </c>
      <c r="L76" s="45"/>
      <c r="N76" s="46"/>
    </row>
    <row r="77" spans="3:14">
      <c r="C77" s="36">
        <f t="shared" si="11"/>
        <v>-4.5600000000000147</v>
      </c>
      <c r="D77" s="36">
        <f t="shared" si="7"/>
        <v>4.1888212263029058E-2</v>
      </c>
      <c r="E77" s="36">
        <f t="shared" si="8"/>
        <v>2.7650818309341053E-3</v>
      </c>
      <c r="F77" s="42">
        <f t="shared" si="12"/>
        <v>7.4099999999999904</v>
      </c>
      <c r="G77" s="42">
        <f t="shared" si="9"/>
        <v>6.5986496068639613E-2</v>
      </c>
      <c r="H77" s="36">
        <f t="shared" si="13"/>
        <v>0.75000000000000044</v>
      </c>
      <c r="I77" s="36">
        <f t="shared" si="10"/>
        <v>0.67196430214463354</v>
      </c>
      <c r="L77" s="45"/>
      <c r="N77" s="46"/>
    </row>
    <row r="78" spans="3:14">
      <c r="C78" s="36">
        <f t="shared" si="11"/>
        <v>-4.5000000000000151</v>
      </c>
      <c r="D78" s="36">
        <f t="shared" si="7"/>
        <v>4.317253188863026E-2</v>
      </c>
      <c r="E78" s="36">
        <f t="shared" si="8"/>
        <v>2.9475401058330578E-3</v>
      </c>
      <c r="F78" s="42">
        <f t="shared" si="12"/>
        <v>7.50999999999999</v>
      </c>
      <c r="G78" s="42">
        <f t="shared" si="9"/>
        <v>6.4043187199289017E-2</v>
      </c>
      <c r="H78" s="36">
        <f t="shared" si="13"/>
        <v>0.76000000000000045</v>
      </c>
      <c r="I78" s="36">
        <f t="shared" si="10"/>
        <v>0.6676639178693915</v>
      </c>
      <c r="L78" s="45"/>
      <c r="N78" s="46"/>
    </row>
    <row r="79" spans="3:14">
      <c r="C79" s="36">
        <f t="shared" si="11"/>
        <v>-4.4400000000000155</v>
      </c>
      <c r="D79" s="36">
        <f t="shared" si="7"/>
        <v>4.4478434650333763E-2</v>
      </c>
      <c r="E79" s="36">
        <f t="shared" si="8"/>
        <v>3.143661895079843E-3</v>
      </c>
      <c r="F79" s="42">
        <f t="shared" si="12"/>
        <v>7.6099999999999897</v>
      </c>
      <c r="G79" s="42">
        <f t="shared" si="9"/>
        <v>6.2140578585427868E-2</v>
      </c>
      <c r="H79" s="36">
        <f t="shared" si="13"/>
        <v>0.77000000000000046</v>
      </c>
      <c r="I79" s="36">
        <f t="shared" si="10"/>
        <v>0.66325537307004889</v>
      </c>
      <c r="L79" s="45"/>
      <c r="N79" s="46"/>
    </row>
    <row r="80" spans="3:14">
      <c r="C80" s="36">
        <f t="shared" si="11"/>
        <v>-4.3800000000000159</v>
      </c>
      <c r="D80" s="36">
        <f t="shared" si="7"/>
        <v>4.5805513094093572E-2</v>
      </c>
      <c r="E80" s="36">
        <f t="shared" si="8"/>
        <v>3.3545781862706976E-3</v>
      </c>
      <c r="F80" s="42">
        <f t="shared" si="12"/>
        <v>7.7099999999999893</v>
      </c>
      <c r="G80" s="42">
        <f t="shared" si="9"/>
        <v>6.0278876675421901E-2</v>
      </c>
      <c r="H80" s="36">
        <f t="shared" si="13"/>
        <v>0.78000000000000047</v>
      </c>
      <c r="I80" s="36">
        <f t="shared" si="10"/>
        <v>0.658745442432627</v>
      </c>
      <c r="L80" s="45"/>
      <c r="N80" s="46"/>
    </row>
    <row r="81" spans="3:14">
      <c r="C81" s="36">
        <f t="shared" si="11"/>
        <v>-4.3200000000000163</v>
      </c>
      <c r="D81" s="36">
        <f t="shared" si="7"/>
        <v>4.7153321741612554E-2</v>
      </c>
      <c r="E81" s="36">
        <f t="shared" si="8"/>
        <v>3.5815209477756435E-3</v>
      </c>
      <c r="F81" s="42">
        <f t="shared" si="12"/>
        <v>7.809999999999989</v>
      </c>
      <c r="G81" s="42">
        <f t="shared" si="9"/>
        <v>5.8458196139516229E-2</v>
      </c>
      <c r="H81" s="36">
        <f t="shared" si="13"/>
        <v>0.79000000000000048</v>
      </c>
      <c r="I81" s="36">
        <f t="shared" si="10"/>
        <v>0.65414066242818536</v>
      </c>
      <c r="L81" s="45"/>
      <c r="N81" s="46"/>
    </row>
    <row r="82" spans="3:14">
      <c r="C82" s="36">
        <f t="shared" si="11"/>
        <v>-4.2600000000000167</v>
      </c>
      <c r="D82" s="36">
        <f t="shared" si="7"/>
        <v>4.8521376679115498E-2</v>
      </c>
      <c r="E82" s="36">
        <f t="shared" si="8"/>
        <v>3.8258326003093781E-3</v>
      </c>
      <c r="F82" s="42">
        <f t="shared" si="12"/>
        <v>7.9099999999999886</v>
      </c>
      <c r="G82" s="42">
        <f t="shared" si="9"/>
        <v>5.6678566861837261E-2</v>
      </c>
      <c r="H82" s="36">
        <f t="shared" si="13"/>
        <v>0.80000000000000049</v>
      </c>
      <c r="I82" s="36">
        <f t="shared" si="10"/>
        <v>0.64944733714058822</v>
      </c>
      <c r="L82" s="45"/>
      <c r="N82" s="46"/>
    </row>
    <row r="83" spans="3:14">
      <c r="C83" s="36">
        <f t="shared" si="11"/>
        <v>-4.2000000000000171</v>
      </c>
      <c r="D83" s="36">
        <f t="shared" si="7"/>
        <v>4.9909155211914552E-2</v>
      </c>
      <c r="E83" s="36">
        <f t="shared" si="8"/>
        <v>4.0889763895370981E-3</v>
      </c>
      <c r="F83" s="42">
        <f t="shared" si="12"/>
        <v>8.0099999999999891</v>
      </c>
      <c r="G83" s="42">
        <f t="shared" si="9"/>
        <v>5.4939940558393172E-2</v>
      </c>
      <c r="H83" s="36">
        <f t="shared" si="13"/>
        <v>0.8100000000000005</v>
      </c>
      <c r="I83" s="36">
        <f t="shared" si="10"/>
        <v>0.64467154408717664</v>
      </c>
      <c r="L83" s="45"/>
      <c r="N83" s="46"/>
    </row>
    <row r="84" spans="3:14">
      <c r="C84" s="36">
        <f t="shared" si="11"/>
        <v>-4.1400000000000174</v>
      </c>
      <c r="D84" s="36">
        <f t="shared" si="7"/>
        <v>5.1316095587544151E-2</v>
      </c>
      <c r="E84" s="36">
        <f t="shared" si="8"/>
        <v>4.3725477414422401E-3</v>
      </c>
      <c r="F84" s="42">
        <f t="shared" si="12"/>
        <v>8.1099999999999888</v>
      </c>
      <c r="G84" s="42">
        <f t="shared" si="9"/>
        <v>5.3242197035108282E-2</v>
      </c>
      <c r="H84" s="36">
        <f t="shared" si="13"/>
        <v>0.82000000000000051</v>
      </c>
      <c r="I84" s="36">
        <f t="shared" si="10"/>
        <v>0.63981914001881146</v>
      </c>
      <c r="L84" s="45"/>
      <c r="N84" s="46"/>
    </row>
    <row r="85" spans="3:14">
      <c r="C85" s="36">
        <f t="shared" si="11"/>
        <v>-4.0800000000000178</v>
      </c>
      <c r="D85" s="36">
        <f t="shared" si="7"/>
        <v>5.2741596790127264E-2</v>
      </c>
      <c r="E85" s="36">
        <f t="shared" si="8"/>
        <v>4.6782866881642212E-3</v>
      </c>
      <c r="F85" s="42">
        <f t="shared" si="12"/>
        <v>8.2099999999999884</v>
      </c>
      <c r="G85" s="42">
        <f t="shared" si="9"/>
        <v>5.1585150099853948E-2</v>
      </c>
      <c r="H85" s="36">
        <f t="shared" si="13"/>
        <v>0.83000000000000052</v>
      </c>
      <c r="I85" s="36">
        <f t="shared" si="10"/>
        <v>0.63489576668721781</v>
      </c>
      <c r="L85" s="45"/>
      <c r="N85" s="46"/>
    </row>
    <row r="86" spans="3:14">
      <c r="C86" s="36">
        <f t="shared" si="11"/>
        <v>-4.0200000000000182</v>
      </c>
      <c r="D86" s="36">
        <f t="shared" si="7"/>
        <v>5.4185018408510942E-2</v>
      </c>
      <c r="E86" s="36">
        <f t="shared" si="8"/>
        <v>5.008091458045716E-3</v>
      </c>
      <c r="F86" s="42">
        <f t="shared" si="12"/>
        <v>8.3099999999999881</v>
      </c>
      <c r="G86" s="42">
        <f t="shared" si="9"/>
        <v>4.9968553142309351E-2</v>
      </c>
      <c r="H86" s="36">
        <f t="shared" si="13"/>
        <v>0.84000000000000052</v>
      </c>
      <c r="I86" s="36">
        <f t="shared" si="10"/>
        <v>0.6299068565689222</v>
      </c>
      <c r="L86" s="45"/>
      <c r="N86" s="46"/>
    </row>
    <row r="87" spans="3:14">
      <c r="C87" s="36">
        <f t="shared" si="11"/>
        <v>-3.9600000000000182</v>
      </c>
      <c r="D87" s="36">
        <f t="shared" si="7"/>
        <v>5.564568058057083E-2</v>
      </c>
      <c r="E87" s="36">
        <f t="shared" si="8"/>
        <v>5.3640333295908067E-3</v>
      </c>
      <c r="F87" s="42">
        <f t="shared" si="12"/>
        <v>8.4099999999999877</v>
      </c>
      <c r="G87" s="42">
        <f t="shared" si="9"/>
        <v>4.8392104395304628E-2</v>
      </c>
      <c r="H87" s="36">
        <f t="shared" si="13"/>
        <v>0.85000000000000053</v>
      </c>
      <c r="I87" s="36">
        <f t="shared" si="10"/>
        <v>0.62485763853629051</v>
      </c>
      <c r="L87" s="45"/>
      <c r="N87" s="46"/>
    </row>
    <row r="88" spans="3:14">
      <c r="C88" s="36">
        <f t="shared" si="11"/>
        <v>-3.9000000000000181</v>
      </c>
      <c r="D88" s="36">
        <f t="shared" si="7"/>
        <v>5.7122864015935346E-2</v>
      </c>
      <c r="E88" s="36">
        <f t="shared" si="8"/>
        <v>5.7483728547692787E-3</v>
      </c>
      <c r="F88" s="42">
        <f t="shared" si="12"/>
        <v>8.5099999999999874</v>
      </c>
      <c r="G88" s="42">
        <f t="shared" si="9"/>
        <v>4.6855451891079765E-2</v>
      </c>
      <c r="H88" s="36">
        <f t="shared" si="13"/>
        <v>0.86000000000000054</v>
      </c>
      <c r="I88" s="36">
        <f t="shared" si="10"/>
        <v>0.61975314346729138</v>
      </c>
      <c r="L88" s="45"/>
      <c r="N88" s="46"/>
    </row>
    <row r="89" spans="3:14">
      <c r="C89" s="36">
        <f t="shared" si="11"/>
        <v>-3.8400000000000181</v>
      </c>
      <c r="D89" s="36">
        <f t="shared" si="7"/>
        <v>5.8615810099220345E-2</v>
      </c>
      <c r="E89" s="36">
        <f t="shared" si="8"/>
        <v>6.163577562402915E-3</v>
      </c>
      <c r="F89" s="42">
        <f t="shared" si="12"/>
        <v>8.609999999999987</v>
      </c>
      <c r="G89" s="42">
        <f t="shared" si="9"/>
        <v>4.535819812563488E-2</v>
      </c>
      <c r="H89" s="36">
        <f t="shared" si="13"/>
        <v>0.87000000000000055</v>
      </c>
      <c r="I89" s="36">
        <f t="shared" si="10"/>
        <v>0.61459820978664559</v>
      </c>
      <c r="L89" s="45"/>
      <c r="N89" s="46"/>
    </row>
    <row r="90" spans="3:14">
      <c r="C90" s="36">
        <f t="shared" si="11"/>
        <v>-3.780000000000018</v>
      </c>
      <c r="D90" s="36">
        <f t="shared" si="7"/>
        <v>6.0123721075692992E-2</v>
      </c>
      <c r="E90" s="36">
        <f t="shared" si="8"/>
        <v>6.6123412569745882E-3</v>
      </c>
      <c r="F90" s="42">
        <f t="shared" si="12"/>
        <v>8.7099999999999866</v>
      </c>
      <c r="G90" s="42">
        <f t="shared" si="9"/>
        <v>4.3899904444064948E-2</v>
      </c>
      <c r="H90" s="36">
        <f t="shared" si="13"/>
        <v>0.88000000000000056</v>
      </c>
      <c r="I90" s="36">
        <f t="shared" si="10"/>
        <v>0.6093974889319278</v>
      </c>
      <c r="L90" s="45"/>
      <c r="N90" s="46"/>
    </row>
    <row r="91" spans="3:14">
      <c r="C91" s="36">
        <f t="shared" si="11"/>
        <v>-3.720000000000018</v>
      </c>
      <c r="D91" s="36">
        <f t="shared" si="7"/>
        <v>6.1645760321101306E-2</v>
      </c>
      <c r="E91" s="36">
        <f t="shared" si="8"/>
        <v>7.0976050317773168E-3</v>
      </c>
      <c r="F91" s="42">
        <f t="shared" si="12"/>
        <v>8.8099999999999863</v>
      </c>
      <c r="G91" s="42">
        <f t="shared" si="9"/>
        <v>4.2480095159461474E-2</v>
      </c>
      <c r="H91" s="36">
        <f t="shared" si="13"/>
        <v>0.89000000000000057</v>
      </c>
      <c r="I91" s="36">
        <f t="shared" si="10"/>
        <v>0.60415545073904919</v>
      </c>
      <c r="L91" s="45"/>
      <c r="N91" s="46"/>
    </row>
    <row r="92" spans="3:14">
      <c r="C92" s="36">
        <f t="shared" si="11"/>
        <v>-3.6600000000000179</v>
      </c>
      <c r="D92" s="36">
        <f t="shared" si="7"/>
        <v>6.3181052697212955E-2</v>
      </c>
      <c r="E92" s="36">
        <f t="shared" si="8"/>
        <v>7.6225801174517934E-3</v>
      </c>
      <c r="F92" s="42">
        <f t="shared" si="12"/>
        <v>8.9099999999999859</v>
      </c>
      <c r="G92" s="42">
        <f t="shared" si="9"/>
        <v>4.1098261417637429E-2</v>
      </c>
      <c r="H92" s="36">
        <f t="shared" si="13"/>
        <v>0.90000000000000058</v>
      </c>
      <c r="I92" s="36">
        <f t="shared" si="10"/>
        <v>0.59887638874231741</v>
      </c>
      <c r="L92" s="45"/>
      <c r="N92" s="46"/>
    </row>
    <row r="93" spans="3:14">
      <c r="C93" s="36">
        <f t="shared" si="11"/>
        <v>-3.6000000000000179</v>
      </c>
      <c r="D93" s="36">
        <f t="shared" si="7"/>
        <v>6.4728684994403846E-2</v>
      </c>
      <c r="E93" s="36">
        <f t="shared" si="8"/>
        <v>8.190772687128884E-3</v>
      </c>
      <c r="F93" s="42">
        <f t="shared" si="12"/>
        <v>9.0099999999999856</v>
      </c>
      <c r="G93" s="42">
        <f t="shared" si="9"/>
        <v>3.9753864819588182E-2</v>
      </c>
      <c r="H93" s="36">
        <f t="shared" si="13"/>
        <v>0.91000000000000059</v>
      </c>
      <c r="I93" s="36">
        <f t="shared" si="10"/>
        <v>0.59356442538495702</v>
      </c>
      <c r="L93" s="45"/>
      <c r="N93" s="46"/>
    </row>
    <row r="94" spans="3:14">
      <c r="C94" s="36">
        <f t="shared" si="11"/>
        <v>-3.5400000000000178</v>
      </c>
      <c r="D94" s="36">
        <f t="shared" si="7"/>
        <v>6.6287706462424836E-2</v>
      </c>
      <c r="E94" s="36">
        <f t="shared" si="8"/>
        <v>8.8060107369593455E-3</v>
      </c>
      <c r="F94" s="42">
        <f t="shared" si="12"/>
        <v>9.1099999999999852</v>
      </c>
      <c r="G94" s="42">
        <f t="shared" si="9"/>
        <v>3.8446340813247458E-2</v>
      </c>
      <c r="H94" s="36">
        <f t="shared" si="13"/>
        <v>0.9200000000000006</v>
      </c>
      <c r="I94" s="36">
        <f t="shared" si="10"/>
        <v>0.58822351713662768</v>
      </c>
      <c r="L94" s="45"/>
      <c r="N94" s="46"/>
    </row>
    <row r="95" spans="3:14">
      <c r="C95" s="36">
        <f t="shared" si="11"/>
        <v>-3.4800000000000177</v>
      </c>
      <c r="D95" s="36">
        <f t="shared" si="7"/>
        <v>6.7857129430252683E-2</v>
      </c>
      <c r="E95" s="36">
        <f t="shared" si="8"/>
        <v>9.472473154994332E-3</v>
      </c>
      <c r="F95" s="42">
        <f t="shared" si="12"/>
        <v>9.2099999999999849</v>
      </c>
      <c r="G95" s="42">
        <f t="shared" si="9"/>
        <v>3.7175101865734937E-2</v>
      </c>
      <c r="H95" s="36">
        <f t="shared" si="13"/>
        <v>0.9300000000000006</v>
      </c>
      <c r="I95" s="36">
        <f t="shared" si="10"/>
        <v>0.58285745951504442</v>
      </c>
      <c r="L95" s="45"/>
      <c r="N95" s="46"/>
    </row>
    <row r="96" spans="3:14">
      <c r="C96" s="36">
        <f t="shared" si="11"/>
        <v>-3.4200000000000177</v>
      </c>
      <c r="D96" s="36">
        <f t="shared" si="7"/>
        <v>6.9435930015702307E-2</v>
      </c>
      <c r="E96" s="36">
        <f t="shared" si="8"/>
        <v>1.0194721081225572E-2</v>
      </c>
      <c r="F96" s="42">
        <f t="shared" si="12"/>
        <v>9.3099999999999845</v>
      </c>
      <c r="G96" s="42">
        <f t="shared" si="9"/>
        <v>3.5939540426923884E-2</v>
      </c>
      <c r="H96" s="36">
        <f t="shared" si="13"/>
        <v>0.94000000000000061</v>
      </c>
      <c r="I96" s="36">
        <f t="shared" si="10"/>
        <v>0.57746989200932364</v>
      </c>
      <c r="L96" s="45"/>
      <c r="N96" s="46"/>
    </row>
    <row r="97" spans="3:14">
      <c r="C97" s="36">
        <f t="shared" si="11"/>
        <v>-3.3600000000000176</v>
      </c>
      <c r="D97" s="36">
        <f t="shared" si="7"/>
        <v>7.1023048925238821E-2</v>
      </c>
      <c r="E97" s="36">
        <f t="shared" si="8"/>
        <v>1.0977731645955932E-2</v>
      </c>
      <c r="F97" s="42">
        <f t="shared" si="12"/>
        <v>9.4099999999999842</v>
      </c>
      <c r="G97" s="42">
        <f t="shared" si="9"/>
        <v>3.4739031694786669E-2</v>
      </c>
      <c r="H97" s="36">
        <f t="shared" si="13"/>
        <v>0.95000000000000062</v>
      </c>
      <c r="I97" s="36">
        <f t="shared" si="10"/>
        <v>0.57206430290316801</v>
      </c>
      <c r="L97" s="45"/>
      <c r="N97" s="46"/>
    </row>
    <row r="98" spans="3:14">
      <c r="C98" s="36">
        <f t="shared" si="11"/>
        <v>-3.3000000000000176</v>
      </c>
      <c r="D98" s="36">
        <f t="shared" si="7"/>
        <v>7.261739234418306E-2</v>
      </c>
      <c r="E98" s="36">
        <f t="shared" si="8"/>
        <v>1.1826934151170913E-2</v>
      </c>
      <c r="F98" s="42">
        <f t="shared" si="12"/>
        <v>9.5099999999999838</v>
      </c>
      <c r="G98" s="42">
        <f t="shared" si="9"/>
        <v>3.3572936192603695E-2</v>
      </c>
      <c r="H98" s="36">
        <f t="shared" si="13"/>
        <v>0.96000000000000063</v>
      </c>
      <c r="I98" s="36">
        <f t="shared" si="10"/>
        <v>0.56664403399642493</v>
      </c>
      <c r="L98" s="45"/>
      <c r="N98" s="46"/>
    </row>
    <row r="99" spans="3:14">
      <c r="C99" s="36">
        <f t="shared" si="11"/>
        <v>-3.2400000000000175</v>
      </c>
      <c r="D99" s="36">
        <f t="shared" si="7"/>
        <v>7.4217832917253257E-2</v>
      </c>
      <c r="E99" s="36">
        <f t="shared" si="8"/>
        <v>1.2748248728581589E-2</v>
      </c>
      <c r="F99" s="42">
        <f t="shared" si="12"/>
        <v>9.6099999999999834</v>
      </c>
      <c r="G99" s="42">
        <f t="shared" si="9"/>
        <v>3.2440602167750798E-2</v>
      </c>
      <c r="H99" s="36">
        <f t="shared" si="13"/>
        <v>0.97000000000000064</v>
      </c>
      <c r="I99" s="36">
        <f t="shared" si="10"/>
        <v>0.56121228522393485</v>
      </c>
      <c r="L99" s="45"/>
      <c r="N99" s="46"/>
    </row>
    <row r="100" spans="3:14">
      <c r="C100" s="36">
        <f t="shared" si="11"/>
        <v>-3.1800000000000175</v>
      </c>
      <c r="D100" s="36">
        <f t="shared" si="7"/>
        <v>7.5823210819128156E-2</v>
      </c>
      <c r="E100" s="36">
        <f t="shared" si="8"/>
        <v>1.3748127466570738E-2</v>
      </c>
      <c r="F100" s="42">
        <f t="shared" si="12"/>
        <v>9.7099999999999831</v>
      </c>
      <c r="G100" s="42">
        <f t="shared" si="9"/>
        <v>3.13413678214109E-2</v>
      </c>
      <c r="H100" s="36">
        <f t="shared" si="13"/>
        <v>0.98000000000000065</v>
      </c>
      <c r="I100" s="36">
        <f t="shared" si="10"/>
        <v>0.55577211917095493</v>
      </c>
      <c r="L100" s="45"/>
      <c r="N100" s="46"/>
    </row>
    <row r="101" spans="3:14">
      <c r="C101" s="36">
        <f t="shared" si="11"/>
        <v>-3.1200000000000174</v>
      </c>
      <c r="D101" s="36">
        <f t="shared" si="7"/>
        <v>7.7432334914454934E-2</v>
      </c>
      <c r="E101" s="36">
        <f t="shared" si="8"/>
        <v>1.48335979441257E-2</v>
      </c>
      <c r="F101" s="42">
        <f t="shared" si="12"/>
        <v>9.8099999999999827</v>
      </c>
      <c r="G101" s="42">
        <f t="shared" si="9"/>
        <v>3.0274563378191791E-2</v>
      </c>
      <c r="H101" s="36">
        <f t="shared" si="13"/>
        <v>0.99000000000000066</v>
      </c>
      <c r="I101" s="36">
        <f t="shared" si="10"/>
        <v>0.55032646548474318</v>
      </c>
      <c r="L101" s="45"/>
      <c r="N101" s="46"/>
    </row>
    <row r="102" spans="3:14">
      <c r="C102" s="36">
        <f t="shared" si="11"/>
        <v>-3.0600000000000174</v>
      </c>
      <c r="D102" s="36">
        <f t="shared" si="7"/>
        <v>7.90439840064594E-2</v>
      </c>
      <c r="E102" s="36">
        <f t="shared" si="8"/>
        <v>1.6012309040344976E-2</v>
      </c>
      <c r="F102" s="42">
        <f t="shared" si="12"/>
        <v>9.9099999999999824</v>
      </c>
      <c r="G102" s="42">
        <f t="shared" si="9"/>
        <v>2.9239513004271502E-2</v>
      </c>
      <c r="H102" s="36">
        <f t="shared" si="13"/>
        <v>1.0000000000000007</v>
      </c>
      <c r="I102" s="36">
        <f t="shared" si="10"/>
        <v>0.54487812518218204</v>
      </c>
      <c r="L102" s="45"/>
      <c r="N102" s="46"/>
    </row>
    <row r="103" spans="3:14">
      <c r="C103" s="36">
        <f t="shared" si="11"/>
        <v>-3.0000000000000173</v>
      </c>
      <c r="D103" s="36">
        <f t="shared" si="7"/>
        <v>8.0656908173047312E-2</v>
      </c>
      <c r="E103" s="36">
        <f t="shared" si="8"/>
        <v>1.7292578800222579E-2</v>
      </c>
      <c r="F103" s="42">
        <f t="shared" si="12"/>
        <v>10.009999999999982</v>
      </c>
      <c r="G103" s="42">
        <f t="shared" si="9"/>
        <v>2.8235536582339908E-2</v>
      </c>
      <c r="H103" s="36">
        <f t="shared" si="13"/>
        <v>1.0100000000000007</v>
      </c>
      <c r="I103" s="36">
        <f t="shared" si="10"/>
        <v>0.53942977485357779</v>
      </c>
      <c r="L103" s="45"/>
      <c r="N103" s="46"/>
    </row>
    <row r="104" spans="3:14">
      <c r="C104" s="36">
        <f t="shared" si="11"/>
        <v>-2.9400000000000173</v>
      </c>
      <c r="D104" s="36">
        <f t="shared" si="7"/>
        <v>8.2269830189013765E-2</v>
      </c>
      <c r="E104" s="36">
        <f t="shared" si="8"/>
        <v>1.8683444027689285E-2</v>
      </c>
      <c r="F104" s="42">
        <f t="shared" si="12"/>
        <v>10.109999999999982</v>
      </c>
      <c r="G104" s="42">
        <f t="shared" si="9"/>
        <v>2.7261951351257401E-2</v>
      </c>
      <c r="H104" s="36">
        <f t="shared" si="13"/>
        <v>1.0200000000000007</v>
      </c>
      <c r="I104" s="36">
        <f t="shared" si="10"/>
        <v>0.53398397076299065</v>
      </c>
      <c r="L104" s="45"/>
      <c r="N104" s="46"/>
    </row>
    <row r="105" spans="3:14">
      <c r="C105" s="36">
        <f t="shared" si="11"/>
        <v>-2.8800000000000172</v>
      </c>
      <c r="D105" s="36">
        <f t="shared" si="7"/>
        <v>8.3881447032705239E-2</v>
      </c>
      <c r="E105" s="36">
        <f t="shared" si="8"/>
        <v>2.0194711141440953E-2</v>
      </c>
      <c r="F105" s="42">
        <f t="shared" si="12"/>
        <v>10.209999999999981</v>
      </c>
      <c r="G105" s="42">
        <f t="shared" si="9"/>
        <v>2.6318073418013042E-2</v>
      </c>
      <c r="H105" s="36">
        <f t="shared" si="13"/>
        <v>1.0300000000000007</v>
      </c>
      <c r="I105" s="36">
        <f t="shared" si="10"/>
        <v>0.52854315284567199</v>
      </c>
      <c r="L105" s="45"/>
      <c r="N105" s="46"/>
    </row>
    <row r="106" spans="3:14">
      <c r="C106" s="36">
        <f t="shared" si="11"/>
        <v>-2.8200000000000172</v>
      </c>
      <c r="D106" s="36">
        <f t="shared" si="7"/>
        <v>8.5490431475206324E-2</v>
      </c>
      <c r="E106" s="36">
        <f t="shared" si="8"/>
        <v>2.1837007663615182E-2</v>
      </c>
      <c r="F106" s="42">
        <f t="shared" si="12"/>
        <v>10.309999999999981</v>
      </c>
      <c r="G106" s="42">
        <f t="shared" si="9"/>
        <v>2.5403219149232891E-2</v>
      </c>
      <c r="H106" s="36">
        <f t="shared" si="13"/>
        <v>1.0400000000000007</v>
      </c>
      <c r="I106" s="36">
        <f t="shared" si="10"/>
        <v>0.5231096486033523</v>
      </c>
      <c r="L106" s="45"/>
      <c r="N106" s="46"/>
    </row>
    <row r="107" spans="3:14">
      <c r="C107" s="36">
        <f t="shared" si="11"/>
        <v>-2.7600000000000171</v>
      </c>
      <c r="D107" s="36">
        <f t="shared" si="7"/>
        <v>8.7095433749850598E-2</v>
      </c>
      <c r="E107" s="36">
        <f t="shared" si="8"/>
        <v>2.3621833511231257E-2</v>
      </c>
      <c r="F107" s="42">
        <f t="shared" si="12"/>
        <v>10.409999999999981</v>
      </c>
      <c r="G107" s="42">
        <f t="shared" si="9"/>
        <v>2.4516706449166807E-2</v>
      </c>
      <c r="H107" s="36">
        <f t="shared" si="13"/>
        <v>1.0500000000000007</v>
      </c>
      <c r="I107" s="36">
        <f t="shared" si="10"/>
        <v>0.51768567689829714</v>
      </c>
      <c r="L107" s="45"/>
      <c r="N107" s="46"/>
    </row>
    <row r="108" spans="3:14">
      <c r="C108" s="36">
        <f t="shared" si="11"/>
        <v>-2.7000000000000171</v>
      </c>
      <c r="D108" s="36">
        <f t="shared" si="7"/>
        <v>8.8695083299584476E-2</v>
      </c>
      <c r="E108" s="36">
        <f t="shared" si="8"/>
        <v>2.5561611020543995E-2</v>
      </c>
      <c r="F108" s="42">
        <f t="shared" si="12"/>
        <v>10.50999999999998</v>
      </c>
      <c r="G108" s="42">
        <f t="shared" si="9"/>
        <v>2.3657855930768086E-2</v>
      </c>
      <c r="H108" s="36">
        <f t="shared" si="13"/>
        <v>1.0600000000000007</v>
      </c>
      <c r="I108" s="36">
        <f t="shared" si="10"/>
        <v>0.51227335164718268</v>
      </c>
      <c r="L108" s="45"/>
      <c r="N108" s="46"/>
    </row>
    <row r="109" spans="3:14">
      <c r="C109" s="36">
        <f t="shared" si="11"/>
        <v>-2.640000000000017</v>
      </c>
      <c r="D109" s="36">
        <f t="shared" si="7"/>
        <v>9.0287990599445561E-2</v>
      </c>
      <c r="E109" s="36">
        <f t="shared" si="8"/>
        <v>2.7669732350016664E-2</v>
      </c>
      <c r="F109" s="42">
        <f t="shared" si="12"/>
        <v>10.60999999999998</v>
      </c>
      <c r="G109" s="42">
        <f t="shared" si="9"/>
        <v>2.2825991986176089E-2</v>
      </c>
      <c r="H109" s="36">
        <f t="shared" si="13"/>
        <v>1.0700000000000007</v>
      </c>
      <c r="I109" s="36">
        <f t="shared" si="10"/>
        <v>0.50687468541598379</v>
      </c>
      <c r="L109" s="45"/>
      <c r="N109" s="46"/>
    </row>
    <row r="110" spans="3:14">
      <c r="C110" s="36">
        <f t="shared" si="11"/>
        <v>-2.5800000000000169</v>
      </c>
      <c r="D110" s="36">
        <f t="shared" si="7"/>
        <v>9.1872749051151781E-2</v>
      </c>
      <c r="E110" s="36">
        <f t="shared" si="8"/>
        <v>2.9960602573524123E-2</v>
      </c>
      <c r="F110" s="42">
        <f t="shared" si="12"/>
        <v>10.70999999999998</v>
      </c>
      <c r="G110" s="42">
        <f t="shared" si="9"/>
        <v>2.2020443762616453E-2</v>
      </c>
      <c r="H110" s="36">
        <f t="shared" si="13"/>
        <v>1.0800000000000007</v>
      </c>
      <c r="I110" s="36">
        <f t="shared" si="10"/>
        <v>0.50149159291715661</v>
      </c>
      <c r="L110" s="45"/>
      <c r="N110" s="46"/>
    </row>
    <row r="111" spans="3:14">
      <c r="C111" s="36">
        <f t="shared" si="11"/>
        <v>-2.5200000000000169</v>
      </c>
      <c r="D111" s="36">
        <f t="shared" si="7"/>
        <v>9.3447936946539745E-2</v>
      </c>
      <c r="E111" s="36">
        <f t="shared" si="8"/>
        <v>3.244967638711236E-2</v>
      </c>
      <c r="F111" s="42">
        <f t="shared" si="12"/>
        <v>10.809999999999979</v>
      </c>
      <c r="G111" s="42">
        <f t="shared" si="9"/>
        <v>2.1240546049448191E-2</v>
      </c>
      <c r="H111" s="36">
        <f t="shared" si="13"/>
        <v>1.0900000000000007</v>
      </c>
      <c r="I111" s="36">
        <f t="shared" si="10"/>
        <v>0.49612589441051885</v>
      </c>
      <c r="L111" s="45"/>
      <c r="N111" s="46"/>
    </row>
    <row r="112" spans="3:14">
      <c r="C112" s="36">
        <f t="shared" si="11"/>
        <v>-2.4600000000000168</v>
      </c>
      <c r="D112" s="36">
        <f t="shared" si="7"/>
        <v>9.5012119496335298E-2</v>
      </c>
      <c r="E112" s="36">
        <f t="shared" si="8"/>
        <v>3.5153485906508825E-2</v>
      </c>
      <c r="F112" s="42">
        <f t="shared" si="12"/>
        <v>10.909999999999979</v>
      </c>
      <c r="G112" s="42">
        <f t="shared" si="9"/>
        <v>2.0485640081810683E-2</v>
      </c>
      <c r="H112" s="36">
        <f t="shared" si="13"/>
        <v>1.1000000000000008</v>
      </c>
      <c r="I112" s="36">
        <f t="shared" si="10"/>
        <v>0.49077931900929767</v>
      </c>
      <c r="L112" s="45"/>
      <c r="N112" s="46"/>
    </row>
    <row r="113" spans="3:14">
      <c r="C113" s="36">
        <f t="shared" si="11"/>
        <v>-2.4000000000000168</v>
      </c>
      <c r="D113" s="36">
        <f t="shared" si="7"/>
        <v>9.6563850920493813E-2</v>
      </c>
      <c r="E113" s="36">
        <f t="shared" si="8"/>
        <v>3.808965652643112E-2</v>
      </c>
      <c r="F113" s="42">
        <f t="shared" si="12"/>
        <v>11.009999999999978</v>
      </c>
      <c r="G113" s="42">
        <f t="shared" si="9"/>
        <v>1.9755074266057191E-2</v>
      </c>
      <c r="H113" s="36">
        <f t="shared" si="13"/>
        <v>1.1100000000000008</v>
      </c>
      <c r="I113" s="36">
        <f t="shared" si="10"/>
        <v>0.48545350789289232</v>
      </c>
      <c r="L113" s="45"/>
      <c r="N113" s="46"/>
    </row>
    <row r="114" spans="3:14">
      <c r="C114" s="36">
        <f t="shared" si="11"/>
        <v>-2.3400000000000167</v>
      </c>
      <c r="D114" s="36">
        <f t="shared" si="7"/>
        <v>9.8101676596107953E-2</v>
      </c>
      <c r="E114" s="36">
        <f t="shared" si="8"/>
        <v>4.1276907246708024E-2</v>
      </c>
      <c r="F114" s="42">
        <f t="shared" si="12"/>
        <v>11.109999999999978</v>
      </c>
      <c r="G114" s="42">
        <f t="shared" si="9"/>
        <v>1.9048204831904694E-2</v>
      </c>
      <c r="H114" s="36">
        <f t="shared" si="13"/>
        <v>1.1200000000000008</v>
      </c>
      <c r="I114" s="36">
        <f t="shared" si="10"/>
        <v>0.48015001742796515</v>
      </c>
      <c r="L114" s="45"/>
      <c r="N114" s="46"/>
    </row>
    <row r="115" spans="3:14">
      <c r="C115" s="36">
        <f t="shared" si="11"/>
        <v>-2.2800000000000167</v>
      </c>
      <c r="D115" s="36">
        <f t="shared" si="7"/>
        <v>9.9624135258650506E-2</v>
      </c>
      <c r="E115" s="36">
        <f t="shared" si="8"/>
        <v>4.4735031247743563E-2</v>
      </c>
      <c r="F115" s="42">
        <f t="shared" si="12"/>
        <v>11.209999999999978</v>
      </c>
      <c r="G115" s="42">
        <f t="shared" si="9"/>
        <v>1.8364396415982247E-2</v>
      </c>
      <c r="H115" s="36">
        <f t="shared" si="13"/>
        <v>1.1300000000000008</v>
      </c>
      <c r="I115" s="36">
        <f t="shared" si="10"/>
        <v>0.47487032219951797</v>
      </c>
      <c r="L115" s="45"/>
      <c r="N115" s="46"/>
    </row>
    <row r="116" spans="3:14">
      <c r="C116" s="36">
        <f t="shared" si="11"/>
        <v>-2.2200000000000166</v>
      </c>
      <c r="D116" s="36">
        <f t="shared" si="7"/>
        <v>0.10112976125209965</v>
      </c>
      <c r="E116" s="36">
        <f t="shared" si="8"/>
        <v>4.8484851826925607E-2</v>
      </c>
      <c r="F116" s="42">
        <f t="shared" si="12"/>
        <v>11.309999999999977</v>
      </c>
      <c r="G116" s="42">
        <f t="shared" si="9"/>
        <v>1.7703022581222371E-2</v>
      </c>
      <c r="H116" s="36">
        <f t="shared" si="13"/>
        <v>1.1400000000000008</v>
      </c>
      <c r="I116" s="36">
        <f t="shared" si="10"/>
        <v>0.46961581795365764</v>
      </c>
      <c r="L116" s="45"/>
      <c r="N116" s="46"/>
    </row>
    <row r="117" spans="3:14">
      <c r="C117" s="36">
        <f t="shared" si="11"/>
        <v>-2.1600000000000166</v>
      </c>
      <c r="D117" s="36">
        <f t="shared" si="7"/>
        <v>0.10261708682328391</v>
      </c>
      <c r="E117" s="36">
        <f t="shared" si="8"/>
        <v>5.2548148102301726E-2</v>
      </c>
      <c r="F117" s="42">
        <f t="shared" si="12"/>
        <v>11.409999999999977</v>
      </c>
      <c r="G117" s="42">
        <f t="shared" si="9"/>
        <v>1.7063466276311032E-2</v>
      </c>
      <c r="H117" s="36">
        <f t="shared" si="13"/>
        <v>1.1500000000000008</v>
      </c>
      <c r="I117" s="36">
        <f t="shared" si="10"/>
        <v>0.46438782445378857</v>
      </c>
      <c r="L117" s="45"/>
      <c r="N117" s="46"/>
    </row>
    <row r="118" spans="3:14">
      <c r="C118" s="36">
        <f t="shared" si="11"/>
        <v>-2.1000000000000165</v>
      </c>
      <c r="D118" s="36">
        <f t="shared" si="7"/>
        <v>0.1040846444555867</v>
      </c>
      <c r="E118" s="36">
        <f t="shared" si="8"/>
        <v>5.6947544172169302E-2</v>
      </c>
      <c r="F118" s="42">
        <f t="shared" si="12"/>
        <v>11.509999999999977</v>
      </c>
      <c r="G118" s="42">
        <f t="shared" si="9"/>
        <v>1.6445120239192267E-2</v>
      </c>
      <c r="H118" s="36">
        <f t="shared" si="13"/>
        <v>1.1600000000000008</v>
      </c>
      <c r="I118" s="36">
        <f t="shared" si="10"/>
        <v>0.45918758825199829</v>
      </c>
      <c r="L118" s="45"/>
      <c r="N118" s="46"/>
    </row>
    <row r="119" spans="3:14">
      <c r="C119" s="36">
        <f t="shared" si="11"/>
        <v>-2.0400000000000165</v>
      </c>
      <c r="D119" s="36">
        <f t="shared" si="7"/>
        <v>0.10553096923696387</v>
      </c>
      <c r="E119" s="36">
        <f t="shared" si="8"/>
        <v>6.1706354720969268E-2</v>
      </c>
      <c r="F119" s="42">
        <f t="shared" si="12"/>
        <v>11.609999999999976</v>
      </c>
      <c r="G119" s="42">
        <f t="shared" si="9"/>
        <v>1.5847387348413036E-2</v>
      </c>
      <c r="H119" s="36">
        <f t="shared" si="13"/>
        <v>1.1700000000000008</v>
      </c>
      <c r="I119" s="36">
        <f t="shared" si="10"/>
        <v>0.45401628537741845</v>
      </c>
      <c r="L119" s="45"/>
      <c r="N119" s="46"/>
    </row>
    <row r="120" spans="3:14">
      <c r="C120" s="36">
        <f t="shared" si="11"/>
        <v>-1.9800000000000164</v>
      </c>
      <c r="D120" s="36">
        <f t="shared" si="7"/>
        <v>0.10695460125705714</v>
      </c>
      <c r="E120" s="36">
        <f t="shared" si="8"/>
        <v>6.6848379426852664E-2</v>
      </c>
      <c r="F120" s="42">
        <f t="shared" si="12"/>
        <v>11.709999999999976</v>
      </c>
      <c r="G120" s="42">
        <f t="shared" si="9"/>
        <v>1.5269680925891755E-2</v>
      </c>
      <c r="H120" s="36">
        <f t="shared" si="13"/>
        <v>1.1800000000000008</v>
      </c>
      <c r="I120" s="36">
        <f t="shared" si="10"/>
        <v>0.44887502394335971</v>
      </c>
      <c r="L120" s="45"/>
      <c r="N120" s="46"/>
    </row>
    <row r="121" spans="3:14">
      <c r="C121" s="36">
        <f t="shared" si="11"/>
        <v>-1.9200000000000164</v>
      </c>
      <c r="D121" s="36">
        <f t="shared" si="7"/>
        <v>0.10835408802802698</v>
      </c>
      <c r="E121" s="36">
        <f t="shared" si="8"/>
        <v>7.2397638012484958E-2</v>
      </c>
      <c r="F121" s="42">
        <f t="shared" si="12"/>
        <v>11.809999999999976</v>
      </c>
      <c r="G121" s="42">
        <f t="shared" si="9"/>
        <v>1.4711424994500916E-2</v>
      </c>
      <c r="H121" s="36">
        <f t="shared" si="13"/>
        <v>1.1900000000000008</v>
      </c>
      <c r="I121" s="36">
        <f t="shared" si="10"/>
        <v>0.44376484667503274</v>
      </c>
      <c r="L121" s="45"/>
      <c r="N121" s="46"/>
    </row>
    <row r="122" spans="3:14">
      <c r="C122" s="36">
        <f t="shared" si="11"/>
        <v>-1.8600000000000163</v>
      </c>
      <c r="D122" s="36">
        <f t="shared" si="7"/>
        <v>0.10972798692358789</v>
      </c>
      <c r="E122" s="36">
        <f t="shared" si="8"/>
        <v>7.8378037462172173E-2</v>
      </c>
      <c r="F122" s="42">
        <f t="shared" si="12"/>
        <v>11.909999999999975</v>
      </c>
      <c r="G122" s="42">
        <f t="shared" si="9"/>
        <v>1.4172054493669088E-2</v>
      </c>
      <c r="H122" s="36">
        <f t="shared" si="13"/>
        <v>1.2000000000000008</v>
      </c>
      <c r="I122" s="36">
        <f t="shared" si="10"/>
        <v>0.43868673335965996</v>
      </c>
      <c r="L122" s="45"/>
      <c r="N122" s="46"/>
    </row>
    <row r="123" spans="3:14">
      <c r="C123" s="36">
        <f t="shared" si="11"/>
        <v>-1.8000000000000163</v>
      </c>
      <c r="D123" s="36">
        <f t="shared" si="7"/>
        <v>0.11107486763059954</v>
      </c>
      <c r="E123" s="36">
        <f t="shared" si="8"/>
        <v>8.4812962896901947E-2</v>
      </c>
      <c r="F123" s="42">
        <f t="shared" si="12"/>
        <v>12.009999999999975</v>
      </c>
      <c r="G123" s="42">
        <f t="shared" si="9"/>
        <v>1.3651015456030815E-2</v>
      </c>
      <c r="H123" s="36">
        <f t="shared" si="13"/>
        <v>1.2100000000000009</v>
      </c>
      <c r="I123" s="36">
        <f t="shared" si="10"/>
        <v>0.43364160322079626</v>
      </c>
      <c r="L123" s="45"/>
      <c r="N123" s="46"/>
    </row>
    <row r="124" spans="3:14">
      <c r="C124" s="36">
        <f t="shared" si="11"/>
        <v>-1.7400000000000162</v>
      </c>
      <c r="D124" s="36">
        <f t="shared" si="7"/>
        <v>0.11239331460745984</v>
      </c>
      <c r="E124" s="36">
        <f t="shared" si="8"/>
        <v>9.1724783964138662E-2</v>
      </c>
      <c r="F124" s="42">
        <f t="shared" si="12"/>
        <v>12.109999999999975</v>
      </c>
      <c r="G124" s="42">
        <f t="shared" si="9"/>
        <v>1.3147765147984042E-2</v>
      </c>
      <c r="H124" s="36">
        <f t="shared" si="13"/>
        <v>1.2200000000000009</v>
      </c>
      <c r="I124" s="36">
        <f t="shared" si="10"/>
        <v>0.42863031721865458</v>
      </c>
      <c r="L124" s="45"/>
      <c r="N124" s="46"/>
    </row>
    <row r="125" spans="3:14">
      <c r="C125" s="36">
        <f t="shared" si="11"/>
        <v>-1.6800000000000161</v>
      </c>
      <c r="D125" s="36">
        <f t="shared" si="7"/>
        <v>0.11368192954345051</v>
      </c>
      <c r="E125" s="36">
        <f t="shared" si="8"/>
        <v>9.9134269488022828E-2</v>
      </c>
      <c r="F125" s="42">
        <f t="shared" si="12"/>
        <v>12.209999999999974</v>
      </c>
      <c r="G125" s="42">
        <f t="shared" si="9"/>
        <v>1.2661772176853225E-2</v>
      </c>
      <c r="H125" s="36">
        <f t="shared" si="13"/>
        <v>1.2300000000000009</v>
      </c>
      <c r="I125" s="36">
        <f t="shared" si="10"/>
        <v>0.42365368027824485</v>
      </c>
      <c r="L125" s="45"/>
      <c r="N125" s="46"/>
    </row>
    <row r="126" spans="3:14">
      <c r="C126" s="36">
        <f t="shared" si="11"/>
        <v>-1.6200000000000161</v>
      </c>
      <c r="D126" s="36">
        <f t="shared" si="7"/>
        <v>0.11493933381311079</v>
      </c>
      <c r="E126" s="36">
        <f t="shared" si="8"/>
        <v>0.10705990467875563</v>
      </c>
      <c r="F126" s="42">
        <f t="shared" si="12"/>
        <v>12.309999999999974</v>
      </c>
      <c r="G126" s="42">
        <f t="shared" si="9"/>
        <v>1.2192516567202655E-2</v>
      </c>
      <c r="H126" s="36">
        <f t="shared" si="13"/>
        <v>1.2400000000000009</v>
      </c>
      <c r="I126" s="36">
        <f t="shared" si="10"/>
        <v>0.41871244344710379</v>
      </c>
      <c r="L126" s="45"/>
      <c r="N126" s="46"/>
    </row>
    <row r="127" spans="3:14">
      <c r="C127" s="36">
        <f t="shared" si="11"/>
        <v>-1.560000000000016</v>
      </c>
      <c r="D127" s="36">
        <f t="shared" si="7"/>
        <v>0.11616417091965786</v>
      </c>
      <c r="E127" s="36">
        <f t="shared" si="8"/>
        <v>0.11551710756597096</v>
      </c>
      <c r="F127" s="42">
        <f t="shared" si="12"/>
        <v>12.409999999999973</v>
      </c>
      <c r="G127" s="42">
        <f t="shared" si="9"/>
        <v>1.1739489808697517E-2</v>
      </c>
      <c r="H127" s="36">
        <f t="shared" si="13"/>
        <v>1.2500000000000009</v>
      </c>
      <c r="I127" s="36">
        <f t="shared" si="10"/>
        <v>0.41380730598439014</v>
      </c>
      <c r="L127" s="45"/>
      <c r="N127" s="46"/>
    </row>
    <row r="128" spans="3:14">
      <c r="C128" s="36">
        <f t="shared" si="11"/>
        <v>-1.500000000000016</v>
      </c>
      <c r="D128" s="36">
        <f t="shared" si="7"/>
        <v>0.11735510892143286</v>
      </c>
      <c r="E128" s="36">
        <f t="shared" si="8"/>
        <v>0.12451734464635268</v>
      </c>
      <c r="F128" s="42">
        <f t="shared" si="12"/>
        <v>12.509999999999973</v>
      </c>
      <c r="G128" s="42">
        <f t="shared" si="9"/>
        <v>1.1302194877770694E-2</v>
      </c>
      <c r="H128" s="36">
        <f t="shared" si="13"/>
        <v>1.2600000000000009</v>
      </c>
      <c r="I128" s="36">
        <f t="shared" si="10"/>
        <v>0.40893891738309907</v>
      </c>
      <c r="L128" s="45"/>
      <c r="N128" s="46"/>
    </row>
    <row r="129" spans="3:14">
      <c r="C129" s="36">
        <f t="shared" si="11"/>
        <v>-1.4400000000000159</v>
      </c>
      <c r="D129" s="36">
        <f t="shared" si="7"/>
        <v>0.11851084283533206</v>
      </c>
      <c r="E129" s="36">
        <f t="shared" si="8"/>
        <v>0.13406715015078127</v>
      </c>
      <c r="F129" s="42">
        <f t="shared" si="12"/>
        <v>12.609999999999973</v>
      </c>
      <c r="G129" s="42">
        <f t="shared" si="9"/>
        <v>1.0880146235220047E-2</v>
      </c>
      <c r="H129" s="36">
        <f t="shared" si="13"/>
        <v>1.2700000000000009</v>
      </c>
      <c r="I129" s="36">
        <f t="shared" si="10"/>
        <v>0.40410787932713105</v>
      </c>
      <c r="L129" s="45"/>
      <c r="N129" s="46"/>
    </row>
    <row r="130" spans="3:14">
      <c r="C130" s="36">
        <f t="shared" si="11"/>
        <v>-1.3800000000000159</v>
      </c>
      <c r="D130" s="36">
        <f t="shared" si="7"/>
        <v>0.11963009701118126</v>
      </c>
      <c r="E130" s="36">
        <f t="shared" si="8"/>
        <v>0.14416705893528331</v>
      </c>
      <c r="F130" s="42">
        <f t="shared" si="12"/>
        <v>12.709999999999972</v>
      </c>
      <c r="G130" s="42">
        <f t="shared" si="9"/>
        <v>1.0472869801734263E-2</v>
      </c>
      <c r="H130" s="36">
        <f t="shared" si="13"/>
        <v>1.2800000000000009</v>
      </c>
      <c r="I130" s="36">
        <f t="shared" si="10"/>
        <v>0.39931474758492852</v>
      </c>
      <c r="L130" s="45"/>
      <c r="N130" s="46"/>
    </row>
    <row r="131" spans="3:14">
      <c r="C131" s="36">
        <f t="shared" si="11"/>
        <v>-1.3200000000000158</v>
      </c>
      <c r="D131" s="36">
        <f t="shared" ref="D131:D194" si="14">_xlfn.NORM.DIST(C131,$B$1,$B$2,FALSE)</f>
        <v>0.12071162747103047</v>
      </c>
      <c r="E131" s="36">
        <f t="shared" si="8"/>
        <v>0.15481046981719107</v>
      </c>
      <c r="F131" s="42">
        <f t="shared" si="12"/>
        <v>12.809999999999972</v>
      </c>
      <c r="G131" s="42">
        <f t="shared" si="9"/>
        <v>1.0079902913224954E-2</v>
      </c>
      <c r="H131" s="36">
        <f t="shared" si="13"/>
        <v>1.2900000000000009</v>
      </c>
      <c r="I131" s="36">
        <f t="shared" si="10"/>
        <v>0.39456003384136967</v>
      </c>
      <c r="L131" s="45"/>
      <c r="N131" s="46"/>
    </row>
    <row r="132" spans="3:14">
      <c r="C132" s="36">
        <f t="shared" si="11"/>
        <v>-1.2600000000000158</v>
      </c>
      <c r="D132" s="36">
        <f t="shared" si="14"/>
        <v>0.12175422420738438</v>
      </c>
      <c r="E132" s="36">
        <f t="shared" ref="E132:E195" si="15">_xlfn.T.DIST(C132,$B$4,0)</f>
        <v>0.16598246415830842</v>
      </c>
      <c r="F132" s="42">
        <f t="shared" si="12"/>
        <v>12.909999999999972</v>
      </c>
      <c r="G132" s="42">
        <f t="shared" ref="G132:G195" si="16">_xlfn.CHISQ.DIST(F132,$B$4,FALSE)</f>
        <v>9.7007942577282229E-3</v>
      </c>
      <c r="H132" s="36">
        <f t="shared" si="13"/>
        <v>1.3000000000000009</v>
      </c>
      <c r="I132" s="36">
        <f t="shared" ref="I132:I195" si="17">_xlfn.F.DIST(H132,$B$4,$B$5,FALSE)</f>
        <v>0.38984420746958637</v>
      </c>
      <c r="L132" s="45"/>
      <c r="N132" s="46"/>
    </row>
    <row r="133" spans="3:14">
      <c r="C133" s="36">
        <f t="shared" ref="C133:C196" si="18">C132+$B$3</f>
        <v>-1.2000000000000157</v>
      </c>
      <c r="D133" s="36">
        <f t="shared" si="14"/>
        <v>0.12275671343444086</v>
      </c>
      <c r="E133" s="36">
        <f t="shared" si="15"/>
        <v>0.17765861346493239</v>
      </c>
      <c r="F133" s="42">
        <f t="shared" ref="F133:F196" si="19">F132+0.1</f>
        <v>13.009999999999971</v>
      </c>
      <c r="G133" s="42">
        <f t="shared" si="16"/>
        <v>9.3351037955300177E-3</v>
      </c>
      <c r="H133" s="36">
        <f t="shared" ref="H133:H196" si="20">H132+0.01</f>
        <v>1.3100000000000009</v>
      </c>
      <c r="I133" s="36">
        <f t="shared" si="17"/>
        <v>0.38516769724434813</v>
      </c>
      <c r="L133" s="45"/>
      <c r="N133" s="46"/>
    </row>
    <row r="134" spans="3:14">
      <c r="C134" s="36">
        <f t="shared" si="18"/>
        <v>-1.1400000000000157</v>
      </c>
      <c r="D134" s="36">
        <f t="shared" si="14"/>
        <v>0.12371795978648843</v>
      </c>
      <c r="E134" s="36">
        <f t="shared" si="15"/>
        <v>0.18980381940261998</v>
      </c>
      <c r="F134" s="42">
        <f t="shared" si="19"/>
        <v>13.109999999999971</v>
      </c>
      <c r="G134" s="42">
        <f t="shared" si="16"/>
        <v>8.982402664066632E-3</v>
      </c>
      <c r="H134" s="36">
        <f t="shared" si="20"/>
        <v>1.320000000000001</v>
      </c>
      <c r="I134" s="36">
        <f t="shared" si="17"/>
        <v>0.38053089299862014</v>
      </c>
      <c r="L134" s="45"/>
      <c r="N134" s="46"/>
    </row>
    <row r="135" spans="3:14">
      <c r="C135" s="36">
        <f t="shared" si="18"/>
        <v>-1.0800000000000156</v>
      </c>
      <c r="D135" s="36">
        <f t="shared" si="14"/>
        <v>0.12463686845770923</v>
      </c>
      <c r="E135" s="36">
        <f t="shared" si="15"/>
        <v>0.20237123940517993</v>
      </c>
      <c r="F135" s="42">
        <f t="shared" si="19"/>
        <v>13.209999999999971</v>
      </c>
      <c r="G135" s="42">
        <f t="shared" si="16"/>
        <v>8.6422730690533436E-3</v>
      </c>
      <c r="H135" s="36">
        <f t="shared" si="20"/>
        <v>1.330000000000001</v>
      </c>
      <c r="I135" s="36">
        <f t="shared" si="17"/>
        <v>0.37593414722488355</v>
      </c>
      <c r="L135" s="45"/>
      <c r="N135" s="46"/>
    </row>
    <row r="136" spans="3:14">
      <c r="C136" s="36">
        <f t="shared" si="18"/>
        <v>-1.0200000000000156</v>
      </c>
      <c r="D136" s="36">
        <f t="shared" si="14"/>
        <v>0.12551238727775108</v>
      </c>
      <c r="E136" s="36">
        <f t="shared" si="15"/>
        <v>0.21530136029141891</v>
      </c>
      <c r="F136" s="42">
        <f t="shared" si="19"/>
        <v>13.30999999999997</v>
      </c>
      <c r="G136" s="42">
        <f t="shared" si="16"/>
        <v>8.3143081632018803E-3</v>
      </c>
      <c r="H136" s="36">
        <f t="shared" si="20"/>
        <v>1.340000000000001</v>
      </c>
      <c r="I136" s="36">
        <f t="shared" si="17"/>
        <v>0.37137777662277588</v>
      </c>
      <c r="L136" s="45"/>
      <c r="N136" s="46"/>
    </row>
    <row r="137" spans="3:14">
      <c r="C137" s="36">
        <f t="shared" si="18"/>
        <v>-0.96000000000001551</v>
      </c>
      <c r="D137" s="36">
        <f t="shared" si="14"/>
        <v>0.12634350871756703</v>
      </c>
      <c r="E137" s="36">
        <f t="shared" si="15"/>
        <v>0.2285212900959738</v>
      </c>
      <c r="F137" s="42">
        <f t="shared" si="19"/>
        <v>13.40999999999997</v>
      </c>
      <c r="G137" s="42">
        <f t="shared" si="16"/>
        <v>7.9981119137986986E-3</v>
      </c>
      <c r="H137" s="36">
        <f t="shared" si="20"/>
        <v>1.350000000000001</v>
      </c>
      <c r="I137" s="36">
        <f t="shared" si="17"/>
        <v>0.36686206359457385</v>
      </c>
      <c r="L137" s="45"/>
      <c r="N137" s="46"/>
    </row>
    <row r="138" spans="3:14">
      <c r="C138" s="36">
        <f t="shared" si="18"/>
        <v>-0.90000000000001545</v>
      </c>
      <c r="D138" s="36">
        <f t="shared" si="14"/>
        <v>0.1271292718201745</v>
      </c>
      <c r="E138" s="36">
        <f t="shared" si="15"/>
        <v>0.24194434361358647</v>
      </c>
      <c r="F138" s="42">
        <f t="shared" si="19"/>
        <v>13.50999999999997</v>
      </c>
      <c r="G138" s="42">
        <f t="shared" si="16"/>
        <v>7.6932989603333366E-3</v>
      </c>
      <c r="H138" s="36">
        <f t="shared" si="20"/>
        <v>1.360000000000001</v>
      </c>
      <c r="I138" s="36">
        <f t="shared" si="17"/>
        <v>0.36238725769001817</v>
      </c>
      <c r="L138" s="45"/>
      <c r="N138" s="46"/>
    </row>
    <row r="139" spans="3:14">
      <c r="C139" s="36">
        <f t="shared" si="18"/>
        <v>-0.8400000000000154</v>
      </c>
      <c r="D139" s="36">
        <f t="shared" si="14"/>
        <v>0.12786876405115932</v>
      </c>
      <c r="E139" s="36">
        <f t="shared" si="15"/>
        <v>0.25546999878639742</v>
      </c>
      <c r="F139" s="42">
        <f t="shared" si="19"/>
        <v>13.609999999999969</v>
      </c>
      <c r="G139" s="42">
        <f t="shared" si="16"/>
        <v>7.3994944632867089E-3</v>
      </c>
      <c r="H139" s="36">
        <f t="shared" si="20"/>
        <v>1.370000000000001</v>
      </c>
      <c r="I139" s="36">
        <f t="shared" si="17"/>
        <v>0.3579535770019453</v>
      </c>
      <c r="L139" s="45"/>
      <c r="N139" s="46"/>
    </row>
    <row r="140" spans="3:14">
      <c r="C140" s="36">
        <f t="shared" si="18"/>
        <v>-0.78000000000001535</v>
      </c>
      <c r="D140" s="36">
        <f t="shared" si="14"/>
        <v>0.12856112306393852</v>
      </c>
      <c r="E140" s="36">
        <f t="shared" si="15"/>
        <v>0.26898429786127204</v>
      </c>
      <c r="F140" s="42">
        <f t="shared" si="19"/>
        <v>13.709999999999969</v>
      </c>
      <c r="G140" s="42">
        <f t="shared" si="16"/>
        <v>7.1163339451147441E-3</v>
      </c>
      <c r="H140" s="36">
        <f t="shared" si="20"/>
        <v>1.380000000000001</v>
      </c>
      <c r="I140" s="36">
        <f t="shared" si="17"/>
        <v>0.35356120951416153</v>
      </c>
      <c r="L140" s="45"/>
      <c r="N140" s="46"/>
    </row>
    <row r="141" spans="3:14">
      <c r="C141" s="36">
        <f t="shared" si="18"/>
        <v>-0.72000000000001529</v>
      </c>
      <c r="D141" s="36">
        <f t="shared" si="14"/>
        <v>0.12920553837500456</v>
      </c>
      <c r="E141" s="36">
        <f t="shared" si="15"/>
        <v>0.28236075816616801</v>
      </c>
      <c r="F141" s="42">
        <f t="shared" si="19"/>
        <v>13.809999999999969</v>
      </c>
      <c r="G141" s="42">
        <f t="shared" si="16"/>
        <v>6.8434631243922267E-3</v>
      </c>
      <c r="H141" s="36">
        <f t="shared" si="20"/>
        <v>1.390000000000001</v>
      </c>
      <c r="I141" s="36">
        <f t="shared" si="17"/>
        <v>0.34921031440296679</v>
      </c>
      <c r="L141" s="45"/>
      <c r="N141" s="46"/>
    </row>
    <row r="142" spans="3:14">
      <c r="C142" s="36">
        <f t="shared" si="18"/>
        <v>-0.66000000000001524</v>
      </c>
      <c r="D142" s="36">
        <f t="shared" si="14"/>
        <v>0.12980125294459666</v>
      </c>
      <c r="E142" s="36">
        <f t="shared" si="15"/>
        <v>0.29546184165035511</v>
      </c>
      <c r="F142" s="42">
        <f t="shared" si="19"/>
        <v>13.909999999999968</v>
      </c>
      <c r="G142" s="42">
        <f t="shared" si="16"/>
        <v>6.5805377440147127E-3</v>
      </c>
      <c r="H142" s="36">
        <f t="shared" si="20"/>
        <v>1.400000000000001</v>
      </c>
      <c r="I142" s="36">
        <f t="shared" si="17"/>
        <v>0.34490102329369687</v>
      </c>
      <c r="L142" s="45"/>
      <c r="N142" s="46"/>
    </row>
    <row r="143" spans="3:14">
      <c r="C143" s="36">
        <f t="shared" si="18"/>
        <v>-0.60000000000001519</v>
      </c>
      <c r="D143" s="36">
        <f t="shared" si="14"/>
        <v>0.13034756465848515</v>
      </c>
      <c r="E143" s="36">
        <f t="shared" si="15"/>
        <v>0.30814100972341679</v>
      </c>
      <c r="F143" s="42">
        <f t="shared" si="19"/>
        <v>14.009999999999968</v>
      </c>
      <c r="G143" s="42">
        <f t="shared" si="16"/>
        <v>6.3272233942937182E-3</v>
      </c>
      <c r="H143" s="36">
        <f t="shared" si="20"/>
        <v>1.410000000000001</v>
      </c>
      <c r="I143" s="36">
        <f t="shared" si="17"/>
        <v>0.34063344147362989</v>
      </c>
      <c r="L143" s="45"/>
      <c r="N143" s="46"/>
    </row>
    <row r="144" spans="3:14">
      <c r="C144" s="36">
        <f t="shared" si="18"/>
        <v>-0.54000000000001513</v>
      </c>
      <c r="D144" s="36">
        <f t="shared" si="14"/>
        <v>0.13084382770680952</v>
      </c>
      <c r="E144" s="36">
        <f t="shared" si="15"/>
        <v>0.3202453607750827</v>
      </c>
      <c r="F144" s="42">
        <f t="shared" si="19"/>
        <v>14.109999999999967</v>
      </c>
      <c r="G144" s="42">
        <f t="shared" si="16"/>
        <v>6.0831953317205248E-3</v>
      </c>
      <c r="H144" s="36">
        <f t="shared" si="20"/>
        <v>1.420000000000001</v>
      </c>
      <c r="I144" s="36">
        <f t="shared" si="17"/>
        <v>0.33640764906257065</v>
      </c>
      <c r="L144" s="45"/>
      <c r="N144" s="46"/>
    </row>
    <row r="145" spans="3:14">
      <c r="C145" s="36">
        <f t="shared" si="18"/>
        <v>-0.48000000000001514</v>
      </c>
      <c r="D145" s="36">
        <f t="shared" si="14"/>
        <v>0.13128945385618018</v>
      </c>
      <c r="E145" s="36">
        <f t="shared" si="15"/>
        <v>0.33161881319816355</v>
      </c>
      <c r="F145" s="42">
        <f t="shared" si="19"/>
        <v>14.209999999999967</v>
      </c>
      <c r="G145" s="42">
        <f t="shared" si="16"/>
        <v>5.8481382941181362E-3</v>
      </c>
      <c r="H145" s="36">
        <f t="shared" si="20"/>
        <v>1.430000000000001</v>
      </c>
      <c r="I145" s="36">
        <f t="shared" si="17"/>
        <v>0.33222370214238345</v>
      </c>
      <c r="L145" s="45"/>
      <c r="N145" s="46"/>
    </row>
    <row r="146" spans="3:14">
      <c r="C146" s="36">
        <f t="shared" si="18"/>
        <v>-0.42000000000001514</v>
      </c>
      <c r="D146" s="36">
        <f t="shared" si="14"/>
        <v>0.131683913611537</v>
      </c>
      <c r="E146" s="36">
        <f t="shared" si="15"/>
        <v>0.34210575873750909</v>
      </c>
      <c r="F146" s="42">
        <f t="shared" si="19"/>
        <v>14.309999999999967</v>
      </c>
      <c r="G146" s="42">
        <f t="shared" si="16"/>
        <v>5.6217463128477455E-3</v>
      </c>
      <c r="H146" s="36">
        <f t="shared" si="20"/>
        <v>1.4400000000000011</v>
      </c>
      <c r="I146" s="36">
        <f t="shared" si="17"/>
        <v>0.32808163384673933</v>
      </c>
      <c r="L146" s="45"/>
      <c r="N146" s="46"/>
    </row>
    <row r="147" spans="3:14">
      <c r="C147" s="36">
        <f t="shared" si="18"/>
        <v>-0.36000000000001514</v>
      </c>
      <c r="D147" s="36">
        <f t="shared" si="14"/>
        <v>0.13202673726455194</v>
      </c>
      <c r="E147" s="36">
        <f t="shared" si="15"/>
        <v>0.35155507230027094</v>
      </c>
      <c r="F147" s="42">
        <f t="shared" si="19"/>
        <v>14.409999999999966</v>
      </c>
      <c r="G147" s="42">
        <f t="shared" si="16"/>
        <v>5.4037225226863574E-3</v>
      </c>
      <c r="H147" s="36">
        <f t="shared" si="20"/>
        <v>1.4500000000000011</v>
      </c>
      <c r="I147" s="36">
        <f t="shared" si="17"/>
        <v>0.32398145541228029</v>
      </c>
      <c r="L147" s="45"/>
      <c r="N147" s="46"/>
    </row>
    <row r="148" spans="3:14">
      <c r="C148" s="36">
        <f t="shared" si="18"/>
        <v>-0.30000000000001514</v>
      </c>
      <c r="D148" s="36">
        <f t="shared" si="14"/>
        <v>0.13231751582567053</v>
      </c>
      <c r="E148" s="36">
        <f t="shared" si="15"/>
        <v>0.3598243283490079</v>
      </c>
      <c r="F148" s="42">
        <f t="shared" si="19"/>
        <v>14.509999999999966</v>
      </c>
      <c r="G148" s="42">
        <f t="shared" si="16"/>
        <v>5.1937789699451837E-3</v>
      </c>
      <c r="H148" s="36">
        <f t="shared" si="20"/>
        <v>1.4600000000000011</v>
      </c>
      <c r="I148" s="36">
        <f t="shared" si="17"/>
        <v>0.31992315719240139</v>
      </c>
      <c r="L148" s="45"/>
      <c r="N148" s="46"/>
    </row>
    <row r="149" spans="3:14">
      <c r="C149" s="36">
        <f t="shared" si="18"/>
        <v>-0.24000000000001515</v>
      </c>
      <c r="D149" s="36">
        <f t="shared" si="14"/>
        <v>0.13255590183720292</v>
      </c>
      <c r="E149" s="36">
        <f t="shared" si="15"/>
        <v>0.36678404433053985</v>
      </c>
      <c r="F149" s="42">
        <f t="shared" si="19"/>
        <v>14.609999999999966</v>
      </c>
      <c r="G149" s="42">
        <f t="shared" si="16"/>
        <v>4.9916364193541988E-3</v>
      </c>
      <c r="H149" s="36">
        <f t="shared" si="20"/>
        <v>1.4700000000000011</v>
      </c>
      <c r="I149" s="36">
        <f t="shared" si="17"/>
        <v>0.31590670963480233</v>
      </c>
      <c r="L149" s="45"/>
      <c r="N149" s="46"/>
    </row>
    <row r="150" spans="3:14">
      <c r="C150" s="36">
        <f t="shared" si="18"/>
        <v>-0.18000000000001515</v>
      </c>
      <c r="D150" s="36">
        <f t="shared" si="14"/>
        <v>0.13274161006520227</v>
      </c>
      <c r="E150" s="36">
        <f t="shared" si="15"/>
        <v>0.37232175184091387</v>
      </c>
      <c r="F150" s="42">
        <f t="shared" si="19"/>
        <v>14.709999999999965</v>
      </c>
      <c r="G150" s="42">
        <f t="shared" si="16"/>
        <v>4.7970241601967252E-3</v>
      </c>
      <c r="H150" s="36">
        <f t="shared" si="20"/>
        <v>1.4800000000000011</v>
      </c>
      <c r="I150" s="36">
        <f t="shared" si="17"/>
        <v>0.31193206422394243</v>
      </c>
      <c r="L150" s="45"/>
      <c r="N150" s="46"/>
    </row>
    <row r="151" spans="3:14">
      <c r="C151" s="36">
        <f t="shared" si="18"/>
        <v>-0.12000000000001515</v>
      </c>
      <c r="D151" s="36">
        <f t="shared" si="14"/>
        <v>0.13287441806820163</v>
      </c>
      <c r="E151" s="36">
        <f t="shared" si="15"/>
        <v>0.37634568939099955</v>
      </c>
      <c r="F151" s="42">
        <f t="shared" si="19"/>
        <v>14.809999999999965</v>
      </c>
      <c r="G151" s="42">
        <f t="shared" si="16"/>
        <v>4.6096798121387696E-3</v>
      </c>
      <c r="H151" s="36">
        <f t="shared" si="20"/>
        <v>1.4900000000000011</v>
      </c>
      <c r="I151" s="36">
        <f t="shared" si="17"/>
        <v>0.30799915438949715</v>
      </c>
      <c r="L151" s="45"/>
      <c r="N151" s="46"/>
    </row>
    <row r="152" spans="3:14">
      <c r="C152" s="36">
        <f t="shared" si="18"/>
        <v>-6.0000000000015152E-2</v>
      </c>
      <c r="D152" s="36">
        <f t="shared" si="14"/>
        <v>0.13295416664122203</v>
      </c>
      <c r="E152" s="36">
        <f t="shared" si="15"/>
        <v>0.37878791868577982</v>
      </c>
      <c r="F152" s="42">
        <f t="shared" si="19"/>
        <v>14.909999999999965</v>
      </c>
      <c r="G152" s="42">
        <f t="shared" si="16"/>
        <v>4.4293491311610993E-3</v>
      </c>
      <c r="H152" s="36">
        <f t="shared" si="20"/>
        <v>1.5000000000000011</v>
      </c>
      <c r="I152" s="36">
        <f t="shared" si="17"/>
        <v>0.30410789638188512</v>
      </c>
      <c r="L152" s="45"/>
      <c r="N152" s="46"/>
    </row>
    <row r="153" spans="3:14">
      <c r="C153" s="36">
        <f t="shared" si="18"/>
        <v>-1.5154544286133387E-14</v>
      </c>
      <c r="D153" s="36">
        <f t="shared" si="14"/>
        <v>0.13298076013381088</v>
      </c>
      <c r="E153" s="36">
        <f t="shared" si="15"/>
        <v>0.37960668982249451</v>
      </c>
      <c r="F153" s="42">
        <f t="shared" si="19"/>
        <v>15.009999999999964</v>
      </c>
      <c r="G153" s="42">
        <f t="shared" si="16"/>
        <v>4.255785815967683E-3</v>
      </c>
      <c r="H153" s="36">
        <f t="shared" si="20"/>
        <v>1.5100000000000011</v>
      </c>
      <c r="I153" s="36">
        <f t="shared" si="17"/>
        <v>0.30025819011591182</v>
      </c>
      <c r="L153" s="45"/>
      <c r="N153" s="46"/>
    </row>
    <row r="154" spans="3:14">
      <c r="C154" s="36">
        <f t="shared" si="18"/>
        <v>5.9999999999984843E-2</v>
      </c>
      <c r="D154" s="36">
        <f t="shared" si="14"/>
        <v>0.13295416664122206</v>
      </c>
      <c r="E154" s="36">
        <f t="shared" si="15"/>
        <v>0.37878791868578071</v>
      </c>
      <c r="F154" s="42">
        <f t="shared" si="19"/>
        <v>15.109999999999964</v>
      </c>
      <c r="G154" s="42">
        <f t="shared" si="16"/>
        <v>4.0887513152116015E-3</v>
      </c>
      <c r="H154" s="36">
        <f t="shared" si="20"/>
        <v>1.5200000000000011</v>
      </c>
      <c r="I154" s="36">
        <f t="shared" si="17"/>
        <v>0.29644991998354597</v>
      </c>
      <c r="L154" s="45"/>
      <c r="N154" s="46"/>
    </row>
    <row r="155" spans="3:14">
      <c r="C155" s="36">
        <f t="shared" si="18"/>
        <v>0.11999999999998484</v>
      </c>
      <c r="D155" s="36">
        <f t="shared" si="14"/>
        <v>0.13287441806820169</v>
      </c>
      <c r="E155" s="36">
        <f t="shared" si="15"/>
        <v>0.37634568939100116</v>
      </c>
      <c r="F155" s="42">
        <f t="shared" si="19"/>
        <v>15.209999999999964</v>
      </c>
      <c r="G155" s="42">
        <f t="shared" si="16"/>
        <v>3.928014635849352E-3</v>
      </c>
      <c r="H155" s="36">
        <f t="shared" si="20"/>
        <v>1.5300000000000011</v>
      </c>
      <c r="I155" s="36">
        <f t="shared" si="17"/>
        <v>0.29268295563680408</v>
      </c>
      <c r="L155" s="45"/>
      <c r="N155" s="46"/>
    </row>
    <row r="156" spans="3:14">
      <c r="C156" s="36">
        <f t="shared" si="18"/>
        <v>0.17999999999998484</v>
      </c>
      <c r="D156" s="36">
        <f t="shared" si="14"/>
        <v>0.13274161006520233</v>
      </c>
      <c r="E156" s="36">
        <f t="shared" si="15"/>
        <v>0.37232175184091632</v>
      </c>
      <c r="F156" s="42">
        <f t="shared" si="19"/>
        <v>15.309999999999963</v>
      </c>
      <c r="G156" s="42">
        <f t="shared" si="16"/>
        <v>3.7733521529060409E-3</v>
      </c>
      <c r="H156" s="36">
        <f t="shared" si="20"/>
        <v>1.5400000000000011</v>
      </c>
      <c r="I156" s="36">
        <f t="shared" si="17"/>
        <v>0.28895715274172074</v>
      </c>
      <c r="L156" s="45"/>
      <c r="N156" s="46"/>
    </row>
    <row r="157" spans="3:14">
      <c r="C157" s="36">
        <f t="shared" si="18"/>
        <v>0.23999999999998484</v>
      </c>
      <c r="D157" s="36">
        <f t="shared" si="14"/>
        <v>0.13255590183720303</v>
      </c>
      <c r="E157" s="36">
        <f t="shared" si="15"/>
        <v>0.36678404433054301</v>
      </c>
      <c r="F157" s="42">
        <f t="shared" si="19"/>
        <v>15.409999999999963</v>
      </c>
      <c r="G157" s="42">
        <f t="shared" si="16"/>
        <v>3.6245474209072519E-3</v>
      </c>
      <c r="H157" s="36">
        <f t="shared" si="20"/>
        <v>1.5500000000000012</v>
      </c>
      <c r="I157" s="36">
        <f t="shared" si="17"/>
        <v>0.28527235370432347</v>
      </c>
      <c r="L157" s="45"/>
      <c r="N157" s="46"/>
    </row>
    <row r="158" spans="3:14">
      <c r="C158" s="36">
        <f t="shared" si="18"/>
        <v>0.29999999999998483</v>
      </c>
      <c r="D158" s="36">
        <f t="shared" si="14"/>
        <v>0.13231751582567064</v>
      </c>
      <c r="E158" s="36">
        <f t="shared" si="15"/>
        <v>0.35982432834901174</v>
      </c>
      <c r="F158" s="42">
        <f t="shared" si="19"/>
        <v>15.509999999999962</v>
      </c>
      <c r="G158" s="42">
        <f t="shared" si="16"/>
        <v>3.4813909872086646E-3</v>
      </c>
      <c r="H158" s="36">
        <f t="shared" si="20"/>
        <v>1.5600000000000012</v>
      </c>
      <c r="I158" s="36">
        <f t="shared" si="17"/>
        <v>0.28162838836952542</v>
      </c>
      <c r="L158" s="45"/>
      <c r="N158" s="46"/>
    </row>
    <row r="159" spans="3:14">
      <c r="C159" s="36">
        <f t="shared" si="18"/>
        <v>0.35999999999998483</v>
      </c>
      <c r="D159" s="36">
        <f t="shared" si="14"/>
        <v>0.13202673726455211</v>
      </c>
      <c r="E159" s="36">
        <f t="shared" si="15"/>
        <v>0.35155507230027538</v>
      </c>
      <c r="F159" s="42">
        <f t="shared" si="19"/>
        <v>15.609999999999962</v>
      </c>
      <c r="G159" s="42">
        <f t="shared" si="16"/>
        <v>3.3436802074311204E-3</v>
      </c>
      <c r="H159" s="36">
        <f t="shared" si="20"/>
        <v>1.5700000000000012</v>
      </c>
      <c r="I159" s="36">
        <f t="shared" si="17"/>
        <v>0.27802507469381998</v>
      </c>
      <c r="L159" s="45"/>
      <c r="N159" s="46"/>
    </row>
    <row r="160" spans="3:14">
      <c r="C160" s="36">
        <f t="shared" si="18"/>
        <v>0.41999999999998483</v>
      </c>
      <c r="D160" s="36">
        <f t="shared" si="14"/>
        <v>0.13168391361153717</v>
      </c>
      <c r="E160" s="36">
        <f t="shared" si="15"/>
        <v>0.34210575873751409</v>
      </c>
      <c r="F160" s="42">
        <f t="shared" si="19"/>
        <v>15.709999999999962</v>
      </c>
      <c r="G160" s="42">
        <f t="shared" si="16"/>
        <v>3.2112190631871629E-3</v>
      </c>
      <c r="H160" s="36">
        <f t="shared" si="20"/>
        <v>1.5800000000000012</v>
      </c>
      <c r="I160" s="36">
        <f t="shared" si="17"/>
        <v>0.27446221939262361</v>
      </c>
      <c r="L160" s="45"/>
      <c r="N160" s="46"/>
    </row>
    <row r="161" spans="3:14">
      <c r="C161" s="36">
        <f t="shared" si="18"/>
        <v>0.47999999999998483</v>
      </c>
      <c r="D161" s="36">
        <f t="shared" si="14"/>
        <v>0.13128945385618038</v>
      </c>
      <c r="E161" s="36">
        <f t="shared" si="15"/>
        <v>0.3316188131981691</v>
      </c>
      <c r="F161" s="42">
        <f t="shared" si="19"/>
        <v>15.809999999999961</v>
      </c>
      <c r="G161" s="42">
        <f t="shared" si="16"/>
        <v>3.0838179822648228E-3</v>
      </c>
      <c r="H161" s="36">
        <f t="shared" si="20"/>
        <v>1.5900000000000012</v>
      </c>
      <c r="I161" s="36">
        <f t="shared" si="17"/>
        <v>0.27093961856311172</v>
      </c>
      <c r="L161" s="45"/>
      <c r="N161" s="46"/>
    </row>
    <row r="162" spans="3:14">
      <c r="C162" s="36">
        <f t="shared" si="18"/>
        <v>0.53999999999998483</v>
      </c>
      <c r="D162" s="36">
        <f t="shared" si="14"/>
        <v>0.13084382770680975</v>
      </c>
      <c r="E162" s="36">
        <f t="shared" si="15"/>
        <v>0.32024536077508864</v>
      </c>
      <c r="F162" s="42">
        <f t="shared" si="19"/>
        <v>15.909999999999961</v>
      </c>
      <c r="G162" s="42">
        <f t="shared" si="16"/>
        <v>2.9612936614154982E-3</v>
      </c>
      <c r="H162" s="36">
        <f t="shared" si="20"/>
        <v>1.6000000000000012</v>
      </c>
      <c r="I162" s="36">
        <f t="shared" si="17"/>
        <v>0.26745705828334998</v>
      </c>
      <c r="L162" s="45"/>
      <c r="N162" s="46"/>
    </row>
    <row r="163" spans="3:14">
      <c r="C163" s="36">
        <f t="shared" si="18"/>
        <v>0.59999999999998477</v>
      </c>
      <c r="D163" s="36">
        <f t="shared" si="14"/>
        <v>0.13034756465848543</v>
      </c>
      <c r="E163" s="36">
        <f t="shared" si="15"/>
        <v>0.30814100972342306</v>
      </c>
      <c r="F163" s="42">
        <f t="shared" si="19"/>
        <v>16.009999999999962</v>
      </c>
      <c r="G163" s="42">
        <f t="shared" si="16"/>
        <v>2.8434688918752152E-3</v>
      </c>
      <c r="H163" s="36">
        <f t="shared" si="20"/>
        <v>1.6100000000000012</v>
      </c>
      <c r="I163" s="36">
        <f t="shared" si="17"/>
        <v>0.26401431518849827</v>
      </c>
      <c r="L163" s="45"/>
      <c r="N163" s="46"/>
    </row>
    <row r="164" spans="3:14">
      <c r="C164" s="36">
        <f t="shared" si="18"/>
        <v>0.65999999999998482</v>
      </c>
      <c r="D164" s="36">
        <f t="shared" si="14"/>
        <v>0.12980125294459696</v>
      </c>
      <c r="E164" s="36">
        <f t="shared" si="15"/>
        <v>0.2954618416503616</v>
      </c>
      <c r="F164" s="42">
        <f t="shared" si="19"/>
        <v>16.109999999999964</v>
      </c>
      <c r="G164" s="42">
        <f t="shared" si="16"/>
        <v>2.7301723877321458E-3</v>
      </c>
      <c r="H164" s="36">
        <f t="shared" si="20"/>
        <v>1.6200000000000012</v>
      </c>
      <c r="I164" s="36">
        <f t="shared" si="17"/>
        <v>0.26061115702486365</v>
      </c>
      <c r="L164" s="45"/>
      <c r="N164" s="46"/>
    </row>
    <row r="165" spans="3:14">
      <c r="C165" s="36">
        <f t="shared" si="18"/>
        <v>0.71999999999998487</v>
      </c>
      <c r="D165" s="36">
        <f t="shared" si="14"/>
        <v>0.12920553837500487</v>
      </c>
      <c r="E165" s="36">
        <f t="shared" si="15"/>
        <v>0.28236075816617479</v>
      </c>
      <c r="F165" s="42">
        <f t="shared" si="19"/>
        <v>16.209999999999965</v>
      </c>
      <c r="G165" s="42">
        <f t="shared" si="16"/>
        <v>2.6212386172380807E-3</v>
      </c>
      <c r="H165" s="36">
        <f t="shared" si="20"/>
        <v>1.6300000000000012</v>
      </c>
      <c r="I165" s="36">
        <f t="shared" si="17"/>
        <v>0.25724734318252862</v>
      </c>
      <c r="L165" s="45"/>
      <c r="N165" s="46"/>
    </row>
    <row r="166" spans="3:14">
      <c r="C166" s="36">
        <f t="shared" si="18"/>
        <v>0.77999999999998493</v>
      </c>
      <c r="D166" s="36">
        <f t="shared" si="14"/>
        <v>0.12856112306393888</v>
      </c>
      <c r="E166" s="36">
        <f t="shared" si="15"/>
        <v>0.26898429786127892</v>
      </c>
      <c r="F166" s="42">
        <f t="shared" si="19"/>
        <v>16.309999999999967</v>
      </c>
      <c r="G166" s="42">
        <f t="shared" si="16"/>
        <v>2.5165076371473803E-3</v>
      </c>
      <c r="H166" s="36">
        <f t="shared" si="20"/>
        <v>1.6400000000000012</v>
      </c>
      <c r="I166" s="36">
        <f t="shared" si="17"/>
        <v>0.25392262520727699</v>
      </c>
      <c r="L166" s="45"/>
      <c r="N166" s="46"/>
    </row>
    <row r="167" spans="3:14">
      <c r="C167" s="36">
        <f t="shared" si="18"/>
        <v>0.83999999999998498</v>
      </c>
      <c r="D167" s="36">
        <f t="shared" si="14"/>
        <v>0.12786876405115968</v>
      </c>
      <c r="E167" s="36">
        <f t="shared" si="15"/>
        <v>0.25546999878640431</v>
      </c>
      <c r="F167" s="42">
        <f t="shared" si="19"/>
        <v>16.409999999999968</v>
      </c>
      <c r="G167" s="42">
        <f t="shared" si="16"/>
        <v>2.4158249301538758E-3</v>
      </c>
      <c r="H167" s="36">
        <f t="shared" si="20"/>
        <v>1.6500000000000012</v>
      </c>
      <c r="I167" s="36">
        <f t="shared" si="17"/>
        <v>0.25063674729251556</v>
      </c>
      <c r="L167" s="45"/>
      <c r="N167" s="46"/>
    </row>
    <row r="168" spans="3:14">
      <c r="C168" s="36">
        <f t="shared" si="18"/>
        <v>0.89999999999998503</v>
      </c>
      <c r="D168" s="36">
        <f t="shared" si="14"/>
        <v>0.12712927182017489</v>
      </c>
      <c r="E168" s="36">
        <f t="shared" si="15"/>
        <v>0.24194434361359324</v>
      </c>
      <c r="F168" s="42">
        <f t="shared" si="19"/>
        <v>16.50999999999997</v>
      </c>
      <c r="G168" s="42">
        <f t="shared" si="16"/>
        <v>2.3190412454839994E-3</v>
      </c>
      <c r="H168" s="36">
        <f t="shared" si="20"/>
        <v>1.6600000000000013</v>
      </c>
      <c r="I168" s="36">
        <f t="shared" si="17"/>
        <v>0.24738944675185692</v>
      </c>
      <c r="L168" s="45"/>
      <c r="N168" s="46"/>
    </row>
    <row r="169" spans="3:14">
      <c r="C169" s="36">
        <f t="shared" si="18"/>
        <v>0.95999999999998509</v>
      </c>
      <c r="D169" s="36">
        <f t="shared" si="14"/>
        <v>0.12634350871756744</v>
      </c>
      <c r="E169" s="36">
        <f t="shared" si="15"/>
        <v>0.22852129009598057</v>
      </c>
      <c r="F169" s="42">
        <f t="shared" si="19"/>
        <v>16.609999999999971</v>
      </c>
      <c r="G169" s="42">
        <f t="shared" si="16"/>
        <v>2.2260124426932175E-3</v>
      </c>
      <c r="H169" s="36">
        <f t="shared" si="20"/>
        <v>1.6700000000000013</v>
      </c>
      <c r="I169" s="36">
        <f t="shared" si="17"/>
        <v>0.24418045447303108</v>
      </c>
      <c r="L169" s="45"/>
      <c r="N169" s="46"/>
    </row>
    <row r="170" spans="3:14">
      <c r="C170" s="36">
        <f t="shared" si="18"/>
        <v>1.0199999999999851</v>
      </c>
      <c r="D170" s="36">
        <f t="shared" si="14"/>
        <v>0.12551238727775152</v>
      </c>
      <c r="E170" s="36">
        <f t="shared" si="15"/>
        <v>0.21530136029142546</v>
      </c>
      <c r="F170" s="42">
        <f t="shared" si="19"/>
        <v>16.709999999999972</v>
      </c>
      <c r="G170" s="42">
        <f t="shared" si="16"/>
        <v>2.1365993387024679E-3</v>
      </c>
      <c r="H170" s="36">
        <f t="shared" si="20"/>
        <v>1.6800000000000013</v>
      </c>
      <c r="I170" s="36">
        <f t="shared" si="17"/>
        <v>0.24100949535375132</v>
      </c>
      <c r="L170" s="45"/>
      <c r="N170" s="46"/>
    </row>
    <row r="171" spans="3:14">
      <c r="C171" s="36">
        <f t="shared" si="18"/>
        <v>1.0799999999999852</v>
      </c>
      <c r="D171" s="36">
        <f t="shared" si="14"/>
        <v>0.1246368684577097</v>
      </c>
      <c r="E171" s="36">
        <f t="shared" si="15"/>
        <v>0.20237123940518645</v>
      </c>
      <c r="F171" s="42">
        <f t="shared" si="19"/>
        <v>16.809999999999974</v>
      </c>
      <c r="G171" s="42">
        <f t="shared" si="16"/>
        <v>2.0506675581017479E-3</v>
      </c>
      <c r="H171" s="36">
        <f t="shared" si="20"/>
        <v>1.6900000000000013</v>
      </c>
      <c r="I171" s="36">
        <f t="shared" si="17"/>
        <v>0.23787628872014915</v>
      </c>
      <c r="L171" s="45"/>
      <c r="N171" s="46"/>
    </row>
    <row r="172" spans="3:14">
      <c r="C172" s="36">
        <f t="shared" si="18"/>
        <v>1.1399999999999852</v>
      </c>
      <c r="D172" s="36">
        <f t="shared" si="14"/>
        <v>0.12371795978648892</v>
      </c>
      <c r="E172" s="36">
        <f t="shared" si="15"/>
        <v>0.18980381940262622</v>
      </c>
      <c r="F172" s="42">
        <f t="shared" si="19"/>
        <v>16.909999999999975</v>
      </c>
      <c r="G172" s="42">
        <f t="shared" si="16"/>
        <v>1.968087386739128E-3</v>
      </c>
      <c r="H172" s="36">
        <f t="shared" si="20"/>
        <v>1.7000000000000013</v>
      </c>
      <c r="I172" s="36">
        <f t="shared" si="17"/>
        <v>0.2347805487283805</v>
      </c>
      <c r="L172" s="45"/>
      <c r="N172" s="46"/>
    </row>
    <row r="173" spans="3:14">
      <c r="C173" s="36">
        <f t="shared" si="18"/>
        <v>1.1999999999999853</v>
      </c>
      <c r="D173" s="36">
        <f t="shared" si="14"/>
        <v>0.12275671343444136</v>
      </c>
      <c r="E173" s="36">
        <f t="shared" si="15"/>
        <v>0.1776586134649385</v>
      </c>
      <c r="F173" s="42">
        <f t="shared" si="19"/>
        <v>17.009999999999977</v>
      </c>
      <c r="G173" s="42">
        <f t="shared" si="16"/>
        <v>1.8887336286054408E-3</v>
      </c>
      <c r="H173" s="36">
        <f t="shared" si="20"/>
        <v>1.7100000000000013</v>
      </c>
      <c r="I173" s="36">
        <f t="shared" si="17"/>
        <v>0.23172198474997777</v>
      </c>
      <c r="L173" s="45"/>
      <c r="N173" s="46"/>
    </row>
    <row r="174" spans="3:14">
      <c r="C174" s="36">
        <f t="shared" si="18"/>
        <v>1.2599999999999854</v>
      </c>
      <c r="D174" s="36">
        <f t="shared" si="14"/>
        <v>0.12175422420738488</v>
      </c>
      <c r="E174" s="36">
        <f t="shared" si="15"/>
        <v>0.16598246415831422</v>
      </c>
      <c r="F174" s="42">
        <f t="shared" si="19"/>
        <v>17.109999999999978</v>
      </c>
      <c r="G174" s="42">
        <f t="shared" si="16"/>
        <v>1.8124854660173922E-3</v>
      </c>
      <c r="H174" s="36">
        <f t="shared" si="20"/>
        <v>1.7200000000000013</v>
      </c>
      <c r="I174" s="36">
        <f t="shared" si="17"/>
        <v>0.22870030174150718</v>
      </c>
      <c r="L174" s="45"/>
      <c r="N174" s="46"/>
    </row>
    <row r="175" spans="3:14">
      <c r="C175" s="36">
        <f t="shared" si="18"/>
        <v>1.3199999999999854</v>
      </c>
      <c r="D175" s="36">
        <f t="shared" si="14"/>
        <v>0.12071162747103101</v>
      </c>
      <c r="E175" s="36">
        <f t="shared" si="15"/>
        <v>0.15481046981719662</v>
      </c>
      <c r="F175" s="42">
        <f t="shared" si="19"/>
        <v>17.20999999999998</v>
      </c>
      <c r="G175" s="42">
        <f t="shared" si="16"/>
        <v>1.7392263230950782E-3</v>
      </c>
      <c r="H175" s="36">
        <f t="shared" si="20"/>
        <v>1.7300000000000013</v>
      </c>
      <c r="I175" s="36">
        <f t="shared" si="17"/>
        <v>0.22571520059907543</v>
      </c>
      <c r="L175" s="45"/>
      <c r="N175" s="46"/>
    </row>
    <row r="176" spans="3:14">
      <c r="C176" s="36">
        <f t="shared" si="18"/>
        <v>1.3799999999999855</v>
      </c>
      <c r="D176" s="36">
        <f t="shared" si="14"/>
        <v>0.11963009701118181</v>
      </c>
      <c r="E176" s="36">
        <f t="shared" si="15"/>
        <v>0.14416705893528858</v>
      </c>
      <c r="F176" s="42">
        <f t="shared" si="19"/>
        <v>17.309999999999981</v>
      </c>
      <c r="G176" s="42">
        <f t="shared" si="16"/>
        <v>1.6688437325236359E-3</v>
      </c>
      <c r="H176" s="36">
        <f t="shared" si="20"/>
        <v>1.7400000000000013</v>
      </c>
      <c r="I176" s="36">
        <f t="shared" si="17"/>
        <v>0.22276637849821038</v>
      </c>
      <c r="L176" s="45"/>
      <c r="N176" s="46"/>
    </row>
    <row r="177" spans="3:14">
      <c r="C177" s="36">
        <f t="shared" si="18"/>
        <v>1.4399999999999855</v>
      </c>
      <c r="D177" s="36">
        <f t="shared" si="14"/>
        <v>0.11851084283533264</v>
      </c>
      <c r="E177" s="36">
        <f t="shared" si="15"/>
        <v>0.13406715015078627</v>
      </c>
      <c r="F177" s="42">
        <f t="shared" si="19"/>
        <v>17.409999999999982</v>
      </c>
      <c r="G177" s="42">
        <f t="shared" si="16"/>
        <v>1.6012292055830851E-3</v>
      </c>
      <c r="H177" s="36">
        <f t="shared" si="20"/>
        <v>1.7500000000000013</v>
      </c>
      <c r="I177" s="36">
        <f t="shared" si="17"/>
        <v>0.2198535292196265</v>
      </c>
      <c r="L177" s="45"/>
      <c r="N177" s="46"/>
    </row>
    <row r="178" spans="3:14">
      <c r="C178" s="36">
        <f t="shared" si="18"/>
        <v>1.4999999999999856</v>
      </c>
      <c r="D178" s="36">
        <f t="shared" si="14"/>
        <v>0.11735510892143346</v>
      </c>
      <c r="E178" s="36">
        <f t="shared" si="15"/>
        <v>0.12451734464635744</v>
      </c>
      <c r="F178" s="42">
        <f t="shared" si="19"/>
        <v>17.509999999999984</v>
      </c>
      <c r="G178" s="42">
        <f t="shared" si="16"/>
        <v>1.5362781054252806E-3</v>
      </c>
      <c r="H178" s="36">
        <f t="shared" si="20"/>
        <v>1.7600000000000013</v>
      </c>
      <c r="I178" s="36">
        <f t="shared" si="17"/>
        <v>0.21697634346136804</v>
      </c>
      <c r="L178" s="45"/>
      <c r="N178" s="46"/>
    </row>
    <row r="179" spans="3:14">
      <c r="C179" s="36">
        <f t="shared" si="18"/>
        <v>1.5599999999999856</v>
      </c>
      <c r="D179" s="36">
        <f t="shared" si="14"/>
        <v>0.11616417091965846</v>
      </c>
      <c r="E179" s="36">
        <f t="shared" si="15"/>
        <v>0.1155171075659754</v>
      </c>
      <c r="F179" s="42">
        <f t="shared" si="19"/>
        <v>17.609999999999985</v>
      </c>
      <c r="G179" s="42">
        <f t="shared" si="16"/>
        <v>1.4738895235721845E-3</v>
      </c>
      <c r="H179" s="36">
        <f t="shared" si="20"/>
        <v>1.7700000000000014</v>
      </c>
      <c r="I179" s="36">
        <f t="shared" si="17"/>
        <v>0.21413450913780416</v>
      </c>
      <c r="L179" s="45"/>
      <c r="N179" s="46"/>
    </row>
    <row r="180" spans="3:14">
      <c r="C180" s="36">
        <f t="shared" si="18"/>
        <v>1.6199999999999857</v>
      </c>
      <c r="D180" s="36">
        <f t="shared" si="14"/>
        <v>0.1149393338131114</v>
      </c>
      <c r="E180" s="36">
        <f t="shared" si="15"/>
        <v>0.10705990467875982</v>
      </c>
      <c r="F180" s="42">
        <f t="shared" si="19"/>
        <v>17.709999999999987</v>
      </c>
      <c r="G180" s="42">
        <f t="shared" si="16"/>
        <v>1.4139661596054562E-3</v>
      </c>
      <c r="H180" s="36">
        <f t="shared" si="20"/>
        <v>1.7800000000000014</v>
      </c>
      <c r="I180" s="36">
        <f t="shared" si="17"/>
        <v>0.21132771166594408</v>
      </c>
      <c r="L180" s="45"/>
      <c r="N180" s="46"/>
    </row>
    <row r="181" spans="3:14">
      <c r="C181" s="36">
        <f t="shared" si="18"/>
        <v>1.6799999999999857</v>
      </c>
      <c r="D181" s="36">
        <f t="shared" si="14"/>
        <v>0.11368192954345116</v>
      </c>
      <c r="E181" s="36">
        <f t="shared" si="15"/>
        <v>9.9134269488026713E-2</v>
      </c>
      <c r="F181" s="42">
        <f t="shared" si="19"/>
        <v>17.809999999999988</v>
      </c>
      <c r="G181" s="42">
        <f t="shared" si="16"/>
        <v>1.3564142040135398E-3</v>
      </c>
      <c r="H181" s="36">
        <f t="shared" si="20"/>
        <v>1.7900000000000014</v>
      </c>
      <c r="I181" s="36">
        <f t="shared" si="17"/>
        <v>0.2085556342395162</v>
      </c>
      <c r="L181" s="45"/>
      <c r="N181" s="46"/>
    </row>
    <row r="182" spans="3:14">
      <c r="C182" s="36">
        <f t="shared" si="18"/>
        <v>1.7399999999999858</v>
      </c>
      <c r="D182" s="36">
        <f t="shared" si="14"/>
        <v>0.11239331460746051</v>
      </c>
      <c r="E182" s="36">
        <f t="shared" si="15"/>
        <v>9.1724783964142242E-2</v>
      </c>
      <c r="F182" s="42">
        <f t="shared" si="19"/>
        <v>17.909999999999989</v>
      </c>
      <c r="G182" s="42">
        <f t="shared" si="16"/>
        <v>1.30114322415902E-3</v>
      </c>
      <c r="H182" s="36">
        <f t="shared" si="20"/>
        <v>1.8000000000000014</v>
      </c>
      <c r="I182" s="36">
        <f t="shared" si="17"/>
        <v>0.20581795809124417</v>
      </c>
      <c r="L182" s="45"/>
      <c r="N182" s="46"/>
    </row>
    <row r="183" spans="3:14">
      <c r="C183" s="36">
        <f t="shared" si="18"/>
        <v>1.7999999999999858</v>
      </c>
      <c r="D183" s="36">
        <f t="shared" si="14"/>
        <v>0.1110748676306002</v>
      </c>
      <c r="E183" s="36">
        <f t="shared" si="15"/>
        <v>8.4812962896905306E-2</v>
      </c>
      <c r="F183" s="42">
        <f t="shared" si="19"/>
        <v>18.009999999999991</v>
      </c>
      <c r="G183" s="42">
        <f t="shared" si="16"/>
        <v>1.2480660533259638E-3</v>
      </c>
      <c r="H183" s="36">
        <f t="shared" si="20"/>
        <v>1.8100000000000014</v>
      </c>
      <c r="I183" s="36">
        <f t="shared" si="17"/>
        <v>0.20311436274374442</v>
      </c>
      <c r="L183" s="45"/>
      <c r="N183" s="46"/>
    </row>
    <row r="184" spans="3:14">
      <c r="C184" s="36">
        <f t="shared" si="18"/>
        <v>1.8599999999999859</v>
      </c>
      <c r="D184" s="36">
        <f t="shared" si="14"/>
        <v>0.10972798692358858</v>
      </c>
      <c r="E184" s="36">
        <f t="shared" si="15"/>
        <v>7.8378037462175337E-2</v>
      </c>
      <c r="F184" s="42">
        <f t="shared" si="19"/>
        <v>18.109999999999992</v>
      </c>
      <c r="G184" s="42">
        <f t="shared" si="16"/>
        <v>1.1970986828042456E-3</v>
      </c>
      <c r="H184" s="36">
        <f t="shared" si="20"/>
        <v>1.8200000000000014</v>
      </c>
      <c r="I184" s="36">
        <f t="shared" si="17"/>
        <v>0.20044452624944192</v>
      </c>
      <c r="L184" s="45"/>
      <c r="N184" s="46"/>
    </row>
    <row r="185" spans="3:14">
      <c r="C185" s="36">
        <f t="shared" si="18"/>
        <v>1.9199999999999859</v>
      </c>
      <c r="D185" s="36">
        <f t="shared" si="14"/>
        <v>0.10835408802802771</v>
      </c>
      <c r="E185" s="36">
        <f t="shared" si="15"/>
        <v>7.2397638012487872E-2</v>
      </c>
      <c r="F185" s="42">
        <f t="shared" si="19"/>
        <v>18.209999999999994</v>
      </c>
      <c r="G185" s="42">
        <f t="shared" si="16"/>
        <v>1.1481601569654787E-3</v>
      </c>
      <c r="H185" s="36">
        <f t="shared" si="20"/>
        <v>1.8300000000000014</v>
      </c>
      <c r="I185" s="36">
        <f t="shared" si="17"/>
        <v>0.19780812541990703</v>
      </c>
      <c r="L185" s="45"/>
      <c r="N185" s="46"/>
    </row>
    <row r="186" spans="3:14">
      <c r="C186" s="36">
        <f t="shared" si="18"/>
        <v>1.979999999999986</v>
      </c>
      <c r="D186" s="36">
        <f t="shared" si="14"/>
        <v>0.10695460125705784</v>
      </c>
      <c r="E186" s="36">
        <f t="shared" si="15"/>
        <v>6.6848379426855398E-2</v>
      </c>
      <c r="F186" s="42">
        <f t="shared" si="19"/>
        <v>18.309999999999995</v>
      </c>
      <c r="G186" s="42">
        <f t="shared" si="16"/>
        <v>1.1011724712830598E-3</v>
      </c>
      <c r="H186" s="36">
        <f t="shared" si="20"/>
        <v>1.8400000000000014</v>
      </c>
      <c r="I186" s="36">
        <f t="shared" si="17"/>
        <v>0.19520483604498937</v>
      </c>
      <c r="L186" s="45"/>
      <c r="N186" s="46"/>
    </row>
    <row r="187" spans="3:14">
      <c r="C187" s="36">
        <f t="shared" si="18"/>
        <v>2.0399999999999858</v>
      </c>
      <c r="D187" s="36">
        <f t="shared" si="14"/>
        <v>0.10553096923696462</v>
      </c>
      <c r="E187" s="36">
        <f t="shared" si="15"/>
        <v>6.1706354720971843E-2</v>
      </c>
      <c r="F187" s="42">
        <f t="shared" si="19"/>
        <v>18.409999999999997</v>
      </c>
      <c r="G187" s="42">
        <f t="shared" si="16"/>
        <v>1.0560604732470359E-3</v>
      </c>
      <c r="H187" s="36">
        <f t="shared" si="20"/>
        <v>1.8500000000000014</v>
      </c>
      <c r="I187" s="36">
        <f t="shared" si="17"/>
        <v>0.19263433310211131</v>
      </c>
      <c r="L187" s="45"/>
      <c r="N187" s="46"/>
    </row>
    <row r="188" spans="3:14">
      <c r="C188" s="36">
        <f t="shared" si="18"/>
        <v>2.0999999999999859</v>
      </c>
      <c r="D188" s="36">
        <f t="shared" si="14"/>
        <v>0.10408464445558745</v>
      </c>
      <c r="E188" s="36">
        <f t="shared" si="15"/>
        <v>5.6947544172171627E-2</v>
      </c>
      <c r="F188" s="42">
        <f t="shared" si="19"/>
        <v>18.509999999999998</v>
      </c>
      <c r="G188" s="42">
        <f t="shared" si="16"/>
        <v>1.0127517661228987E-3</v>
      </c>
      <c r="H188" s="36">
        <f t="shared" si="20"/>
        <v>1.8600000000000014</v>
      </c>
      <c r="I188" s="36">
        <f t="shared" si="17"/>
        <v>0.19009629095608782</v>
      </c>
      <c r="L188" s="45"/>
      <c r="N188" s="46"/>
    </row>
    <row r="189" spans="3:14">
      <c r="C189" s="36">
        <f t="shared" si="18"/>
        <v>2.1599999999999859</v>
      </c>
      <c r="D189" s="36">
        <f t="shared" si="14"/>
        <v>0.10261708682328467</v>
      </c>
      <c r="E189" s="36">
        <f t="shared" si="15"/>
        <v>5.2548148102303918E-2</v>
      </c>
      <c r="F189" s="42">
        <f t="shared" si="19"/>
        <v>18.61</v>
      </c>
      <c r="G189" s="42">
        <f t="shared" si="16"/>
        <v>9.7117661550212401E-4</v>
      </c>
      <c r="H189" s="36">
        <f t="shared" si="20"/>
        <v>1.8700000000000014</v>
      </c>
      <c r="I189" s="36">
        <f t="shared" si="17"/>
        <v>0.1875903835498067</v>
      </c>
      <c r="L189" s="45"/>
      <c r="N189" s="46"/>
    </row>
    <row r="190" spans="3:14">
      <c r="C190" s="36">
        <f t="shared" si="18"/>
        <v>2.219999999999986</v>
      </c>
      <c r="D190" s="36">
        <f t="shared" si="14"/>
        <v>0.10112976125210039</v>
      </c>
      <c r="E190" s="36">
        <f t="shared" si="15"/>
        <v>4.8484851826927598E-2</v>
      </c>
      <c r="F190" s="42">
        <f t="shared" si="19"/>
        <v>18.71</v>
      </c>
      <c r="G190" s="42">
        <f t="shared" si="16"/>
        <v>9.3126785859111796E-4</v>
      </c>
      <c r="H190" s="36">
        <f t="shared" si="20"/>
        <v>1.8800000000000014</v>
      </c>
      <c r="I190" s="36">
        <f t="shared" si="17"/>
        <v>0.18511628458610752</v>
      </c>
      <c r="L190" s="45"/>
      <c r="N190" s="46"/>
    </row>
    <row r="191" spans="3:14">
      <c r="C191" s="36">
        <f t="shared" si="18"/>
        <v>2.279999999999986</v>
      </c>
      <c r="D191" s="36">
        <f t="shared" si="14"/>
        <v>9.962413525865127E-2</v>
      </c>
      <c r="E191" s="36">
        <f t="shared" si="15"/>
        <v>4.4735031247745416E-2</v>
      </c>
      <c r="F191" s="42">
        <f t="shared" si="19"/>
        <v>18.810000000000002</v>
      </c>
      <c r="G191" s="42">
        <f t="shared" si="16"/>
        <v>8.9296081618436536E-4</v>
      </c>
      <c r="H191" s="36">
        <f t="shared" si="20"/>
        <v>1.8900000000000015</v>
      </c>
      <c r="I191" s="36">
        <f t="shared" si="17"/>
        <v>0.18267366770118068</v>
      </c>
      <c r="L191" s="45"/>
      <c r="N191" s="46"/>
    </row>
    <row r="192" spans="3:14">
      <c r="C192" s="36">
        <f t="shared" si="18"/>
        <v>2.3399999999999861</v>
      </c>
      <c r="D192" s="36">
        <f t="shared" si="14"/>
        <v>9.8101676596108731E-2</v>
      </c>
      <c r="E192" s="36">
        <f t="shared" si="15"/>
        <v>4.127690724670971E-2</v>
      </c>
      <c r="F192" s="42">
        <f t="shared" si="19"/>
        <v>18.910000000000004</v>
      </c>
      <c r="G192" s="42">
        <f t="shared" si="16"/>
        <v>8.5619320726680495E-4</v>
      </c>
      <c r="H192" s="36">
        <f t="shared" si="20"/>
        <v>1.9000000000000015</v>
      </c>
      <c r="I192" s="36">
        <f t="shared" si="17"/>
        <v>0.18026220662979431</v>
      </c>
      <c r="L192" s="45"/>
      <c r="N192" s="46"/>
    </row>
    <row r="193" spans="3:14">
      <c r="C193" s="36">
        <f t="shared" si="18"/>
        <v>2.3999999999999861</v>
      </c>
      <c r="D193" s="36">
        <f t="shared" si="14"/>
        <v>9.6563850920494604E-2</v>
      </c>
      <c r="E193" s="36">
        <f t="shared" si="15"/>
        <v>3.8089656526432668E-2</v>
      </c>
      <c r="F193" s="42">
        <f t="shared" si="19"/>
        <v>19.010000000000005</v>
      </c>
      <c r="G193" s="42">
        <f t="shared" si="16"/>
        <v>8.2090506618994819E-4</v>
      </c>
      <c r="H193" s="36">
        <f t="shared" si="20"/>
        <v>1.9100000000000015</v>
      </c>
      <c r="I193" s="36">
        <f t="shared" si="17"/>
        <v>0.17788157536265367</v>
      </c>
      <c r="L193" s="45"/>
      <c r="N193" s="46"/>
    </row>
    <row r="194" spans="3:14">
      <c r="C194" s="36">
        <f t="shared" si="18"/>
        <v>2.4599999999999862</v>
      </c>
      <c r="D194" s="36">
        <f t="shared" si="14"/>
        <v>9.5012119496336103E-2</v>
      </c>
      <c r="E194" s="36">
        <f t="shared" si="15"/>
        <v>3.5153485906510261E-2</v>
      </c>
      <c r="F194" s="42">
        <f t="shared" si="19"/>
        <v>19.110000000000007</v>
      </c>
      <c r="G194" s="42">
        <f t="shared" si="16"/>
        <v>7.8703866236584392E-4</v>
      </c>
      <c r="H194" s="36">
        <f t="shared" si="20"/>
        <v>1.9200000000000015</v>
      </c>
      <c r="I194" s="36">
        <f t="shared" si="17"/>
        <v>0.17553144829618497</v>
      </c>
      <c r="L194" s="45"/>
      <c r="N194" s="46"/>
    </row>
    <row r="195" spans="3:14">
      <c r="C195" s="36">
        <f t="shared" si="18"/>
        <v>2.5199999999999863</v>
      </c>
      <c r="D195" s="36">
        <f t="shared" ref="D195:D258" si="21">_xlfn.NORM.DIST(C195,$B$1,$B$2,FALSE)</f>
        <v>9.344793694654055E-2</v>
      </c>
      <c r="E195" s="36">
        <f t="shared" si="15"/>
        <v>3.2449676387113685E-2</v>
      </c>
      <c r="F195" s="42">
        <f t="shared" si="19"/>
        <v>19.210000000000008</v>
      </c>
      <c r="G195" s="42">
        <f t="shared" si="16"/>
        <v>7.5453842242274188E-4</v>
      </c>
      <c r="H195" s="36">
        <f t="shared" si="20"/>
        <v>1.9300000000000015</v>
      </c>
      <c r="I195" s="36">
        <f t="shared" si="17"/>
        <v>0.17321150037501831</v>
      </c>
      <c r="L195" s="45"/>
      <c r="N195" s="46"/>
    </row>
    <row r="196" spans="3:14">
      <c r="C196" s="36">
        <f t="shared" si="18"/>
        <v>2.5799999999999863</v>
      </c>
      <c r="D196" s="36">
        <f t="shared" si="21"/>
        <v>9.1872749051152586E-2</v>
      </c>
      <c r="E196" s="36">
        <f t="shared" ref="E196:E259" si="22">_xlfn.T.DIST(C196,$B$4,0)</f>
        <v>2.9960602573525348E-2</v>
      </c>
      <c r="F196" s="42">
        <f t="shared" si="19"/>
        <v>19.310000000000009</v>
      </c>
      <c r="G196" s="42">
        <f t="shared" ref="G196:G259" si="23">_xlfn.CHISQ.DIST(F196,$B$4,FALSE)</f>
        <v>7.233508547662183E-4</v>
      </c>
      <c r="H196" s="36">
        <f t="shared" si="20"/>
        <v>1.9400000000000015</v>
      </c>
      <c r="I196" s="36">
        <f t="shared" ref="I196:I259" si="24">_xlfn.F.DIST(H196,$B$4,$B$5,FALSE)</f>
        <v>0.17092140722744945</v>
      </c>
      <c r="L196" s="45"/>
      <c r="N196" s="46"/>
    </row>
    <row r="197" spans="3:14">
      <c r="C197" s="36">
        <f t="shared" ref="C197:C260" si="25">C196+$B$3</f>
        <v>2.6399999999999864</v>
      </c>
      <c r="D197" s="36">
        <f t="shared" si="21"/>
        <v>9.0287990599446366E-2</v>
      </c>
      <c r="E197" s="36">
        <f t="shared" si="22"/>
        <v>2.7669732350017788E-2</v>
      </c>
      <c r="F197" s="42">
        <f t="shared" ref="F197:F260" si="26">F196+0.1</f>
        <v>19.410000000000011</v>
      </c>
      <c r="G197" s="42">
        <f t="shared" si="23"/>
        <v>6.934244764895119E-4</v>
      </c>
      <c r="H197" s="36">
        <f t="shared" ref="H197:H260" si="27">H196+0.01</f>
        <v>1.9500000000000015</v>
      </c>
      <c r="I197" s="36">
        <f t="shared" si="24"/>
        <v>0.16866084529413733</v>
      </c>
      <c r="L197" s="45"/>
      <c r="N197" s="46"/>
    </row>
    <row r="198" spans="3:14">
      <c r="C198" s="36">
        <f t="shared" si="25"/>
        <v>2.6999999999999864</v>
      </c>
      <c r="D198" s="36">
        <f t="shared" si="21"/>
        <v>8.8695083299585309E-2</v>
      </c>
      <c r="E198" s="36">
        <f t="shared" si="22"/>
        <v>2.5561611020545032E-2</v>
      </c>
      <c r="F198" s="42">
        <f t="shared" si="26"/>
        <v>19.510000000000012</v>
      </c>
      <c r="G198" s="42">
        <f t="shared" si="23"/>
        <v>6.6470974257695911E-4</v>
      </c>
      <c r="H198" s="36">
        <f t="shared" si="27"/>
        <v>1.9600000000000015</v>
      </c>
      <c r="I198" s="36">
        <f t="shared" si="24"/>
        <v>0.16642949195029497</v>
      </c>
      <c r="L198" s="45"/>
      <c r="N198" s="46"/>
    </row>
    <row r="199" spans="3:14">
      <c r="C199" s="36">
        <f t="shared" si="25"/>
        <v>2.7599999999999865</v>
      </c>
      <c r="D199" s="36">
        <f t="shared" si="21"/>
        <v>8.7095433749851403E-2</v>
      </c>
      <c r="E199" s="36">
        <f t="shared" si="22"/>
        <v>2.3621833511232222E-2</v>
      </c>
      <c r="F199" s="42">
        <f t="shared" si="26"/>
        <v>19.610000000000014</v>
      </c>
      <c r="G199" s="42">
        <f t="shared" si="23"/>
        <v>6.3715897734464052E-4</v>
      </c>
      <c r="H199" s="36">
        <f t="shared" si="27"/>
        <v>1.9700000000000015</v>
      </c>
      <c r="I199" s="36">
        <f t="shared" si="24"/>
        <v>0.16422702562161764</v>
      </c>
      <c r="L199" s="45"/>
      <c r="N199" s="46"/>
    </row>
    <row r="200" spans="3:14">
      <c r="C200" s="36">
        <f t="shared" si="25"/>
        <v>2.8199999999999865</v>
      </c>
      <c r="D200" s="36">
        <f t="shared" si="21"/>
        <v>8.5490431475207143E-2</v>
      </c>
      <c r="E200" s="36">
        <f t="shared" si="22"/>
        <v>2.1837007663616056E-2</v>
      </c>
      <c r="F200" s="42">
        <f t="shared" si="26"/>
        <v>19.710000000000015</v>
      </c>
      <c r="G200" s="42">
        <f t="shared" si="23"/>
        <v>6.1072630806266383E-4</v>
      </c>
      <c r="H200" s="36">
        <f t="shared" si="27"/>
        <v>1.9800000000000015</v>
      </c>
      <c r="I200" s="36">
        <f t="shared" si="24"/>
        <v>0.16205312589418294</v>
      </c>
      <c r="L200" s="45"/>
      <c r="N200" s="46"/>
    </row>
    <row r="201" spans="3:14">
      <c r="C201" s="36">
        <f t="shared" si="25"/>
        <v>2.8799999999999866</v>
      </c>
      <c r="D201" s="36">
        <f t="shared" si="21"/>
        <v>8.3881447032706072E-2</v>
      </c>
      <c r="E201" s="36">
        <f t="shared" si="22"/>
        <v>2.0194711141441744E-2</v>
      </c>
      <c r="F201" s="42">
        <f t="shared" si="26"/>
        <v>19.810000000000016</v>
      </c>
      <c r="G201" s="42">
        <f t="shared" si="23"/>
        <v>5.8536760070391418E-4</v>
      </c>
      <c r="H201" s="36">
        <f t="shared" si="27"/>
        <v>1.9900000000000015</v>
      </c>
      <c r="I201" s="36">
        <f t="shared" si="24"/>
        <v>0.15990747361855737</v>
      </c>
      <c r="L201" s="45"/>
      <c r="N201" s="46"/>
    </row>
    <row r="202" spans="3:14">
      <c r="C202" s="36">
        <f t="shared" si="25"/>
        <v>2.9399999999999866</v>
      </c>
      <c r="D202" s="36">
        <f t="shared" si="21"/>
        <v>8.2269830189014598E-2</v>
      </c>
      <c r="E202" s="36">
        <f t="shared" si="22"/>
        <v>1.8683444027690035E-2</v>
      </c>
      <c r="F202" s="42">
        <f t="shared" si="26"/>
        <v>19.910000000000018</v>
      </c>
      <c r="G202" s="42">
        <f t="shared" si="23"/>
        <v>5.6104039776458967E-4</v>
      </c>
      <c r="H202" s="36">
        <f t="shared" si="27"/>
        <v>2.0000000000000013</v>
      </c>
      <c r="I202" s="36">
        <f t="shared" si="24"/>
        <v>0.15778975100832601</v>
      </c>
      <c r="L202" s="45"/>
      <c r="N202" s="46"/>
    </row>
    <row r="203" spans="3:14">
      <c r="C203" s="36">
        <f t="shared" si="25"/>
        <v>2.9999999999999867</v>
      </c>
      <c r="D203" s="36">
        <f t="shared" si="21"/>
        <v>8.0656908173048145E-2</v>
      </c>
      <c r="E203" s="36">
        <f t="shared" si="22"/>
        <v>1.7292578800223262E-2</v>
      </c>
      <c r="F203" s="42">
        <f t="shared" si="26"/>
        <v>20.010000000000019</v>
      </c>
      <c r="G203" s="42">
        <f t="shared" si="23"/>
        <v>5.3770385810238141E-4</v>
      </c>
      <c r="H203" s="36">
        <f t="shared" si="27"/>
        <v>2.0100000000000011</v>
      </c>
      <c r="I203" s="36">
        <f t="shared" si="24"/>
        <v>0.15569964173325937</v>
      </c>
      <c r="L203" s="45"/>
      <c r="N203" s="46"/>
    </row>
    <row r="204" spans="3:14">
      <c r="C204" s="36">
        <f t="shared" si="25"/>
        <v>3.0599999999999867</v>
      </c>
      <c r="D204" s="36">
        <f t="shared" si="21"/>
        <v>7.9043984006460219E-2</v>
      </c>
      <c r="E204" s="36">
        <f t="shared" si="22"/>
        <v>1.6012309040345608E-2</v>
      </c>
      <c r="F204" s="42">
        <f t="shared" si="26"/>
        <v>20.110000000000021</v>
      </c>
      <c r="G204" s="42">
        <f t="shared" si="23"/>
        <v>5.153186987387683E-4</v>
      </c>
      <c r="H204" s="36">
        <f t="shared" si="27"/>
        <v>2.0200000000000009</v>
      </c>
      <c r="I204" s="36">
        <f t="shared" si="24"/>
        <v>0.15363683100732717</v>
      </c>
      <c r="L204" s="45"/>
      <c r="N204" s="46"/>
    </row>
    <row r="205" spans="3:14">
      <c r="C205" s="36">
        <f t="shared" si="25"/>
        <v>3.1199999999999868</v>
      </c>
      <c r="D205" s="36">
        <f t="shared" si="21"/>
        <v>7.7432334914455753E-2</v>
      </c>
      <c r="E205" s="36">
        <f t="shared" si="22"/>
        <v>1.4833597944126278E-2</v>
      </c>
      <c r="F205" s="42">
        <f t="shared" si="26"/>
        <v>20.210000000000022</v>
      </c>
      <c r="G205" s="42">
        <f t="shared" si="23"/>
        <v>4.9384713857256722E-4</v>
      </c>
      <c r="H205" s="36">
        <f t="shared" si="27"/>
        <v>2.0300000000000007</v>
      </c>
      <c r="I205" s="36">
        <f t="shared" si="24"/>
        <v>0.15160100567175469</v>
      </c>
      <c r="L205" s="45"/>
      <c r="N205" s="46"/>
    </row>
    <row r="206" spans="3:14">
      <c r="C206" s="36">
        <f t="shared" si="25"/>
        <v>3.1799999999999868</v>
      </c>
      <c r="D206" s="36">
        <f t="shared" si="21"/>
        <v>7.5823210819128989E-2</v>
      </c>
      <c r="E206" s="36">
        <f t="shared" si="22"/>
        <v>1.3748127466571272E-2</v>
      </c>
      <c r="F206" s="42">
        <f t="shared" si="26"/>
        <v>20.310000000000024</v>
      </c>
      <c r="G206" s="42">
        <f t="shared" si="23"/>
        <v>4.7325284395259413E-4</v>
      </c>
      <c r="H206" s="36">
        <f t="shared" si="27"/>
        <v>2.0400000000000005</v>
      </c>
      <c r="I206" s="36">
        <f t="shared" si="24"/>
        <v>0.14959185427331623</v>
      </c>
      <c r="L206" s="45"/>
      <c r="N206" s="46"/>
    </row>
    <row r="207" spans="3:14">
      <c r="C207" s="36">
        <f t="shared" si="25"/>
        <v>3.2399999999999869</v>
      </c>
      <c r="D207" s="36">
        <f t="shared" si="21"/>
        <v>7.4217832917254076E-2</v>
      </c>
      <c r="E207" s="36">
        <f t="shared" si="22"/>
        <v>1.2748248728582073E-2</v>
      </c>
      <c r="F207" s="42">
        <f t="shared" si="26"/>
        <v>20.410000000000025</v>
      </c>
      <c r="G207" s="42">
        <f t="shared" si="23"/>
        <v>4.5350087605805142E-4</v>
      </c>
      <c r="H207" s="36">
        <f t="shared" si="27"/>
        <v>2.0500000000000003</v>
      </c>
      <c r="I207" s="36">
        <f t="shared" si="24"/>
        <v>0.14760906713805103</v>
      </c>
      <c r="L207" s="45"/>
      <c r="N207" s="46"/>
    </row>
    <row r="208" spans="3:14">
      <c r="C208" s="36">
        <f t="shared" si="25"/>
        <v>3.2999999999999869</v>
      </c>
      <c r="D208" s="36">
        <f t="shared" si="21"/>
        <v>7.2617392344183865E-2</v>
      </c>
      <c r="E208" s="36">
        <f t="shared" si="22"/>
        <v>1.1826934151171361E-2</v>
      </c>
      <c r="F208" s="42">
        <f t="shared" si="26"/>
        <v>20.510000000000026</v>
      </c>
      <c r="G208" s="42">
        <f t="shared" si="23"/>
        <v>4.3455764003604399E-4</v>
      </c>
      <c r="H208" s="36">
        <f t="shared" si="27"/>
        <v>2.06</v>
      </c>
      <c r="I208" s="36">
        <f t="shared" si="24"/>
        <v>0.14565233644058104</v>
      </c>
      <c r="L208" s="45"/>
      <c r="N208" s="46"/>
    </row>
    <row r="209" spans="3:14">
      <c r="C209" s="36">
        <f t="shared" si="25"/>
        <v>3.359999999999987</v>
      </c>
      <c r="D209" s="36">
        <f t="shared" si="21"/>
        <v>7.102304892523964E-2</v>
      </c>
      <c r="E209" s="36">
        <f t="shared" si="22"/>
        <v>1.0977731645956348E-2</v>
      </c>
      <c r="F209" s="42">
        <f t="shared" si="26"/>
        <v>20.610000000000028</v>
      </c>
      <c r="G209" s="42">
        <f t="shared" si="23"/>
        <v>4.1639083584648023E-4</v>
      </c>
      <c r="H209" s="36">
        <f t="shared" si="27"/>
        <v>2.0699999999999998</v>
      </c>
      <c r="I209" s="36">
        <f t="shared" si="24"/>
        <v>0.14372135626920407</v>
      </c>
      <c r="L209" s="45"/>
      <c r="N209" s="46"/>
    </row>
    <row r="210" spans="3:14">
      <c r="C210" s="36">
        <f t="shared" si="25"/>
        <v>3.4199999999999871</v>
      </c>
      <c r="D210" s="36">
        <f t="shared" si="21"/>
        <v>6.9435930015703126E-2</v>
      </c>
      <c r="E210" s="36">
        <f t="shared" si="22"/>
        <v>1.0194721081225953E-2</v>
      </c>
      <c r="F210" s="42">
        <f t="shared" si="26"/>
        <v>20.710000000000029</v>
      </c>
      <c r="G210" s="42">
        <f t="shared" si="23"/>
        <v>3.989694107654472E-4</v>
      </c>
      <c r="H210" s="36">
        <f t="shared" si="27"/>
        <v>2.0799999999999996</v>
      </c>
      <c r="I210" s="36">
        <f t="shared" si="24"/>
        <v>0.14181582268692944</v>
      </c>
      <c r="L210" s="45"/>
      <c r="N210" s="46"/>
    </row>
    <row r="211" spans="3:14">
      <c r="C211" s="36">
        <f t="shared" si="25"/>
        <v>3.4799999999999871</v>
      </c>
      <c r="D211" s="36">
        <f t="shared" si="21"/>
        <v>6.7857129430253488E-2</v>
      </c>
      <c r="E211" s="36">
        <f t="shared" si="22"/>
        <v>9.4724731549946858E-3</v>
      </c>
      <c r="F211" s="42">
        <f t="shared" si="26"/>
        <v>20.810000000000031</v>
      </c>
      <c r="G211" s="42">
        <f t="shared" si="23"/>
        <v>3.8226351349905256E-4</v>
      </c>
      <c r="H211" s="36">
        <f t="shared" si="27"/>
        <v>2.0899999999999994</v>
      </c>
      <c r="I211" s="36">
        <f t="shared" si="24"/>
        <v>0.1399354337886177</v>
      </c>
      <c r="L211" s="45"/>
      <c r="N211" s="46"/>
    </row>
    <row r="212" spans="3:14">
      <c r="C212" s="36">
        <f t="shared" si="25"/>
        <v>3.5399999999999872</v>
      </c>
      <c r="D212" s="36">
        <f t="shared" si="21"/>
        <v>6.6287706462425627E-2</v>
      </c>
      <c r="E212" s="36">
        <f t="shared" si="22"/>
        <v>8.8060107369596751E-3</v>
      </c>
      <c r="F212" s="42">
        <f t="shared" si="26"/>
        <v>20.910000000000032</v>
      </c>
      <c r="G212" s="42">
        <f t="shared" si="23"/>
        <v>3.6624444986062504E-4</v>
      </c>
      <c r="H212" s="36">
        <f t="shared" si="27"/>
        <v>2.0999999999999992</v>
      </c>
      <c r="I212" s="36">
        <f t="shared" si="24"/>
        <v>0.13807988975438013</v>
      </c>
      <c r="L212" s="45"/>
      <c r="N212" s="46"/>
    </row>
    <row r="213" spans="3:14">
      <c r="C213" s="36">
        <f t="shared" si="25"/>
        <v>3.5999999999999872</v>
      </c>
      <c r="D213" s="36">
        <f t="shared" si="21"/>
        <v>6.4728684994404637E-2</v>
      </c>
      <c r="E213" s="36">
        <f t="shared" si="22"/>
        <v>8.1907726871291841E-3</v>
      </c>
      <c r="F213" s="42">
        <f t="shared" si="26"/>
        <v>21.010000000000034</v>
      </c>
      <c r="G213" s="42">
        <f t="shared" si="23"/>
        <v>3.5088463996508297E-4</v>
      </c>
      <c r="H213" s="36">
        <f t="shared" si="27"/>
        <v>2.109999999999999</v>
      </c>
      <c r="I213" s="36">
        <f t="shared" si="24"/>
        <v>0.13624889289938824</v>
      </c>
      <c r="L213" s="45"/>
      <c r="N213" s="46"/>
    </row>
    <row r="214" spans="3:14">
      <c r="C214" s="36">
        <f t="shared" si="25"/>
        <v>3.6599999999999873</v>
      </c>
      <c r="D214" s="36">
        <f t="shared" si="21"/>
        <v>6.3181052697213733E-2</v>
      </c>
      <c r="E214" s="36">
        <f t="shared" si="22"/>
        <v>7.6225801174520736E-3</v>
      </c>
      <c r="F214" s="42">
        <f t="shared" si="26"/>
        <v>21.110000000000035</v>
      </c>
      <c r="G214" s="42">
        <f t="shared" si="23"/>
        <v>3.3615757689522252E-4</v>
      </c>
      <c r="H214" s="36">
        <f t="shared" si="27"/>
        <v>2.1199999999999988</v>
      </c>
      <c r="I214" s="36">
        <f t="shared" si="24"/>
        <v>0.13444214772023913</v>
      </c>
      <c r="L214" s="45"/>
      <c r="N214" s="46"/>
    </row>
    <row r="215" spans="3:14">
      <c r="C215" s="36">
        <f t="shared" si="25"/>
        <v>3.7199999999999873</v>
      </c>
      <c r="D215" s="36">
        <f t="shared" si="21"/>
        <v>6.164576032110209E-2</v>
      </c>
      <c r="E215" s="36">
        <f t="shared" si="22"/>
        <v>7.097605031777577E-3</v>
      </c>
      <c r="F215" s="42">
        <f t="shared" si="26"/>
        <v>21.210000000000036</v>
      </c>
      <c r="G215" s="42">
        <f t="shared" si="23"/>
        <v>3.2203778679562172E-4</v>
      </c>
      <c r="H215" s="36">
        <f t="shared" si="27"/>
        <v>2.1299999999999986</v>
      </c>
      <c r="I215" s="36">
        <f t="shared" si="24"/>
        <v>0.13265936093801614</v>
      </c>
      <c r="L215" s="45"/>
      <c r="N215" s="46"/>
    </row>
    <row r="216" spans="3:14">
      <c r="C216" s="36">
        <f t="shared" si="25"/>
        <v>3.7799999999999874</v>
      </c>
      <c r="D216" s="36">
        <f t="shared" si="21"/>
        <v>6.0123721075693762E-2</v>
      </c>
      <c r="E216" s="36">
        <f t="shared" si="22"/>
        <v>6.6123412569748258E-3</v>
      </c>
      <c r="F216" s="42">
        <f t="shared" si="26"/>
        <v>21.310000000000038</v>
      </c>
      <c r="G216" s="42">
        <f t="shared" si="23"/>
        <v>3.0850079035080961E-4</v>
      </c>
      <c r="H216" s="36">
        <f t="shared" si="27"/>
        <v>2.1399999999999983</v>
      </c>
      <c r="I216" s="36">
        <f t="shared" si="24"/>
        <v>0.13090024153817895</v>
      </c>
      <c r="L216" s="45"/>
      <c r="N216" s="46"/>
    </row>
    <row r="217" spans="3:14">
      <c r="C217" s="36">
        <f t="shared" si="25"/>
        <v>3.8399999999999874</v>
      </c>
      <c r="D217" s="36">
        <f t="shared" si="21"/>
        <v>5.8615810099221108E-2</v>
      </c>
      <c r="E217" s="36">
        <f t="shared" si="22"/>
        <v>6.1635775624031327E-3</v>
      </c>
      <c r="F217" s="42">
        <f t="shared" si="26"/>
        <v>21.410000000000039</v>
      </c>
      <c r="G217" s="42">
        <f t="shared" si="23"/>
        <v>2.9552306560530803E-4</v>
      </c>
      <c r="H217" s="36">
        <f t="shared" si="27"/>
        <v>2.1499999999999981</v>
      </c>
      <c r="I217" s="36">
        <f t="shared" si="24"/>
        <v>0.12916450080741668</v>
      </c>
      <c r="L217" s="45"/>
      <c r="N217" s="46"/>
    </row>
    <row r="218" spans="3:14">
      <c r="C218" s="36">
        <f t="shared" si="25"/>
        <v>3.8999999999999875</v>
      </c>
      <c r="D218" s="36">
        <f t="shared" si="21"/>
        <v>5.7122864015936095E-2</v>
      </c>
      <c r="E218" s="36">
        <f t="shared" si="22"/>
        <v>5.7483728547694842E-3</v>
      </c>
      <c r="F218" s="42">
        <f t="shared" si="26"/>
        <v>21.510000000000041</v>
      </c>
      <c r="G218" s="42">
        <f t="shared" si="23"/>
        <v>2.8308201208412269E-4</v>
      </c>
      <c r="H218" s="36">
        <f t="shared" si="27"/>
        <v>2.1599999999999979</v>
      </c>
      <c r="I218" s="36">
        <f t="shared" si="24"/>
        <v>0.12745185236758486</v>
      </c>
      <c r="L218" s="45"/>
      <c r="N218" s="46"/>
    </row>
    <row r="219" spans="3:14">
      <c r="C219" s="36">
        <f t="shared" si="25"/>
        <v>3.9599999999999875</v>
      </c>
      <c r="D219" s="36">
        <f t="shared" si="21"/>
        <v>5.5645680580571587E-2</v>
      </c>
      <c r="E219" s="36">
        <f t="shared" si="22"/>
        <v>5.364033329591001E-3</v>
      </c>
      <c r="F219" s="42">
        <f t="shared" si="26"/>
        <v>21.610000000000042</v>
      </c>
      <c r="G219" s="42">
        <f t="shared" si="23"/>
        <v>2.7115591617321187E-4</v>
      </c>
      <c r="H219" s="36">
        <f t="shared" si="27"/>
        <v>2.1699999999999977</v>
      </c>
      <c r="I219" s="36">
        <f t="shared" si="24"/>
        <v>0.12576201220685282</v>
      </c>
      <c r="L219" s="45"/>
      <c r="N219" s="46"/>
    </row>
    <row r="220" spans="3:14">
      <c r="C220" s="36">
        <f t="shared" si="25"/>
        <v>4.0199999999999871</v>
      </c>
      <c r="D220" s="36">
        <f t="shared" si="21"/>
        <v>5.4185018408511698E-2</v>
      </c>
      <c r="E220" s="36">
        <f t="shared" si="22"/>
        <v>5.0080914580458913E-3</v>
      </c>
      <c r="F220" s="42">
        <f t="shared" si="26"/>
        <v>21.710000000000043</v>
      </c>
      <c r="G220" s="42">
        <f t="shared" si="23"/>
        <v>2.5972391772043459E-4</v>
      </c>
      <c r="H220" s="36">
        <f t="shared" si="27"/>
        <v>2.1799999999999975</v>
      </c>
      <c r="I220" s="36">
        <f t="shared" si="24"/>
        <v>0.12409469870817327</v>
      </c>
      <c r="L220" s="45"/>
      <c r="N220" s="46"/>
    </row>
    <row r="221" spans="3:14">
      <c r="C221" s="36">
        <f t="shared" si="25"/>
        <v>4.0799999999999867</v>
      </c>
      <c r="D221" s="36">
        <f t="shared" si="21"/>
        <v>5.2741596790127999E-2</v>
      </c>
      <c r="E221" s="36">
        <f t="shared" si="22"/>
        <v>4.678286688164386E-3</v>
      </c>
      <c r="F221" s="42">
        <f t="shared" si="26"/>
        <v>21.810000000000045</v>
      </c>
      <c r="G221" s="42">
        <f t="shared" si="23"/>
        <v>2.4876597781842797E-4</v>
      </c>
      <c r="H221" s="36">
        <f t="shared" si="27"/>
        <v>2.1899999999999973</v>
      </c>
      <c r="I221" s="36">
        <f t="shared" si="24"/>
        <v>0.12244963267519168</v>
      </c>
      <c r="L221" s="45"/>
      <c r="N221" s="46"/>
    </row>
    <row r="222" spans="3:14">
      <c r="C222" s="36">
        <f t="shared" si="25"/>
        <v>4.1399999999999864</v>
      </c>
      <c r="D222" s="36">
        <f t="shared" si="21"/>
        <v>5.1316095587544887E-2</v>
      </c>
      <c r="E222" s="36">
        <f t="shared" si="22"/>
        <v>4.3725477414423911E-3</v>
      </c>
      <c r="F222" s="42">
        <f t="shared" si="26"/>
        <v>21.910000000000046</v>
      </c>
      <c r="G222" s="42">
        <f t="shared" si="23"/>
        <v>2.3826284773182635E-4</v>
      </c>
      <c r="H222" s="36">
        <f t="shared" si="27"/>
        <v>2.1999999999999971</v>
      </c>
      <c r="I222" s="36">
        <f t="shared" si="24"/>
        <v>0.12082653735570065</v>
      </c>
      <c r="L222" s="45"/>
      <c r="N222" s="46"/>
    </row>
    <row r="223" spans="3:14">
      <c r="C223" s="36">
        <f t="shared" si="25"/>
        <v>4.199999999999986</v>
      </c>
      <c r="D223" s="36">
        <f t="shared" si="21"/>
        <v>4.9909155211915288E-2</v>
      </c>
      <c r="E223" s="36">
        <f t="shared" si="22"/>
        <v>4.0889763895372386E-3</v>
      </c>
      <c r="F223" s="42">
        <f t="shared" si="26"/>
        <v>22.010000000000048</v>
      </c>
      <c r="G223" s="42">
        <f t="shared" si="23"/>
        <v>2.2819603893217216E-4</v>
      </c>
      <c r="H223" s="36">
        <f t="shared" si="27"/>
        <v>2.2099999999999969</v>
      </c>
      <c r="I223" s="36">
        <f t="shared" si="24"/>
        <v>0.11922513846274529</v>
      </c>
      <c r="L223" s="45"/>
      <c r="N223" s="46"/>
    </row>
    <row r="224" spans="3:14">
      <c r="C224" s="36">
        <f t="shared" si="25"/>
        <v>4.2599999999999856</v>
      </c>
      <c r="D224" s="36">
        <f t="shared" si="21"/>
        <v>4.8521376679116185E-2</v>
      </c>
      <c r="E224" s="36">
        <f t="shared" si="22"/>
        <v>3.8258326003095108E-3</v>
      </c>
      <c r="F224" s="42">
        <f t="shared" si="26"/>
        <v>22.110000000000049</v>
      </c>
      <c r="G224" s="42">
        <f t="shared" si="23"/>
        <v>2.1854779420481593E-4</v>
      </c>
      <c r="H224" s="36">
        <f t="shared" si="27"/>
        <v>2.2199999999999966</v>
      </c>
      <c r="I224" s="36">
        <f t="shared" si="24"/>
        <v>0.11764516419348177</v>
      </c>
      <c r="L224" s="45"/>
      <c r="N224" s="46"/>
    </row>
    <row r="225" spans="3:14">
      <c r="C225" s="36">
        <f t="shared" si="25"/>
        <v>4.3199999999999852</v>
      </c>
      <c r="D225" s="36">
        <f t="shared" si="21"/>
        <v>4.7153321741613269E-2</v>
      </c>
      <c r="E225" s="36">
        <f t="shared" si="22"/>
        <v>3.5815209477757662E-3</v>
      </c>
      <c r="F225" s="42">
        <f t="shared" si="26"/>
        <v>22.210000000000051</v>
      </c>
      <c r="G225" s="42">
        <f t="shared" si="23"/>
        <v>2.0930105979302799E-4</v>
      </c>
      <c r="H225" s="36">
        <f t="shared" si="27"/>
        <v>2.2299999999999964</v>
      </c>
      <c r="I225" s="36">
        <f t="shared" si="24"/>
        <v>0.11608634524588417</v>
      </c>
      <c r="L225" s="45"/>
      <c r="N225" s="46"/>
    </row>
    <row r="226" spans="3:14">
      <c r="C226" s="36">
        <f t="shared" si="25"/>
        <v>4.3799999999999848</v>
      </c>
      <c r="D226" s="36">
        <f t="shared" si="21"/>
        <v>4.5805513094094259E-2</v>
      </c>
      <c r="E226" s="36">
        <f t="shared" si="22"/>
        <v>3.3545781862708104E-3</v>
      </c>
      <c r="F226" s="42">
        <f t="shared" si="26"/>
        <v>22.310000000000052</v>
      </c>
      <c r="G226" s="42">
        <f t="shared" si="23"/>
        <v>2.004394585454659E-4</v>
      </c>
      <c r="H226" s="36">
        <f t="shared" si="27"/>
        <v>2.2399999999999962</v>
      </c>
      <c r="I226" s="36">
        <f t="shared" si="24"/>
        <v>0.11454841483339588</v>
      </c>
      <c r="L226" s="45"/>
      <c r="N226" s="46"/>
    </row>
    <row r="227" spans="3:14">
      <c r="C227" s="36">
        <f t="shared" si="25"/>
        <v>4.4399999999999844</v>
      </c>
      <c r="D227" s="36">
        <f t="shared" si="21"/>
        <v>4.4478434650334443E-2</v>
      </c>
      <c r="E227" s="36">
        <f t="shared" si="22"/>
        <v>3.1436618950799497E-3</v>
      </c>
      <c r="F227" s="42">
        <f t="shared" si="26"/>
        <v>22.410000000000053</v>
      </c>
      <c r="G227" s="42">
        <f t="shared" si="23"/>
        <v>1.919472640340522E-4</v>
      </c>
      <c r="H227" s="36">
        <f t="shared" si="27"/>
        <v>2.249999999999996</v>
      </c>
      <c r="I227" s="36">
        <f t="shared" si="24"/>
        <v>0.11303110869761469</v>
      </c>
      <c r="L227" s="45"/>
      <c r="N227" s="46"/>
    </row>
    <row r="228" spans="3:14">
      <c r="C228" s="36">
        <f t="shared" si="25"/>
        <v>4.499999999999984</v>
      </c>
      <c r="D228" s="36">
        <f t="shared" si="21"/>
        <v>4.3172531888630926E-2</v>
      </c>
      <c r="E228" s="36">
        <f t="shared" si="22"/>
        <v>2.9475401058331576E-3</v>
      </c>
      <c r="F228" s="42">
        <f t="shared" si="26"/>
        <v>22.510000000000055</v>
      </c>
      <c r="G228" s="42">
        <f t="shared" si="23"/>
        <v>1.8380937561020955E-4</v>
      </c>
      <c r="H228" s="36">
        <f t="shared" si="27"/>
        <v>2.2599999999999958</v>
      </c>
      <c r="I228" s="36">
        <f t="shared" si="24"/>
        <v>0.11153416511909837</v>
      </c>
      <c r="L228" s="45"/>
      <c r="N228" s="46"/>
    </row>
    <row r="229" spans="3:14">
      <c r="C229" s="36">
        <f t="shared" si="25"/>
        <v>4.5599999999999836</v>
      </c>
      <c r="D229" s="36">
        <f t="shared" si="21"/>
        <v>4.1888212263029738E-2</v>
      </c>
      <c r="E229" s="36">
        <f t="shared" si="22"/>
        <v>2.765081830934196E-3</v>
      </c>
      <c r="F229" s="42">
        <f t="shared" si="26"/>
        <v>22.610000000000056</v>
      </c>
      <c r="G229" s="42">
        <f t="shared" si="23"/>
        <v>1.7601129436829022E-4</v>
      </c>
      <c r="H229" s="36">
        <f t="shared" si="27"/>
        <v>2.2699999999999956</v>
      </c>
      <c r="I229" s="36">
        <f t="shared" si="24"/>
        <v>0.11005732492637707</v>
      </c>
      <c r="L229" s="45"/>
      <c r="N229" s="46"/>
    </row>
    <row r="230" spans="3:14">
      <c r="C230" s="36">
        <f t="shared" si="25"/>
        <v>4.6199999999999832</v>
      </c>
      <c r="D230" s="36">
        <f t="shared" si="21"/>
        <v>4.0625845677467604E-2</v>
      </c>
      <c r="E230" s="36">
        <f t="shared" si="22"/>
        <v>2.5952484171393219E-3</v>
      </c>
      <c r="F230" s="42">
        <f t="shared" si="26"/>
        <v>22.710000000000058</v>
      </c>
      <c r="G230" s="42">
        <f t="shared" si="23"/>
        <v>1.6853909998590304E-4</v>
      </c>
      <c r="H230" s="36">
        <f t="shared" si="27"/>
        <v>2.2799999999999954</v>
      </c>
      <c r="I230" s="36">
        <f t="shared" si="24"/>
        <v>0.1086003315032498</v>
      </c>
      <c r="L230" s="45"/>
      <c r="N230" s="46"/>
    </row>
    <row r="231" spans="3:14">
      <c r="C231" s="36">
        <f t="shared" si="25"/>
        <v>4.6799999999999828</v>
      </c>
      <c r="D231" s="36">
        <f t="shared" si="21"/>
        <v>3.9385765019861116E-2</v>
      </c>
      <c r="E231" s="36">
        <f t="shared" si="22"/>
        <v>2.4370856540378342E-3</v>
      </c>
      <c r="F231" s="42">
        <f t="shared" si="26"/>
        <v>22.810000000000059</v>
      </c>
      <c r="G231" s="42">
        <f t="shared" si="23"/>
        <v>1.6137942841169977E-4</v>
      </c>
      <c r="H231" s="36">
        <f t="shared" si="27"/>
        <v>2.2899999999999952</v>
      </c>
      <c r="I231" s="36">
        <f t="shared" si="24"/>
        <v>0.10716293079444694</v>
      </c>
      <c r="L231" s="45"/>
      <c r="N231" s="46"/>
    </row>
    <row r="232" spans="3:14">
      <c r="C232" s="36">
        <f t="shared" si="25"/>
        <v>4.7399999999999824</v>
      </c>
      <c r="D232" s="36">
        <f t="shared" si="21"/>
        <v>3.816826675309782E-2</v>
      </c>
      <c r="E232" s="36">
        <f t="shared" si="22"/>
        <v>2.2897165725758281E-3</v>
      </c>
      <c r="F232" s="42">
        <f t="shared" si="26"/>
        <v>22.910000000000061</v>
      </c>
      <c r="G232" s="42">
        <f t="shared" si="23"/>
        <v>1.5451945037202279E-4</v>
      </c>
      <c r="H232" s="36">
        <f t="shared" si="27"/>
        <v>2.2999999999999949</v>
      </c>
      <c r="I232" s="36">
        <f t="shared" si="24"/>
        <v>0.10574487130973101</v>
      </c>
      <c r="L232" s="45"/>
      <c r="N232" s="46"/>
    </row>
    <row r="233" spans="3:14">
      <c r="C233" s="36">
        <f t="shared" si="25"/>
        <v>4.7999999999999821</v>
      </c>
      <c r="D233" s="36">
        <f t="shared" si="21"/>
        <v>3.6973611559818875E-2</v>
      </c>
      <c r="E233" s="36">
        <f t="shared" si="22"/>
        <v>2.152334873875819E-3</v>
      </c>
      <c r="F233" s="42">
        <f t="shared" si="26"/>
        <v>23.010000000000062</v>
      </c>
      <c r="G233" s="42">
        <f t="shared" si="23"/>
        <v>1.4794685066864505E-4</v>
      </c>
      <c r="H233" s="36">
        <f t="shared" si="27"/>
        <v>2.3099999999999947</v>
      </c>
      <c r="I233" s="36">
        <f t="shared" si="24"/>
        <v>0.10434590412650896</v>
      </c>
      <c r="L233" s="45"/>
      <c r="N233" s="46"/>
    </row>
    <row r="234" spans="3:14">
      <c r="C234" s="36">
        <f t="shared" si="25"/>
        <v>4.8599999999999817</v>
      </c>
      <c r="D234" s="36">
        <f t="shared" si="21"/>
        <v>3.5802025037828304E-2</v>
      </c>
      <c r="E234" s="36">
        <f t="shared" si="22"/>
        <v>2.0241989334216382E-3</v>
      </c>
      <c r="F234" s="42">
        <f t="shared" si="26"/>
        <v>23.110000000000063</v>
      </c>
      <c r="G234" s="42">
        <f t="shared" si="23"/>
        <v>1.4164980824064516E-4</v>
      </c>
      <c r="H234" s="36">
        <f t="shared" si="27"/>
        <v>2.3199999999999945</v>
      </c>
      <c r="I234" s="36">
        <f t="shared" si="24"/>
        <v>0.10296578289102631</v>
      </c>
      <c r="L234" s="45"/>
      <c r="N234" s="46"/>
    </row>
    <row r="235" spans="3:14">
      <c r="C235" s="36">
        <f t="shared" si="25"/>
        <v>4.9199999999999813</v>
      </c>
      <c r="D235" s="36">
        <f t="shared" si="21"/>
        <v>3.4653698442921765E-2</v>
      </c>
      <c r="E235" s="36">
        <f t="shared" si="22"/>
        <v>1.9046263301926364E-3</v>
      </c>
      <c r="F235" s="42">
        <f t="shared" si="26"/>
        <v>23.210000000000065</v>
      </c>
      <c r="G235" s="42">
        <f t="shared" si="23"/>
        <v>1.3561697696425109E-4</v>
      </c>
      <c r="H235" s="36">
        <f t="shared" si="27"/>
        <v>2.3299999999999943</v>
      </c>
      <c r="I235" s="36">
        <f t="shared" si="24"/>
        <v>0.10160426381820914</v>
      </c>
      <c r="L235" s="45"/>
      <c r="N235" s="46"/>
    </row>
    <row r="236" spans="3:14">
      <c r="C236" s="36">
        <f t="shared" si="25"/>
        <v>4.9799999999999809</v>
      </c>
      <c r="D236" s="36">
        <f t="shared" si="21"/>
        <v>3.3528789475897207E-2</v>
      </c>
      <c r="E236" s="36">
        <f t="shared" si="22"/>
        <v>1.7929888545432093E-3</v>
      </c>
      <c r="F236" s="42">
        <f t="shared" si="26"/>
        <v>23.310000000000066</v>
      </c>
      <c r="G236" s="42">
        <f t="shared" si="23"/>
        <v>1.2983746716527302E-4</v>
      </c>
      <c r="H236" s="36">
        <f t="shared" si="27"/>
        <v>2.3399999999999941</v>
      </c>
      <c r="I236" s="36">
        <f t="shared" si="24"/>
        <v>0.10026110569021886</v>
      </c>
      <c r="L236" s="45"/>
      <c r="N236" s="46"/>
    </row>
    <row r="237" spans="3:14">
      <c r="C237" s="36">
        <f t="shared" si="25"/>
        <v>5.0399999999999805</v>
      </c>
      <c r="D237" s="36">
        <f t="shared" si="21"/>
        <v>3.2427423110489517E-2</v>
      </c>
      <c r="E237" s="36">
        <f t="shared" si="22"/>
        <v>1.6887079525383006E-3</v>
      </c>
      <c r="F237" s="42">
        <f t="shared" si="26"/>
        <v>23.410000000000068</v>
      </c>
      <c r="G237" s="42">
        <f t="shared" si="23"/>
        <v>1.2430082781950453E-4</v>
      </c>
      <c r="H237" s="36">
        <f t="shared" si="27"/>
        <v>2.3499999999999939</v>
      </c>
      <c r="I237" s="36">
        <f t="shared" si="24"/>
        <v>9.8936069853782449E-2</v>
      </c>
      <c r="L237" s="45"/>
      <c r="N237" s="46"/>
    </row>
    <row r="238" spans="3:14">
      <c r="C238" s="36">
        <f t="shared" si="25"/>
        <v>5.0999999999999801</v>
      </c>
      <c r="D238" s="36">
        <f t="shared" si="21"/>
        <v>3.1349692458962665E-2</v>
      </c>
      <c r="E238" s="36">
        <f t="shared" si="22"/>
        <v>1.5912505680814146E-3</v>
      </c>
      <c r="F238" s="42">
        <f t="shared" si="26"/>
        <v>23.510000000000069</v>
      </c>
      <c r="G238" s="42">
        <f t="shared" si="23"/>
        <v>1.1899702941721781E-4</v>
      </c>
      <c r="H238" s="36">
        <f t="shared" si="27"/>
        <v>2.3599999999999937</v>
      </c>
      <c r="I238" s="36">
        <f t="shared" si="24"/>
        <v>9.762892021635737E-2</v>
      </c>
      <c r="L238" s="45"/>
      <c r="N238" s="46"/>
    </row>
    <row r="239" spans="3:14">
      <c r="C239" s="36">
        <f t="shared" si="25"/>
        <v>5.1599999999999797</v>
      </c>
      <c r="D239" s="36">
        <f t="shared" si="21"/>
        <v>3.0295659672094636E-2</v>
      </c>
      <c r="E239" s="36">
        <f t="shared" si="22"/>
        <v>1.5001253475206222E-3</v>
      </c>
      <c r="F239" s="42">
        <f t="shared" si="26"/>
        <v>23.61000000000007</v>
      </c>
      <c r="G239" s="42">
        <f t="shared" si="23"/>
        <v>1.1391644746861488E-4</v>
      </c>
      <c r="H239" s="36">
        <f t="shared" si="27"/>
        <v>2.3699999999999934</v>
      </c>
      <c r="I239" s="36">
        <f t="shared" si="24"/>
        <v>9.6339423241188465E-2</v>
      </c>
      <c r="L239" s="45"/>
      <c r="N239" s="46"/>
    </row>
    <row r="240" spans="3:14">
      <c r="C240" s="36">
        <f t="shared" si="25"/>
        <v>5.2199999999999793</v>
      </c>
      <c r="D240" s="36">
        <f t="shared" si="21"/>
        <v>2.9265356870302225E-2</v>
      </c>
      <c r="E240" s="36">
        <f t="shared" si="22"/>
        <v>1.4148791745035197E-3</v>
      </c>
      <c r="F240" s="42">
        <f t="shared" si="26"/>
        <v>23.710000000000072</v>
      </c>
      <c r="G240" s="42">
        <f t="shared" si="23"/>
        <v>1.0904984662780336E-4</v>
      </c>
      <c r="H240" s="36">
        <f t="shared" si="27"/>
        <v>2.3799999999999932</v>
      </c>
      <c r="I240" s="36">
        <f t="shared" si="24"/>
        <v>9.5067347941313218E-2</v>
      </c>
      <c r="L240" s="45"/>
      <c r="N240" s="46"/>
    </row>
    <row r="241" spans="3:14">
      <c r="C241" s="36">
        <f t="shared" si="25"/>
        <v>5.2799999999999789</v>
      </c>
      <c r="D241" s="36">
        <f t="shared" si="21"/>
        <v>2.8258787102674432E-2</v>
      </c>
      <c r="E241" s="36">
        <f t="shared" si="22"/>
        <v>1.3350940056887069E-3</v>
      </c>
      <c r="F241" s="42">
        <f t="shared" si="26"/>
        <v>23.810000000000073</v>
      </c>
      <c r="G241" s="42">
        <f t="shared" si="23"/>
        <v>1.043883654135698E-4</v>
      </c>
      <c r="H241" s="36">
        <f t="shared" si="27"/>
        <v>2.389999999999993</v>
      </c>
      <c r="I241" s="36">
        <f t="shared" si="24"/>
        <v>9.3812465872567877E-2</v>
      </c>
      <c r="L241" s="45"/>
      <c r="N241" s="46"/>
    </row>
    <row r="242" spans="3:14">
      <c r="C242" s="36">
        <f t="shared" si="25"/>
        <v>5.3399999999999785</v>
      </c>
      <c r="D242" s="36">
        <f t="shared" si="21"/>
        <v>2.7275925330714611E-2</v>
      </c>
      <c r="E242" s="36">
        <f t="shared" si="22"/>
        <v>1.2603839805242919E-3</v>
      </c>
      <c r="F242" s="42">
        <f t="shared" si="26"/>
        <v>23.910000000000075</v>
      </c>
      <c r="G242" s="42">
        <f t="shared" si="23"/>
        <v>9.9923501505900689E-5</v>
      </c>
      <c r="H242" s="36">
        <f t="shared" si="27"/>
        <v>2.3999999999999928</v>
      </c>
      <c r="I242" s="36">
        <f t="shared" si="24"/>
        <v>9.2574551125645888E-2</v>
      </c>
      <c r="L242" s="45"/>
      <c r="N242" s="46"/>
    </row>
    <row r="243" spans="3:14">
      <c r="C243" s="36">
        <f t="shared" si="25"/>
        <v>5.3999999999999782</v>
      </c>
      <c r="D243" s="36">
        <f t="shared" si="21"/>
        <v>2.6316719433631734E-2</v>
      </c>
      <c r="E243" s="36">
        <f t="shared" si="22"/>
        <v>1.190392780688645E-3</v>
      </c>
      <c r="F243" s="42">
        <f t="shared" si="26"/>
        <v>24.010000000000076</v>
      </c>
      <c r="G243" s="42">
        <f t="shared" si="23"/>
        <v>9.5647097597866028E-5</v>
      </c>
      <c r="H243" s="36">
        <f t="shared" si="27"/>
        <v>2.4099999999999926</v>
      </c>
      <c r="I243" s="36">
        <f t="shared" si="24"/>
        <v>9.1353380317257829E-2</v>
      </c>
      <c r="L243" s="45"/>
      <c r="N243" s="46"/>
    </row>
    <row r="244" spans="3:14">
      <c r="C244" s="36">
        <f t="shared" si="25"/>
        <v>5.4599999999999778</v>
      </c>
      <c r="D244" s="36">
        <f t="shared" si="21"/>
        <v>2.5381091232069452E-2</v>
      </c>
      <c r="E244" s="36">
        <f t="shared" si="22"/>
        <v>1.1247912169703054E-3</v>
      </c>
      <c r="F244" s="42">
        <f t="shared" si="26"/>
        <v>24.110000000000078</v>
      </c>
      <c r="G244" s="42">
        <f t="shared" si="23"/>
        <v>9.1551327783132659E-5</v>
      </c>
      <c r="H244" s="36">
        <f t="shared" si="27"/>
        <v>2.4199999999999924</v>
      </c>
      <c r="I244" s="36">
        <f t="shared" si="24"/>
        <v>9.0148732580440649E-2</v>
      </c>
      <c r="L244" s="45"/>
      <c r="N244" s="46"/>
    </row>
    <row r="245" spans="3:14">
      <c r="C245" s="36">
        <f t="shared" si="25"/>
        <v>5.5199999999999774</v>
      </c>
      <c r="D245" s="36">
        <f t="shared" si="21"/>
        <v>2.4468937527219299E-2</v>
      </c>
      <c r="E245" s="36">
        <f t="shared" si="22"/>
        <v>1.0632750233574007E-3</v>
      </c>
      <c r="F245" s="42">
        <f t="shared" si="26"/>
        <v>24.210000000000079</v>
      </c>
      <c r="G245" s="42">
        <f t="shared" si="23"/>
        <v>8.762868445999989E-5</v>
      </c>
      <c r="H245" s="36">
        <f t="shared" si="27"/>
        <v>2.4299999999999922</v>
      </c>
      <c r="I245" s="36">
        <f t="shared" si="24"/>
        <v>8.8960389554061811E-2</v>
      </c>
      <c r="L245" s="45"/>
      <c r="N245" s="46"/>
    </row>
    <row r="246" spans="3:14">
      <c r="C246" s="36">
        <f t="shared" si="25"/>
        <v>5.579999999999977</v>
      </c>
      <c r="D246" s="36">
        <f t="shared" si="21"/>
        <v>2.358013115232813E-2</v>
      </c>
      <c r="E246" s="36">
        <f t="shared" si="22"/>
        <v>1.0055628399266048E-3</v>
      </c>
      <c r="F246" s="42">
        <f t="shared" si="26"/>
        <v>24.31000000000008</v>
      </c>
      <c r="G246" s="42">
        <f t="shared" si="23"/>
        <v>8.3871965733473114E-5</v>
      </c>
      <c r="H246" s="36">
        <f t="shared" si="27"/>
        <v>2.439999999999992</v>
      </c>
      <c r="I246" s="36">
        <f t="shared" si="24"/>
        <v>8.7788135371560605E-2</v>
      </c>
      <c r="L246" s="45"/>
      <c r="N246" s="46"/>
    </row>
    <row r="247" spans="3:14">
      <c r="C247" s="36">
        <f t="shared" si="25"/>
        <v>5.6399999999999766</v>
      </c>
      <c r="D247" s="36">
        <f t="shared" si="21"/>
        <v>2.271452203368186E-2</v>
      </c>
      <c r="E247" s="36">
        <f t="shared" si="22"/>
        <v>9.5139436778102671E-4</v>
      </c>
      <c r="F247" s="42">
        <f t="shared" si="26"/>
        <v>24.410000000000082</v>
      </c>
      <c r="G247" s="42">
        <f t="shared" si="23"/>
        <v>8.0274263297483857E-5</v>
      </c>
      <c r="H247" s="36">
        <f t="shared" si="27"/>
        <v>2.4499999999999917</v>
      </c>
      <c r="I247" s="36">
        <f t="shared" si="24"/>
        <v>8.663175664897213E-2</v>
      </c>
      <c r="L247" s="45"/>
      <c r="N247" s="46"/>
    </row>
    <row r="248" spans="3:14">
      <c r="C248" s="36">
        <f t="shared" si="25"/>
        <v>5.6999999999999762</v>
      </c>
      <c r="D248" s="36">
        <f t="shared" si="21"/>
        <v>2.1871938258225854E-2</v>
      </c>
      <c r="E248" s="36">
        <f t="shared" si="22"/>
        <v>9.0052868079856655E-4</v>
      </c>
      <c r="F248" s="42">
        <f t="shared" si="26"/>
        <v>24.510000000000083</v>
      </c>
      <c r="G248" s="42">
        <f t="shared" si="23"/>
        <v>7.6828950779955245E-5</v>
      </c>
      <c r="H248" s="36">
        <f t="shared" si="27"/>
        <v>2.4599999999999915</v>
      </c>
      <c r="I248" s="36">
        <f t="shared" si="24"/>
        <v>8.5491042472270407E-2</v>
      </c>
      <c r="L248" s="45"/>
      <c r="N248" s="46"/>
    </row>
    <row r="249" spans="3:14">
      <c r="C249" s="36">
        <f t="shared" si="25"/>
        <v>5.7599999999999758</v>
      </c>
      <c r="D249" s="36">
        <f t="shared" si="21"/>
        <v>2.1052187145066542E-2</v>
      </c>
      <c r="E249" s="36">
        <f t="shared" si="22"/>
        <v>8.5274268032920495E-4</v>
      </c>
      <c r="F249" s="42">
        <f t="shared" si="26"/>
        <v>24.610000000000085</v>
      </c>
      <c r="G249" s="42">
        <f t="shared" si="23"/>
        <v>7.3529672533974915E-5</v>
      </c>
      <c r="H249" s="36">
        <f t="shared" si="27"/>
        <v>2.4699999999999913</v>
      </c>
      <c r="I249" s="36">
        <f t="shared" si="24"/>
        <v>8.4365784384072245E-2</v>
      </c>
      <c r="L249" s="45"/>
      <c r="N249" s="46"/>
    </row>
    <row r="250" spans="3:14">
      <c r="C250" s="36">
        <f t="shared" si="25"/>
        <v>5.8199999999999754</v>
      </c>
      <c r="D250" s="36">
        <f t="shared" si="21"/>
        <v>2.0255056318188584E-2</v>
      </c>
      <c r="E250" s="36">
        <f t="shared" si="22"/>
        <v>8.0782968023288796E-4</v>
      </c>
      <c r="F250" s="42">
        <f t="shared" si="26"/>
        <v>24.710000000000086</v>
      </c>
      <c r="G250" s="42">
        <f t="shared" si="23"/>
        <v>7.0370332858893584E-5</v>
      </c>
      <c r="H250" s="36">
        <f t="shared" si="27"/>
        <v>2.4799999999999911</v>
      </c>
      <c r="I250" s="36">
        <f t="shared" si="24"/>
        <v>8.3255776369738757E-2</v>
      </c>
      <c r="L250" s="45"/>
      <c r="N250" s="46"/>
    </row>
    <row r="251" spans="3:14">
      <c r="C251" s="36">
        <f t="shared" si="25"/>
        <v>5.879999999999975</v>
      </c>
      <c r="D251" s="36">
        <f t="shared" si="21"/>
        <v>1.9480314777817469E-2</v>
      </c>
      <c r="E251" s="36">
        <f t="shared" si="22"/>
        <v>7.6559811078964616E-4</v>
      </c>
      <c r="F251" s="42">
        <f t="shared" si="26"/>
        <v>24.810000000000088</v>
      </c>
      <c r="G251" s="42">
        <f t="shared" si="23"/>
        <v>6.7345085635703186E-5</v>
      </c>
      <c r="H251" s="36">
        <f t="shared" si="27"/>
        <v>2.4899999999999909</v>
      </c>
      <c r="I251" s="36">
        <f t="shared" si="24"/>
        <v>8.2160814842909408E-2</v>
      </c>
      <c r="L251" s="45"/>
      <c r="N251" s="46"/>
    </row>
    <row r="252" spans="3:14">
      <c r="C252" s="36">
        <f t="shared" si="25"/>
        <v>5.9399999999999746</v>
      </c>
      <c r="D252" s="36">
        <f t="shared" si="21"/>
        <v>1.8727713967956326E-2</v>
      </c>
      <c r="E252" s="36">
        <f t="shared" si="22"/>
        <v>7.2587033105018638E-4</v>
      </c>
      <c r="F252" s="42">
        <f t="shared" si="26"/>
        <v>24.910000000000089</v>
      </c>
      <c r="G252" s="42">
        <f t="shared" si="23"/>
        <v>6.4448324361573669E-5</v>
      </c>
      <c r="H252" s="36">
        <f t="shared" si="27"/>
        <v>2.4999999999999907</v>
      </c>
      <c r="I252" s="36">
        <f t="shared" si="24"/>
        <v>8.1080698630504336E-2</v>
      </c>
      <c r="L252" s="45"/>
      <c r="N252" s="46"/>
    </row>
    <row r="253" spans="3:14">
      <c r="C253" s="36">
        <f t="shared" si="25"/>
        <v>5.9999999999999742</v>
      </c>
      <c r="D253" s="36">
        <f t="shared" si="21"/>
        <v>1.7996988837729665E-2</v>
      </c>
      <c r="E253" s="36">
        <f t="shared" si="22"/>
        <v>6.8848154013744531E-4</v>
      </c>
      <c r="F253" s="42">
        <f t="shared" si="26"/>
        <v>25.01000000000009</v>
      </c>
      <c r="G253" s="42">
        <f t="shared" si="23"/>
        <v>6.1674672568930866E-5</v>
      </c>
      <c r="H253" s="36">
        <f t="shared" si="27"/>
        <v>2.5099999999999905</v>
      </c>
      <c r="I253" s="36">
        <f t="shared" si="24"/>
        <v>8.0015228957226847E-2</v>
      </c>
      <c r="L253" s="45"/>
      <c r="N253" s="46"/>
    </row>
    <row r="254" spans="3:14">
      <c r="C254" s="36">
        <f t="shared" si="25"/>
        <v>6.0599999999999739</v>
      </c>
      <c r="D254" s="36">
        <f t="shared" si="21"/>
        <v>1.7287858894273828E-2</v>
      </c>
      <c r="E254" s="36">
        <f t="shared" si="22"/>
        <v>6.5327877886596161E-4</v>
      </c>
      <c r="F254" s="42">
        <f t="shared" si="26"/>
        <v>25.110000000000092</v>
      </c>
      <c r="G254" s="42">
        <f t="shared" si="23"/>
        <v>5.9018974614956986E-5</v>
      </c>
      <c r="H254" s="36">
        <f t="shared" si="27"/>
        <v>2.5199999999999902</v>
      </c>
      <c r="I254" s="36">
        <f t="shared" si="24"/>
        <v>7.8964209429598878E-2</v>
      </c>
      <c r="L254" s="45"/>
      <c r="N254" s="46"/>
    </row>
    <row r="255" spans="3:14">
      <c r="C255" s="36">
        <f t="shared" si="25"/>
        <v>6.1199999999999735</v>
      </c>
      <c r="D255" s="36">
        <f t="shared" si="21"/>
        <v>1.6600029245023892E-2</v>
      </c>
      <c r="E255" s="36">
        <f t="shared" si="22"/>
        <v>6.2012001382392068E-4</v>
      </c>
      <c r="F255" s="42">
        <f t="shared" si="26"/>
        <v>25.210000000000093</v>
      </c>
      <c r="G255" s="42">
        <f t="shared" si="23"/>
        <v>5.6476286827869716E-5</v>
      </c>
      <c r="H255" s="36">
        <f t="shared" si="27"/>
        <v>2.52999999999999</v>
      </c>
      <c r="I255" s="36">
        <f t="shared" si="24"/>
        <v>7.7927446019559657E-2</v>
      </c>
      <c r="L255" s="45"/>
      <c r="N255" s="46"/>
    </row>
    <row r="256" spans="3:14">
      <c r="C256" s="36">
        <f t="shared" si="25"/>
        <v>6.1799999999999731</v>
      </c>
      <c r="D256" s="36">
        <f t="shared" si="21"/>
        <v>1.5933191627359303E-2</v>
      </c>
      <c r="E256" s="36">
        <f t="shared" si="22"/>
        <v>5.8887329676961871E-4</v>
      </c>
      <c r="F256" s="42">
        <f t="shared" si="26"/>
        <v>25.310000000000095</v>
      </c>
      <c r="G256" s="42">
        <f t="shared" si="23"/>
        <v>5.4041868996802746E-5</v>
      </c>
      <c r="H256" s="36">
        <f t="shared" si="27"/>
        <v>2.5399999999999898</v>
      </c>
      <c r="I256" s="36">
        <f t="shared" si="24"/>
        <v>7.6904747047655875E-2</v>
      </c>
      <c r="L256" s="45"/>
      <c r="N256" s="46"/>
    </row>
    <row r="257" spans="3:14">
      <c r="C257" s="36">
        <f t="shared" si="25"/>
        <v>6.2399999999999727</v>
      </c>
      <c r="D257" s="36">
        <f t="shared" si="21"/>
        <v>1.5287025423685261E-2</v>
      </c>
      <c r="E257" s="36">
        <f t="shared" si="22"/>
        <v>5.5941599283612013E-4</v>
      </c>
      <c r="F257" s="42">
        <f t="shared" si="26"/>
        <v>25.410000000000096</v>
      </c>
      <c r="G257" s="42">
        <f t="shared" si="23"/>
        <v>5.1711176192563252E-5</v>
      </c>
      <c r="H257" s="36">
        <f t="shared" si="27"/>
        <v>2.5499999999999896</v>
      </c>
      <c r="I257" s="36">
        <f t="shared" si="24"/>
        <v>7.5895923165852919E-2</v>
      </c>
      <c r="L257" s="45"/>
      <c r="N257" s="46"/>
    </row>
    <row r="258" spans="3:14">
      <c r="C258" s="36">
        <f t="shared" si="25"/>
        <v>6.2999999999999723</v>
      </c>
      <c r="D258" s="36">
        <f t="shared" si="21"/>
        <v>1.4661198660142682E-2</v>
      </c>
      <c r="E258" s="36">
        <f t="shared" si="22"/>
        <v>5.3163407162113449E-4</v>
      </c>
      <c r="F258" s="42">
        <f t="shared" si="26"/>
        <v>25.510000000000097</v>
      </c>
      <c r="G258" s="42">
        <f t="shared" si="23"/>
        <v>4.9479850906976897E-5</v>
      </c>
      <c r="H258" s="36">
        <f t="shared" si="27"/>
        <v>2.5599999999999894</v>
      </c>
      <c r="I258" s="36">
        <f t="shared" si="24"/>
        <v>7.4900787339993599E-2</v>
      </c>
      <c r="L258" s="45"/>
      <c r="N258" s="46"/>
    </row>
    <row r="259" spans="3:14">
      <c r="C259" s="36">
        <f t="shared" si="25"/>
        <v>6.3599999999999719</v>
      </c>
      <c r="D259" s="36">
        <f t="shared" ref="D259:D303" si="28">_xlfn.NORM.DIST(C259,$B$1,$B$2,FALSE)</f>
        <v>1.4055368987257053E-2</v>
      </c>
      <c r="E259" s="36">
        <f t="shared" si="22"/>
        <v>5.0542145576887776E-4</v>
      </c>
      <c r="F259" s="42">
        <f t="shared" si="26"/>
        <v>25.610000000000099</v>
      </c>
      <c r="G259" s="42">
        <f t="shared" si="23"/>
        <v>4.73437154989581E-5</v>
      </c>
      <c r="H259" s="36">
        <f t="shared" si="27"/>
        <v>2.5699999999999892</v>
      </c>
      <c r="I259" s="36">
        <f t="shared" si="24"/>
        <v>7.3919154831928693E-2</v>
      </c>
      <c r="L259" s="45"/>
      <c r="N259" s="46"/>
    </row>
    <row r="260" spans="3:14">
      <c r="C260" s="36">
        <f t="shared" si="25"/>
        <v>6.4199999999999715</v>
      </c>
      <c r="D260" s="36">
        <f t="shared" si="28"/>
        <v>1.3469184640953716E-2</v>
      </c>
      <c r="E260" s="36">
        <f t="shared" ref="E260:E303" si="29">_xlfn.T.DIST(C260,$B$4,0)</f>
        <v>4.806794221318944E-4</v>
      </c>
      <c r="F260" s="42">
        <f t="shared" si="26"/>
        <v>25.7100000000001</v>
      </c>
      <c r="G260" s="42">
        <f t="shared" ref="G260:G303" si="30">_xlfn.CHISQ.DIST(F260,$B$4,FALSE)</f>
        <v>4.5298764935854559E-5</v>
      </c>
      <c r="H260" s="36">
        <f t="shared" si="27"/>
        <v>2.579999999999989</v>
      </c>
      <c r="I260" s="36">
        <f t="shared" ref="I260:I303" si="31">_xlfn.F.DIST(H260,$B$4,$B$5,FALSE)</f>
        <v>7.2950843181346717E-2</v>
      </c>
      <c r="L260" s="45"/>
      <c r="N260" s="46"/>
    </row>
    <row r="261" spans="3:14">
      <c r="C261" s="36">
        <f t="shared" ref="C261:C303" si="32">C260+$B$3</f>
        <v>6.4799999999999711</v>
      </c>
      <c r="D261" s="36">
        <f t="shared" si="28"/>
        <v>1.2902285382485472E-2</v>
      </c>
      <c r="E261" s="36">
        <f t="shared" si="29"/>
        <v>4.5731605103792853E-4</v>
      </c>
      <c r="F261" s="42">
        <f t="shared" ref="F261:F303" si="33">F260+0.1</f>
        <v>25.810000000000102</v>
      </c>
      <c r="G261" s="42">
        <f t="shared" si="30"/>
        <v>4.3341159819013252E-5</v>
      </c>
      <c r="H261" s="36">
        <f t="shared" ref="H261:H303" si="34">H260+0.01</f>
        <v>2.5899999999999888</v>
      </c>
      <c r="I261" s="36">
        <f t="shared" si="31"/>
        <v>7.1995672187324555E-2</v>
      </c>
      <c r="L261" s="45"/>
      <c r="N261" s="46"/>
    </row>
    <row r="262" spans="3:14">
      <c r="C262" s="36">
        <f t="shared" si="32"/>
        <v>6.5399999999999707</v>
      </c>
      <c r="D262" s="36">
        <f t="shared" si="28"/>
        <v>1.2354303415935752E-2</v>
      </c>
      <c r="E262" s="36">
        <f t="shared" si="29"/>
        <v>4.3524571958406487E-4</v>
      </c>
      <c r="F262" s="42">
        <f t="shared" si="33"/>
        <v>25.910000000000103</v>
      </c>
      <c r="G262" s="42">
        <f t="shared" si="30"/>
        <v>4.1467219682903861E-5</v>
      </c>
      <c r="H262" s="36">
        <f t="shared" si="34"/>
        <v>2.5999999999999885</v>
      </c>
      <c r="I262" s="36">
        <f t="shared" si="31"/>
        <v>7.1053463889622442E-2</v>
      </c>
      <c r="L262" s="45"/>
      <c r="N262" s="46"/>
    </row>
    <row r="263" spans="3:14">
      <c r="C263" s="36">
        <f t="shared" si="32"/>
        <v>6.5999999999999703</v>
      </c>
      <c r="D263" s="36">
        <f t="shared" si="28"/>
        <v>1.1824864282077409E-2</v>
      </c>
      <c r="E263" s="36">
        <f t="shared" si="29"/>
        <v>4.1438863524117511E-4</v>
      </c>
      <c r="F263" s="42">
        <f t="shared" si="33"/>
        <v>26.010000000000105</v>
      </c>
      <c r="G263" s="42">
        <f t="shared" si="30"/>
        <v>3.9673416557508523E-5</v>
      </c>
      <c r="H263" s="36">
        <f t="shared" si="34"/>
        <v>2.6099999999999883</v>
      </c>
      <c r="I263" s="36">
        <f t="shared" si="31"/>
        <v>7.0124042549745191E-2</v>
      </c>
      <c r="L263" s="45"/>
      <c r="N263" s="46"/>
    </row>
    <row r="264" spans="3:14">
      <c r="C264" s="36">
        <f t="shared" si="32"/>
        <v>6.6599999999999699</v>
      </c>
      <c r="D264" s="36">
        <f t="shared" si="28"/>
        <v>1.1313587727483317E-2</v>
      </c>
      <c r="E264" s="36">
        <f t="shared" si="29"/>
        <v>3.9467040637960685E-4</v>
      </c>
      <c r="F264" s="42">
        <f t="shared" si="33"/>
        <v>26.110000000000106</v>
      </c>
      <c r="G264" s="42">
        <f t="shared" si="30"/>
        <v>3.7956368784052077E-5</v>
      </c>
      <c r="H264" s="36">
        <f t="shared" si="34"/>
        <v>2.6199999999999881</v>
      </c>
      <c r="I264" s="36">
        <f t="shared" si="31"/>
        <v>6.9207234631789794E-2</v>
      </c>
      <c r="L264" s="45"/>
      <c r="N264" s="46"/>
    </row>
    <row r="265" spans="3:14">
      <c r="C265" s="36">
        <f t="shared" si="32"/>
        <v>6.7199999999999696</v>
      </c>
      <c r="D265" s="36">
        <f t="shared" si="28"/>
        <v>1.0820088547899393E-2</v>
      </c>
      <c r="E265" s="36">
        <f t="shared" si="29"/>
        <v>3.7602164662503941E-4</v>
      </c>
      <c r="F265" s="42">
        <f t="shared" si="33"/>
        <v>26.210000000000107</v>
      </c>
      <c r="G265" s="42">
        <f t="shared" si="30"/>
        <v>3.6312835074496498E-5</v>
      </c>
      <c r="H265" s="36">
        <f t="shared" si="34"/>
        <v>2.6299999999999879</v>
      </c>
      <c r="I265" s="36">
        <f t="shared" si="31"/>
        <v>6.8302868783100629E-2</v>
      </c>
      <c r="L265" s="45"/>
      <c r="N265" s="46"/>
    </row>
    <row r="266" spans="3:14">
      <c r="C266" s="36">
        <f t="shared" si="32"/>
        <v>6.7799999999999692</v>
      </c>
      <c r="D266" s="36">
        <f t="shared" si="28"/>
        <v>1.0343977405002997E-2</v>
      </c>
      <c r="E266" s="36">
        <f t="shared" si="29"/>
        <v>3.5837761022435054E-4</v>
      </c>
      <c r="F266" s="42">
        <f t="shared" si="33"/>
        <v>26.310000000000109</v>
      </c>
      <c r="G266" s="42">
        <f t="shared" si="30"/>
        <v>3.4739708805565186E-5</v>
      </c>
      <c r="H266" s="36">
        <f t="shared" si="34"/>
        <v>2.6399999999999877</v>
      </c>
      <c r="I266" s="36">
        <f t="shared" si="31"/>
        <v>6.7410775814750204E-2</v>
      </c>
      <c r="L266" s="45"/>
      <c r="N266" s="46"/>
    </row>
    <row r="267" spans="3:14">
      <c r="C267" s="36">
        <f t="shared" si="32"/>
        <v>6.8399999999999688</v>
      </c>
      <c r="D267" s="36">
        <f t="shared" si="28"/>
        <v>9.8848616157806591E-3</v>
      </c>
      <c r="E267" s="36">
        <f t="shared" si="29"/>
        <v>3.4167785584766013E-4</v>
      </c>
      <c r="F267" s="42">
        <f t="shared" si="33"/>
        <v>26.41000000000011</v>
      </c>
      <c r="G267" s="42">
        <f t="shared" si="30"/>
        <v>3.3234012538392383E-5</v>
      </c>
      <c r="H267" s="36">
        <f t="shared" si="34"/>
        <v>2.6499999999999875</v>
      </c>
      <c r="I267" s="36">
        <f t="shared" si="31"/>
        <v>6.6530788681864017E-2</v>
      </c>
      <c r="L267" s="45"/>
      <c r="N267" s="46"/>
    </row>
    <row r="268" spans="3:14">
      <c r="C268" s="36">
        <f t="shared" si="32"/>
        <v>6.8999999999999684</v>
      </c>
      <c r="D268" s="36">
        <f t="shared" si="28"/>
        <v>9.4423459138672835E-3</v>
      </c>
      <c r="E268" s="36">
        <f t="shared" si="29"/>
        <v>3.2586593647670261E-4</v>
      </c>
      <c r="F268" s="42">
        <f t="shared" si="33"/>
        <v>26.510000000000112</v>
      </c>
      <c r="G268" s="42">
        <f t="shared" si="30"/>
        <v>3.1792892755210235E-5</v>
      </c>
      <c r="H268" s="36">
        <f t="shared" si="34"/>
        <v>2.6599999999999873</v>
      </c>
      <c r="I268" s="36">
        <f t="shared" si="31"/>
        <v>6.5662742463807267E-2</v>
      </c>
      <c r="L268" s="45"/>
      <c r="N268" s="46"/>
    </row>
    <row r="269" spans="3:14">
      <c r="C269" s="36">
        <f t="shared" si="32"/>
        <v>6.959999999999968</v>
      </c>
      <c r="D269" s="36">
        <f t="shared" si="28"/>
        <v>9.0160331822941534E-3</v>
      </c>
      <c r="E269" s="36">
        <f t="shared" si="29"/>
        <v>3.1088911323348255E-4</v>
      </c>
      <c r="F269" s="42">
        <f t="shared" si="33"/>
        <v>26.610000000000113</v>
      </c>
      <c r="G269" s="42">
        <f t="shared" si="30"/>
        <v>3.0413614804797433E-5</v>
      </c>
      <c r="H269" s="36">
        <f t="shared" si="34"/>
        <v>2.6699999999999871</v>
      </c>
      <c r="I269" s="36">
        <f t="shared" si="31"/>
        <v>6.4806474344250339E-2</v>
      </c>
      <c r="L269" s="45"/>
      <c r="N269" s="46"/>
    </row>
    <row r="270" spans="3:14">
      <c r="C270" s="36">
        <f t="shared" si="32"/>
        <v>7.0199999999999676</v>
      </c>
      <c r="D270" s="36">
        <f t="shared" si="28"/>
        <v>8.6055251571961113E-3</v>
      </c>
      <c r="E270" s="36">
        <f t="shared" si="29"/>
        <v>2.9669809118855321E-4</v>
      </c>
      <c r="F270" s="42">
        <f t="shared" si="33"/>
        <v>26.710000000000115</v>
      </c>
      <c r="G270" s="42">
        <f t="shared" si="30"/>
        <v>2.90935580487088E-5</v>
      </c>
      <c r="H270" s="36">
        <f t="shared" si="34"/>
        <v>2.6799999999999868</v>
      </c>
      <c r="I270" s="36">
        <f t="shared" si="31"/>
        <v>6.3961823591128314E-2</v>
      </c>
      <c r="L270" s="45"/>
      <c r="N270" s="46"/>
    </row>
    <row r="271" spans="3:14">
      <c r="C271" s="36">
        <f t="shared" si="32"/>
        <v>7.0799999999999672</v>
      </c>
      <c r="D271" s="36">
        <f t="shared" si="28"/>
        <v>8.2104231021277105E-3</v>
      </c>
      <c r="E271" s="36">
        <f t="shared" si="29"/>
        <v>2.8324677535703717E-4</v>
      </c>
      <c r="F271" s="42">
        <f t="shared" si="33"/>
        <v>26.810000000000116</v>
      </c>
      <c r="G271" s="42">
        <f t="shared" si="30"/>
        <v>2.7830211200596453E-5</v>
      </c>
      <c r="H271" s="36">
        <f t="shared" si="34"/>
        <v>2.6899999999999866</v>
      </c>
      <c r="I271" s="36">
        <f t="shared" si="31"/>
        <v>6.3128631536510021E-2</v>
      </c>
      <c r="L271" s="45"/>
      <c r="N271" s="46"/>
    </row>
    <row r="272" spans="3:14">
      <c r="C272" s="36">
        <f t="shared" si="32"/>
        <v>7.1399999999999668</v>
      </c>
      <c r="D272" s="36">
        <f t="shared" si="28"/>
        <v>7.8303284527339971E-3</v>
      </c>
      <c r="E272" s="36">
        <f t="shared" si="29"/>
        <v>2.7049204524410257E-4</v>
      </c>
      <c r="F272" s="42">
        <f t="shared" si="33"/>
        <v>26.910000000000117</v>
      </c>
      <c r="G272" s="42">
        <f t="shared" si="30"/>
        <v>2.6621167851211122E-5</v>
      </c>
      <c r="H272" s="36">
        <f t="shared" si="34"/>
        <v>2.6999999999999864</v>
      </c>
      <c r="I272" s="36">
        <f t="shared" si="31"/>
        <v>6.2306741556391695E-2</v>
      </c>
      <c r="L272" s="45"/>
      <c r="N272" s="46"/>
    </row>
    <row r="273" spans="3:14">
      <c r="C273" s="36">
        <f t="shared" si="32"/>
        <v>7.1999999999999664</v>
      </c>
      <c r="D273" s="36">
        <f t="shared" si="28"/>
        <v>7.464843431614499E-3</v>
      </c>
      <c r="E273" s="36">
        <f t="shared" si="29"/>
        <v>2.5839354644155329E-4</v>
      </c>
      <c r="F273" s="42">
        <f t="shared" si="33"/>
        <v>27.010000000000119</v>
      </c>
      <c r="G273" s="42">
        <f t="shared" si="30"/>
        <v>2.546412217194168E-5</v>
      </c>
      <c r="H273" s="36">
        <f t="shared" si="34"/>
        <v>2.7099999999999862</v>
      </c>
      <c r="I273" s="36">
        <f t="shared" si="31"/>
        <v>6.1495999050429261E-2</v>
      </c>
      <c r="L273" s="45"/>
      <c r="N273" s="46"/>
    </row>
    <row r="274" spans="3:14">
      <c r="C274" s="36">
        <f t="shared" si="32"/>
        <v>7.259999999999966</v>
      </c>
      <c r="D274" s="36">
        <f t="shared" si="28"/>
        <v>7.1135716333077872E-3</v>
      </c>
      <c r="E274" s="36">
        <f t="shared" si="29"/>
        <v>2.469134979046102E-4</v>
      </c>
      <c r="F274" s="42">
        <f t="shared" si="33"/>
        <v>27.11000000000012</v>
      </c>
      <c r="G274" s="42">
        <f t="shared" si="30"/>
        <v>2.4356864790013185E-5</v>
      </c>
      <c r="H274" s="36">
        <f t="shared" si="34"/>
        <v>2.719999999999986</v>
      </c>
      <c r="I274" s="36">
        <f t="shared" si="31"/>
        <v>6.0696251421620759E-2</v>
      </c>
      <c r="L274" s="45"/>
      <c r="N274" s="46"/>
    </row>
    <row r="275" spans="3:14">
      <c r="C275" s="36">
        <f t="shared" si="32"/>
        <v>7.3199999999999656</v>
      </c>
      <c r="D275" s="36">
        <f t="shared" si="28"/>
        <v>6.7761185794088016E-3</v>
      </c>
      <c r="E275" s="36">
        <f t="shared" si="29"/>
        <v>2.3601651365410034E-4</v>
      </c>
      <c r="F275" s="42">
        <f t="shared" si="33"/>
        <v>27.210000000000122</v>
      </c>
      <c r="G275" s="42">
        <f t="shared" si="30"/>
        <v>2.3297278828714689E-5</v>
      </c>
      <c r="H275" s="36">
        <f t="shared" si="34"/>
        <v>2.7299999999999858</v>
      </c>
      <c r="I275" s="36">
        <f t="shared" si="31"/>
        <v>5.9907348055954435E-2</v>
      </c>
      <c r="L275" s="45"/>
      <c r="N275" s="46"/>
    </row>
    <row r="276" spans="3:14">
      <c r="C276" s="36">
        <f t="shared" si="32"/>
        <v>7.3799999999999653</v>
      </c>
      <c r="D276" s="36">
        <f t="shared" si="28"/>
        <v>6.4520922439125052E-3</v>
      </c>
      <c r="E276" s="36">
        <f t="shared" si="29"/>
        <v>2.2566943775513654E-4</v>
      </c>
      <c r="F276" s="42">
        <f t="shared" si="33"/>
        <v>27.310000000000123</v>
      </c>
      <c r="G276" s="42">
        <f t="shared" si="30"/>
        <v>2.2283336106271829E-5</v>
      </c>
      <c r="H276" s="36">
        <f t="shared" si="34"/>
        <v>2.7399999999999856</v>
      </c>
      <c r="I276" s="36">
        <f t="shared" si="31"/>
        <v>5.9129140302032271E-2</v>
      </c>
      <c r="L276" s="45"/>
      <c r="N276" s="46"/>
    </row>
    <row r="277" spans="3:14">
      <c r="C277" s="36">
        <f t="shared" si="32"/>
        <v>7.4399999999999649</v>
      </c>
      <c r="D277" s="36">
        <f t="shared" si="28"/>
        <v>6.1411035489541931E-3</v>
      </c>
      <c r="E277" s="36">
        <f t="shared" si="29"/>
        <v>2.1584119151987779E-4</v>
      </c>
      <c r="F277" s="42">
        <f t="shared" si="33"/>
        <v>27.410000000000124</v>
      </c>
      <c r="G277" s="42">
        <f t="shared" si="30"/>
        <v>2.1313093487215247E-5</v>
      </c>
      <c r="H277" s="36">
        <f t="shared" si="34"/>
        <v>2.7499999999999853</v>
      </c>
      <c r="I277" s="36">
        <f t="shared" si="31"/>
        <v>5.8361481450681027E-2</v>
      </c>
      <c r="L277" s="45"/>
      <c r="N277" s="46"/>
    </row>
    <row r="278" spans="3:14">
      <c r="C278" s="36">
        <f t="shared" si="32"/>
        <v>7.4999999999999645</v>
      </c>
      <c r="D278" s="36">
        <f t="shared" si="28"/>
        <v>5.8427668311896892E-3</v>
      </c>
      <c r="E278" s="36">
        <f t="shared" si="29"/>
        <v>2.065026319700149E-4</v>
      </c>
      <c r="F278" s="42">
        <f t="shared" si="33"/>
        <v>27.510000000000126</v>
      </c>
      <c r="G278" s="42">
        <f t="shared" si="30"/>
        <v>2.0384689380322054E-5</v>
      </c>
      <c r="H278" s="36">
        <f t="shared" si="34"/>
        <v>2.7599999999999851</v>
      </c>
      <c r="I278" s="36">
        <f t="shared" si="31"/>
        <v>5.760422671456316E-2</v>
      </c>
      <c r="L278" s="45"/>
      <c r="N278" s="46"/>
    </row>
    <row r="279" spans="3:14">
      <c r="C279" s="36">
        <f t="shared" si="32"/>
        <v>7.5599999999999641</v>
      </c>
      <c r="D279" s="36">
        <f t="shared" si="28"/>
        <v>5.5567002791271861E-3</v>
      </c>
      <c r="E279" s="36">
        <f t="shared" si="29"/>
        <v>1.9762642067495002E-4</v>
      </c>
      <c r="F279" s="42">
        <f t="shared" si="33"/>
        <v>27.610000000000127</v>
      </c>
      <c r="G279" s="42">
        <f t="shared" si="30"/>
        <v>1.9496340377428216E-5</v>
      </c>
      <c r="H279" s="36">
        <f t="shared" si="34"/>
        <v>2.7699999999999849</v>
      </c>
      <c r="I279" s="36">
        <f t="shared" si="31"/>
        <v>5.68572332077956E-2</v>
      </c>
      <c r="L279" s="45"/>
      <c r="N279" s="46"/>
    </row>
    <row r="280" spans="3:14">
      <c r="C280" s="36">
        <f t="shared" si="32"/>
        <v>7.6199999999999637</v>
      </c>
      <c r="D280" s="36">
        <f t="shared" si="28"/>
        <v>5.2825263417870996E-3</v>
      </c>
      <c r="E280" s="36">
        <f t="shared" si="29"/>
        <v>1.8918690215496354E-4</v>
      </c>
      <c r="F280" s="42">
        <f t="shared" si="33"/>
        <v>27.710000000000129</v>
      </c>
      <c r="G280" s="42">
        <f t="shared" si="30"/>
        <v>1.8646338027620598E-5</v>
      </c>
      <c r="H280" s="36">
        <f t="shared" si="34"/>
        <v>2.7799999999999847</v>
      </c>
      <c r="I280" s="36">
        <f t="shared" si="31"/>
        <v>5.6120359925588614E-2</v>
      </c>
      <c r="L280" s="45"/>
      <c r="N280" s="46"/>
    </row>
    <row r="281" spans="3:14">
      <c r="C281" s="36">
        <f t="shared" si="32"/>
        <v>7.6799999999999633</v>
      </c>
      <c r="D281" s="36">
        <f t="shared" si="28"/>
        <v>5.0198721091259764E-3</v>
      </c>
      <c r="E281" s="36">
        <f t="shared" si="29"/>
        <v>1.8115999110561489E-4</v>
      </c>
      <c r="F281" s="42">
        <f t="shared" si="33"/>
        <v>27.81000000000013</v>
      </c>
      <c r="G281" s="42">
        <f t="shared" si="30"/>
        <v>1.7833045741522973E-5</v>
      </c>
      <c r="H281" s="36">
        <f t="shared" si="34"/>
        <v>2.7899999999999845</v>
      </c>
      <c r="I281" s="36">
        <f t="shared" si="31"/>
        <v>5.539346772391298E-2</v>
      </c>
      <c r="L281" s="45"/>
      <c r="N281" s="46"/>
    </row>
    <row r="282" spans="3:14">
      <c r="C282" s="36">
        <f t="shared" si="32"/>
        <v>7.7399999999999629</v>
      </c>
      <c r="D282" s="36">
        <f t="shared" si="28"/>
        <v>4.7683696647167163E-3</v>
      </c>
      <c r="E282" s="36">
        <f t="shared" si="29"/>
        <v>1.7352306776077561E-4</v>
      </c>
      <c r="F282" s="42">
        <f t="shared" si="33"/>
        <v>27.910000000000132</v>
      </c>
      <c r="G282" s="42">
        <f t="shared" si="30"/>
        <v>1.7054895820586947E-5</v>
      </c>
      <c r="H282" s="36">
        <f t="shared" si="34"/>
        <v>2.7999999999999843</v>
      </c>
      <c r="I282" s="36">
        <f t="shared" si="31"/>
        <v>5.4676419299204485E-2</v>
      </c>
      <c r="L282" s="45"/>
      <c r="N282" s="46"/>
    </row>
    <row r="283" spans="3:14">
      <c r="C283" s="36">
        <f t="shared" si="32"/>
        <v>7.7999999999999625</v>
      </c>
      <c r="D283" s="36">
        <f t="shared" si="28"/>
        <v>4.5276564112286845E-3</v>
      </c>
      <c r="E283" s="36">
        <f t="shared" si="29"/>
        <v>1.6625488076756791E-4</v>
      </c>
      <c r="F283" s="42">
        <f t="shared" si="33"/>
        <v>28.010000000000133</v>
      </c>
      <c r="G283" s="42">
        <f t="shared" si="30"/>
        <v>1.6310386606490116E-5</v>
      </c>
      <c r="H283" s="36">
        <f t="shared" si="34"/>
        <v>2.8099999999999841</v>
      </c>
      <c r="I283" s="36">
        <f t="shared" si="31"/>
        <v>5.3969079168115185E-2</v>
      </c>
      <c r="L283" s="45"/>
      <c r="N283" s="46"/>
    </row>
    <row r="284" spans="3:14">
      <c r="C284" s="36">
        <f t="shared" si="32"/>
        <v>7.8599999999999621</v>
      </c>
      <c r="D284" s="36">
        <f t="shared" si="28"/>
        <v>4.2973753692985795E-3</v>
      </c>
      <c r="E284" s="36">
        <f t="shared" si="29"/>
        <v>1.5933545699756143E-4</v>
      </c>
      <c r="F284" s="42">
        <f t="shared" si="33"/>
        <v>28.110000000000134</v>
      </c>
      <c r="G284" s="42">
        <f t="shared" si="30"/>
        <v>1.5598079745926986E-5</v>
      </c>
      <c r="H284" s="36">
        <f t="shared" si="34"/>
        <v>2.8199999999999839</v>
      </c>
      <c r="I284" s="36">
        <f t="shared" si="31"/>
        <v>5.327131364731811E-2</v>
      </c>
      <c r="L284" s="45"/>
      <c r="N284" s="46"/>
    </row>
    <row r="285" spans="3:14">
      <c r="C285" s="36">
        <f t="shared" si="32"/>
        <v>7.9199999999999617</v>
      </c>
      <c r="D285" s="36">
        <f t="shared" si="28"/>
        <v>4.0771754504261293E-3</v>
      </c>
      <c r="E285" s="36">
        <f t="shared" si="29"/>
        <v>1.5274601776528522E-4</v>
      </c>
      <c r="F285" s="42">
        <f t="shared" si="33"/>
        <v>28.210000000000136</v>
      </c>
      <c r="G285" s="42">
        <f t="shared" si="30"/>
        <v>1.4916597566256429E-5</v>
      </c>
      <c r="H285" s="36">
        <f t="shared" si="34"/>
        <v>2.8299999999999836</v>
      </c>
      <c r="I285" s="36">
        <f t="shared" si="31"/>
        <v>5.2582990833374754E-2</v>
      </c>
      <c r="L285" s="45"/>
      <c r="N285" s="46"/>
    </row>
    <row r="286" spans="3:14">
      <c r="C286" s="36">
        <f t="shared" si="32"/>
        <v>7.9799999999999613</v>
      </c>
      <c r="D286" s="36">
        <f t="shared" si="28"/>
        <v>3.8667117045676526E-3</v>
      </c>
      <c r="E286" s="36">
        <f t="shared" si="29"/>
        <v>1.4646890096783308E-4</v>
      </c>
      <c r="F286" s="42">
        <f t="shared" si="33"/>
        <v>28.310000000000137</v>
      </c>
      <c r="G286" s="42">
        <f t="shared" si="30"/>
        <v>1.4264620557639696E-5</v>
      </c>
      <c r="H286" s="36">
        <f t="shared" si="34"/>
        <v>2.8399999999999834</v>
      </c>
      <c r="I286" s="36">
        <f t="shared" si="31"/>
        <v>5.1903980582670844E-2</v>
      </c>
      <c r="L286" s="45"/>
      <c r="N286" s="46"/>
    </row>
    <row r="287" spans="3:14">
      <c r="C287" s="36">
        <f t="shared" si="32"/>
        <v>8.0399999999999618</v>
      </c>
      <c r="D287" s="36">
        <f t="shared" si="28"/>
        <v>3.6656455431353179E-3</v>
      </c>
      <c r="E287" s="36">
        <f t="shared" si="29"/>
        <v>1.4048748869843571E-4</v>
      </c>
      <c r="F287" s="42">
        <f t="shared" si="33"/>
        <v>28.410000000000139</v>
      </c>
      <c r="G287" s="42">
        <f t="shared" si="30"/>
        <v>1.3640884957469118E-5</v>
      </c>
      <c r="H287" s="36">
        <f t="shared" si="34"/>
        <v>2.8499999999999832</v>
      </c>
      <c r="I287" s="36">
        <f t="shared" si="31"/>
        <v>5.1234154491429262E-2</v>
      </c>
      <c r="L287" s="45"/>
      <c r="N287" s="46"/>
    </row>
    <row r="288" spans="3:14">
      <c r="C288" s="36">
        <f t="shared" si="32"/>
        <v>8.0999999999999623</v>
      </c>
      <c r="D288" s="36">
        <f t="shared" si="28"/>
        <v>3.4736449381409843E-3</v>
      </c>
      <c r="E288" s="36">
        <f t="shared" si="29"/>
        <v>1.3478613992266476E-4</v>
      </c>
      <c r="F288" s="42">
        <f t="shared" si="33"/>
        <v>28.51000000000014</v>
      </c>
      <c r="G288" s="42">
        <f t="shared" si="30"/>
        <v>1.3044180433046131E-5</v>
      </c>
      <c r="H288" s="36">
        <f t="shared" si="34"/>
        <v>2.859999999999983</v>
      </c>
      <c r="I288" s="36">
        <f t="shared" si="31"/>
        <v>5.0573385875804684E-2</v>
      </c>
      <c r="L288" s="45"/>
      <c r="N288" s="46"/>
    </row>
    <row r="289" spans="3:14">
      <c r="C289" s="36">
        <f t="shared" si="32"/>
        <v>8.1599999999999628</v>
      </c>
      <c r="D289" s="36">
        <f t="shared" si="28"/>
        <v>3.2903845982504894E-3</v>
      </c>
      <c r="E289" s="36">
        <f t="shared" si="29"/>
        <v>1.2935012783870482E-4</v>
      </c>
      <c r="F289" s="42">
        <f t="shared" si="33"/>
        <v>28.610000000000142</v>
      </c>
      <c r="G289" s="42">
        <f t="shared" si="30"/>
        <v>1.2473347858621063E-5</v>
      </c>
      <c r="H289" s="36">
        <f t="shared" si="34"/>
        <v>2.8699999999999828</v>
      </c>
      <c r="I289" s="36">
        <f t="shared" si="31"/>
        <v>4.9921549752067779E-2</v>
      </c>
      <c r="L289" s="45"/>
      <c r="N289" s="46"/>
    </row>
    <row r="290" spans="3:14">
      <c r="C290" s="36">
        <f t="shared" si="32"/>
        <v>8.2199999999999633</v>
      </c>
      <c r="D290" s="36">
        <f t="shared" si="28"/>
        <v>3.1155461225375329E-3</v>
      </c>
      <c r="E290" s="36">
        <f t="shared" si="29"/>
        <v>1.241655815731601E-4</v>
      </c>
      <c r="F290" s="42">
        <f t="shared" si="33"/>
        <v>28.710000000000143</v>
      </c>
      <c r="G290" s="42">
        <f t="shared" si="30"/>
        <v>1.1927277183055376E-5</v>
      </c>
      <c r="H290" s="36">
        <f t="shared" si="34"/>
        <v>2.8799999999999826</v>
      </c>
      <c r="I290" s="36">
        <f t="shared" si="31"/>
        <v>4.927852281688358E-2</v>
      </c>
      <c r="L290" s="45"/>
      <c r="N290" s="46"/>
    </row>
    <row r="291" spans="3:14">
      <c r="C291" s="36">
        <f t="shared" si="32"/>
        <v>8.2799999999999638</v>
      </c>
      <c r="D291" s="36">
        <f t="shared" si="28"/>
        <v>2.948818132745841E-3</v>
      </c>
      <c r="E291" s="36">
        <f t="shared" si="29"/>
        <v>1.1921943189137375E-4</v>
      </c>
      <c r="F291" s="42">
        <f t="shared" si="33"/>
        <v>28.810000000000144</v>
      </c>
      <c r="G291" s="42">
        <f t="shared" si="30"/>
        <v>1.1404905384509402E-5</v>
      </c>
      <c r="H291" s="36">
        <f t="shared" si="34"/>
        <v>2.8899999999999824</v>
      </c>
      <c r="I291" s="36">
        <f t="shared" si="31"/>
        <v>4.8644183427690245E-2</v>
      </c>
      <c r="L291" s="45"/>
      <c r="N291" s="46"/>
    </row>
    <row r="292" spans="3:14">
      <c r="C292" s="36">
        <f t="shared" si="32"/>
        <v>8.3399999999999643</v>
      </c>
      <c r="D292" s="36">
        <f t="shared" si="28"/>
        <v>2.7898963848844334E-3</v>
      </c>
      <c r="E292" s="36">
        <f t="shared" si="29"/>
        <v>1.1449936062647638E-4</v>
      </c>
      <c r="F292" s="42">
        <f t="shared" si="33"/>
        <v>28.910000000000146</v>
      </c>
      <c r="G292" s="42">
        <f t="shared" si="30"/>
        <v>1.0905214508696491E-5</v>
      </c>
      <c r="H292" s="36">
        <f t="shared" si="34"/>
        <v>2.8999999999999821</v>
      </c>
      <c r="I292" s="36">
        <f t="shared" si="31"/>
        <v>4.8018411583183325E-2</v>
      </c>
      <c r="L292" s="45"/>
      <c r="N292" s="46"/>
    </row>
    <row r="293" spans="3:14">
      <c r="C293" s="36">
        <f t="shared" si="32"/>
        <v>8.3999999999999648</v>
      </c>
      <c r="D293" s="36">
        <f t="shared" si="28"/>
        <v>2.6384838609934081E-3</v>
      </c>
      <c r="E293" s="36">
        <f t="shared" si="29"/>
        <v>1.0999375355451018E-4</v>
      </c>
      <c r="F293" s="42">
        <f t="shared" si="33"/>
        <v>29.010000000000147</v>
      </c>
      <c r="G293" s="42">
        <f t="shared" si="30"/>
        <v>1.0427229787376984E-5</v>
      </c>
      <c r="H293" s="36">
        <f t="shared" si="34"/>
        <v>2.9099999999999819</v>
      </c>
      <c r="I293" s="36">
        <f t="shared" si="31"/>
        <v>4.7401088903909989E-2</v>
      </c>
      <c r="L293" s="45"/>
      <c r="N293" s="46"/>
    </row>
    <row r="294" spans="3:14">
      <c r="C294" s="36">
        <f t="shared" si="32"/>
        <v>8.4599999999999653</v>
      </c>
      <c r="D294" s="36">
        <f t="shared" si="28"/>
        <v>2.4942908419269354E-3</v>
      </c>
      <c r="E294" s="36">
        <f t="shared" si="29"/>
        <v>1.056916564642117E-4</v>
      </c>
      <c r="F294" s="42">
        <f t="shared" si="33"/>
        <v>29.110000000000149</v>
      </c>
      <c r="G294" s="42">
        <f t="shared" si="30"/>
        <v>9.9700178338930904E-6</v>
      </c>
      <c r="H294" s="36">
        <f t="shared" si="34"/>
        <v>2.9199999999999817</v>
      </c>
      <c r="I294" s="36">
        <f t="shared" si="31"/>
        <v>4.6792098612978443E-2</v>
      </c>
      <c r="L294" s="45"/>
      <c r="N294" s="46"/>
    </row>
    <row r="295" spans="3:14">
      <c r="C295" s="36">
        <f t="shared" si="32"/>
        <v>8.5199999999999658</v>
      </c>
      <c r="D295" s="36">
        <f t="shared" si="28"/>
        <v>2.3570349620065582E-3</v>
      </c>
      <c r="E295" s="36">
        <f t="shared" si="29"/>
        <v>1.0158273418952381E-4</v>
      </c>
      <c r="F295" s="42">
        <f t="shared" si="33"/>
        <v>29.21000000000015</v>
      </c>
      <c r="G295" s="42">
        <f t="shared" si="30"/>
        <v>9.5326849126690617E-6</v>
      </c>
      <c r="H295" s="36">
        <f t="shared" si="34"/>
        <v>2.9299999999999815</v>
      </c>
      <c r="I295" s="36">
        <f t="shared" si="31"/>
        <v>4.619132551688624E-2</v>
      </c>
      <c r="L295" s="45"/>
      <c r="N295" s="46"/>
    </row>
    <row r="296" spans="3:14">
      <c r="C296" s="36">
        <f t="shared" si="32"/>
        <v>8.5799999999999663</v>
      </c>
      <c r="D296" s="36">
        <f t="shared" si="28"/>
        <v>2.2264412464009452E-3</v>
      </c>
      <c r="E296" s="36">
        <f t="shared" si="29"/>
        <v>9.765723239079769E-5</v>
      </c>
      <c r="F296" s="42">
        <f t="shared" si="33"/>
        <v>29.310000000000151</v>
      </c>
      <c r="G296" s="42">
        <f t="shared" si="30"/>
        <v>9.1143752797195597E-6</v>
      </c>
      <c r="H296" s="36">
        <f t="shared" si="34"/>
        <v>2.9399999999999813</v>
      </c>
      <c r="I296" s="36">
        <f t="shared" si="31"/>
        <v>4.5598655986471885E-2</v>
      </c>
      <c r="L296" s="45"/>
      <c r="N296" s="46"/>
    </row>
    <row r="297" spans="3:14">
      <c r="C297" s="36">
        <f t="shared" si="32"/>
        <v>8.6399999999999668</v>
      </c>
      <c r="D297" s="36">
        <f t="shared" si="28"/>
        <v>2.1022421320887096E-3</v>
      </c>
      <c r="E297" s="36">
        <f t="shared" si="29"/>
        <v>9.3905941887086354E-5</v>
      </c>
      <c r="F297" s="42">
        <f t="shared" si="33"/>
        <v>29.410000000000153</v>
      </c>
      <c r="G297" s="42">
        <f t="shared" si="30"/>
        <v>8.7142695913233642E-6</v>
      </c>
      <c r="H297" s="36">
        <f t="shared" si="34"/>
        <v>2.9499999999999811</v>
      </c>
      <c r="I297" s="36">
        <f t="shared" si="31"/>
        <v>4.5013977937993659E-2</v>
      </c>
      <c r="L297" s="45"/>
      <c r="N297" s="46"/>
    </row>
    <row r="298" spans="3:14">
      <c r="C298" s="36">
        <f t="shared" si="32"/>
        <v>8.6999999999999673</v>
      </c>
      <c r="D298" s="36">
        <f t="shared" si="28"/>
        <v>1.9841774732586794E-3</v>
      </c>
      <c r="E298" s="36">
        <f t="shared" si="29"/>
        <v>9.0320165357033787E-5</v>
      </c>
      <c r="F298" s="42">
        <f t="shared" si="33"/>
        <v>29.510000000000154</v>
      </c>
      <c r="G298" s="42">
        <f t="shared" si="30"/>
        <v>8.3315833781296821E-6</v>
      </c>
      <c r="H298" s="36">
        <f t="shared" si="34"/>
        <v>2.9599999999999809</v>
      </c>
      <c r="I298" s="36">
        <f t="shared" si="31"/>
        <v>4.4437180814338798E-2</v>
      </c>
      <c r="L298" s="45"/>
      <c r="N298" s="46"/>
    </row>
    <row r="299" spans="3:14">
      <c r="C299" s="36">
        <f t="shared" si="32"/>
        <v>8.7599999999999678</v>
      </c>
      <c r="D299" s="36">
        <f t="shared" si="28"/>
        <v>1.8719945319970476E-3</v>
      </c>
      <c r="E299" s="36">
        <f t="shared" si="29"/>
        <v>8.6891686239747677E-5</v>
      </c>
      <c r="F299" s="42">
        <f t="shared" si="33"/>
        <v>29.610000000000156</v>
      </c>
      <c r="G299" s="42">
        <f t="shared" si="30"/>
        <v>7.9655655820703786E-6</v>
      </c>
      <c r="H299" s="36">
        <f t="shared" si="34"/>
        <v>2.9699999999999807</v>
      </c>
      <c r="I299" s="36">
        <f t="shared" si="31"/>
        <v>4.3868155566366612E-2</v>
      </c>
      <c r="L299" s="45"/>
      <c r="N299" s="46"/>
    </row>
    <row r="300" spans="3:14">
      <c r="C300" s="36">
        <f t="shared" si="32"/>
        <v>8.8199999999999683</v>
      </c>
      <c r="D300" s="36">
        <f t="shared" si="28"/>
        <v>1.7654479551037284E-3</v>
      </c>
      <c r="E300" s="36">
        <f t="shared" si="29"/>
        <v>8.3612739679815362E-5</v>
      </c>
      <c r="F300" s="42">
        <f t="shared" si="33"/>
        <v>29.710000000000157</v>
      </c>
      <c r="G300" s="42">
        <f t="shared" si="30"/>
        <v>7.6154971535533729E-6</v>
      </c>
      <c r="H300" s="36">
        <f t="shared" si="34"/>
        <v>2.9799999999999804</v>
      </c>
      <c r="I300" s="36">
        <f t="shared" si="31"/>
        <v>4.3306794634388635E-2</v>
      </c>
      <c r="L300" s="45"/>
      <c r="N300" s="46"/>
    </row>
    <row r="301" spans="3:14">
      <c r="C301" s="36">
        <f t="shared" si="32"/>
        <v>8.8799999999999688</v>
      </c>
      <c r="D301" s="36">
        <f t="shared" si="28"/>
        <v>1.6642997378708421E-3</v>
      </c>
      <c r="E301" s="36">
        <f t="shared" si="29"/>
        <v>8.0475985372368883E-5</v>
      </c>
      <c r="F301" s="42">
        <f t="shared" si="33"/>
        <v>29.810000000000159</v>
      </c>
      <c r="G301" s="42">
        <f t="shared" si="30"/>
        <v>7.2806897065108542E-6</v>
      </c>
      <c r="H301" s="36">
        <f t="shared" si="34"/>
        <v>2.9899999999999802</v>
      </c>
      <c r="I301" s="36">
        <f t="shared" si="31"/>
        <v>4.2752991929788292E-2</v>
      </c>
      <c r="L301" s="45"/>
      <c r="N301" s="46"/>
    </row>
    <row r="302" spans="3:14">
      <c r="C302" s="36">
        <f t="shared" si="32"/>
        <v>8.9399999999999693</v>
      </c>
      <c r="D302" s="36">
        <f t="shared" si="28"/>
        <v>1.5683191756447072E-3</v>
      </c>
      <c r="E302" s="36">
        <f t="shared" si="29"/>
        <v>7.7474482174913099E-5</v>
      </c>
      <c r="F302" s="42">
        <f t="shared" si="33"/>
        <v>29.91000000000016</v>
      </c>
      <c r="G302" s="42">
        <f t="shared" si="30"/>
        <v>6.9604842289707062E-6</v>
      </c>
      <c r="H302" s="36">
        <f t="shared" si="34"/>
        <v>2.99999999999998</v>
      </c>
      <c r="I302" s="36">
        <f t="shared" si="31"/>
        <v>4.2206642816783567E-2</v>
      </c>
      <c r="L302" s="45"/>
      <c r="N302" s="46"/>
    </row>
    <row r="303" spans="3:14">
      <c r="C303" s="36">
        <f t="shared" si="32"/>
        <v>8.9999999999999698</v>
      </c>
      <c r="D303" s="36">
        <f t="shared" si="28"/>
        <v>1.4772828039793806E-3</v>
      </c>
      <c r="E303" s="36">
        <f t="shared" si="29"/>
        <v>7.4601664362591836E-5</v>
      </c>
      <c r="F303" s="42">
        <f t="shared" si="33"/>
        <v>30.010000000000161</v>
      </c>
      <c r="G303" s="42">
        <f t="shared" si="30"/>
        <v>6.6542498469103439E-6</v>
      </c>
      <c r="H303" s="36">
        <f t="shared" si="34"/>
        <v>3.0099999999999798</v>
      </c>
      <c r="I303" s="36">
        <f t="shared" si="31"/>
        <v>4.1667644094334051E-2</v>
      </c>
      <c r="L303" s="45"/>
      <c r="N303" s="46"/>
    </row>
    <row r="304" spans="3:14">
      <c r="L304" s="45"/>
      <c r="N304" s="46"/>
    </row>
    <row r="305" spans="12:14">
      <c r="L305" s="45"/>
      <c r="N305" s="46"/>
    </row>
    <row r="306" spans="12:14">
      <c r="L306" s="45"/>
      <c r="N306" s="46"/>
    </row>
    <row r="307" spans="12:14">
      <c r="L307" s="45"/>
      <c r="N307" s="46"/>
    </row>
    <row r="308" spans="12:14">
      <c r="L308" s="45"/>
      <c r="N308" s="46"/>
    </row>
    <row r="309" spans="12:14">
      <c r="L309" s="45"/>
      <c r="N309" s="46"/>
    </row>
    <row r="310" spans="12:14">
      <c r="L310" s="45"/>
      <c r="N310" s="46"/>
    </row>
    <row r="311" spans="12:14">
      <c r="L311" s="45"/>
      <c r="N311" s="46"/>
    </row>
    <row r="312" spans="12:14">
      <c r="L312" s="45"/>
      <c r="N312" s="46"/>
    </row>
    <row r="313" spans="12:14">
      <c r="L313" s="45"/>
      <c r="N313" s="46"/>
    </row>
    <row r="314" spans="12:14">
      <c r="L314" s="45"/>
      <c r="N314" s="46"/>
    </row>
    <row r="315" spans="12:14">
      <c r="L315" s="45"/>
      <c r="N315" s="46"/>
    </row>
    <row r="316" spans="12:14">
      <c r="L316" s="45"/>
      <c r="N316" s="46"/>
    </row>
    <row r="317" spans="12:14">
      <c r="L317" s="45"/>
      <c r="N317" s="46"/>
    </row>
    <row r="318" spans="12:14">
      <c r="L318" s="45"/>
      <c r="N318" s="46"/>
    </row>
    <row r="319" spans="12:14">
      <c r="L319" s="45"/>
      <c r="N319" s="46"/>
    </row>
    <row r="320" spans="12:14">
      <c r="L320" s="45"/>
      <c r="N320" s="46"/>
    </row>
    <row r="321" spans="12:14">
      <c r="L321" s="45"/>
      <c r="N321" s="46"/>
    </row>
    <row r="322" spans="12:14">
      <c r="L322" s="45"/>
      <c r="N322" s="46"/>
    </row>
    <row r="323" spans="12:14">
      <c r="L323" s="45"/>
      <c r="N323" s="46"/>
    </row>
    <row r="324" spans="12:14">
      <c r="L324" s="45"/>
      <c r="N324" s="46"/>
    </row>
    <row r="325" spans="12:14">
      <c r="L325" s="45"/>
      <c r="N325" s="46"/>
    </row>
    <row r="326" spans="12:14">
      <c r="L326" s="45"/>
      <c r="N326" s="46"/>
    </row>
  </sheetData>
  <sortState xmlns:xlrd2="http://schemas.microsoft.com/office/spreadsheetml/2017/richdata2" ref="K26:N326">
    <sortCondition ref="M27"/>
  </sortState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0"/>
  <sheetViews>
    <sheetView zoomScaleNormal="100" workbookViewId="0">
      <selection activeCell="G37" sqref="A1:G37"/>
    </sheetView>
  </sheetViews>
  <sheetFormatPr defaultRowHeight="15"/>
  <cols>
    <col min="1" max="1" width="5" bestFit="1" customWidth="1"/>
    <col min="2" max="2" width="12.85546875" hidden="1" customWidth="1"/>
    <col min="3" max="3" width="12.5703125" customWidth="1"/>
    <col min="4" max="4" width="7.85546875" customWidth="1"/>
    <col min="7" max="7" width="8.42578125" customWidth="1"/>
    <col min="8" max="8" width="13.140625" customWidth="1"/>
    <col min="9" max="9" width="14" customWidth="1"/>
    <col min="10" max="10" width="19" customWidth="1"/>
    <col min="11" max="11" width="13.140625" customWidth="1"/>
    <col min="12" max="12" width="12.28515625" customWidth="1"/>
    <col min="14" max="14" width="13.140625" bestFit="1" customWidth="1"/>
    <col min="15" max="15" width="12.28515625" bestFit="1" customWidth="1"/>
  </cols>
  <sheetData>
    <row r="1" spans="1:12" ht="30">
      <c r="A1" s="3" t="s">
        <v>106</v>
      </c>
      <c r="B1" s="3" t="s">
        <v>107</v>
      </c>
      <c r="C1" s="27" t="s">
        <v>108</v>
      </c>
      <c r="D1" s="28" t="s">
        <v>23</v>
      </c>
      <c r="E1" s="4" t="s">
        <v>24</v>
      </c>
      <c r="F1" s="4" t="s">
        <v>25</v>
      </c>
      <c r="G1" s="16" t="s">
        <v>26</v>
      </c>
      <c r="I1" s="16" t="s">
        <v>109</v>
      </c>
      <c r="J1" s="17" t="s">
        <v>28</v>
      </c>
      <c r="K1" s="18" t="s">
        <v>110</v>
      </c>
    </row>
    <row r="2" spans="1:12">
      <c r="A2" s="5">
        <v>1</v>
      </c>
      <c r="B2" s="6" t="s">
        <v>111</v>
      </c>
      <c r="C2" s="7" t="s">
        <v>112</v>
      </c>
      <c r="D2" s="8" t="s">
        <v>54</v>
      </c>
      <c r="E2" s="9">
        <v>7</v>
      </c>
      <c r="F2" s="9">
        <v>9</v>
      </c>
      <c r="G2" s="15">
        <f>E2*0.3+F2*0.7</f>
        <v>8.4</v>
      </c>
      <c r="I2" s="2">
        <v>3</v>
      </c>
      <c r="J2" s="2">
        <f t="shared" ref="J2:J9" si="0">COUNTIF($E$2:$E$37,I2)</f>
        <v>2</v>
      </c>
      <c r="K2" s="14">
        <f>J2/SUM($J$2:$J$9)</f>
        <v>5.5555555555555552E-2</v>
      </c>
    </row>
    <row r="3" spans="1:12">
      <c r="A3" s="5">
        <v>2</v>
      </c>
      <c r="B3" s="6" t="s">
        <v>113</v>
      </c>
      <c r="C3" s="7" t="s">
        <v>114</v>
      </c>
      <c r="D3" s="8" t="s">
        <v>30</v>
      </c>
      <c r="E3" s="9">
        <v>5</v>
      </c>
      <c r="F3" s="9">
        <v>4</v>
      </c>
      <c r="G3" s="15">
        <f t="shared" ref="G3:G37" si="1">E3*0.3+F3*0.7</f>
        <v>4.3</v>
      </c>
      <c r="I3" s="2">
        <v>4</v>
      </c>
      <c r="J3" s="2">
        <f t="shared" si="0"/>
        <v>2</v>
      </c>
      <c r="K3" s="14">
        <f t="shared" ref="K3:K9" si="2">J3/SUM($J$2:$J$9)</f>
        <v>5.5555555555555552E-2</v>
      </c>
    </row>
    <row r="4" spans="1:12">
      <c r="A4" s="5">
        <v>3</v>
      </c>
      <c r="B4" s="6" t="s">
        <v>115</v>
      </c>
      <c r="C4" s="7" t="s">
        <v>116</v>
      </c>
      <c r="D4" s="8" t="s">
        <v>57</v>
      </c>
      <c r="E4" s="9">
        <v>8</v>
      </c>
      <c r="F4" s="9">
        <v>10</v>
      </c>
      <c r="G4" s="15">
        <f t="shared" si="1"/>
        <v>9.4</v>
      </c>
      <c r="I4" s="2">
        <v>5</v>
      </c>
      <c r="J4" s="2">
        <f t="shared" si="0"/>
        <v>4</v>
      </c>
      <c r="K4" s="14">
        <f t="shared" si="2"/>
        <v>0.1111111111111111</v>
      </c>
    </row>
    <row r="5" spans="1:12">
      <c r="A5" s="5">
        <v>4</v>
      </c>
      <c r="B5" s="6" t="s">
        <v>117</v>
      </c>
      <c r="C5" s="7" t="s">
        <v>118</v>
      </c>
      <c r="D5" s="8" t="s">
        <v>60</v>
      </c>
      <c r="E5" s="9">
        <v>9</v>
      </c>
      <c r="F5" s="9">
        <v>7</v>
      </c>
      <c r="G5" s="15">
        <f t="shared" si="1"/>
        <v>7.6</v>
      </c>
      <c r="I5" s="2">
        <v>6</v>
      </c>
      <c r="J5" s="2">
        <f t="shared" si="0"/>
        <v>5</v>
      </c>
      <c r="K5" s="14">
        <f t="shared" si="2"/>
        <v>0.1388888888888889</v>
      </c>
    </row>
    <row r="6" spans="1:12">
      <c r="A6" s="5">
        <v>5</v>
      </c>
      <c r="B6" s="6" t="s">
        <v>119</v>
      </c>
      <c r="C6" s="7" t="s">
        <v>120</v>
      </c>
      <c r="D6" s="8" t="s">
        <v>62</v>
      </c>
      <c r="E6" s="9">
        <v>7</v>
      </c>
      <c r="F6" s="9">
        <v>10</v>
      </c>
      <c r="G6" s="15">
        <f t="shared" si="1"/>
        <v>9.1</v>
      </c>
      <c r="I6" s="2">
        <v>7</v>
      </c>
      <c r="J6" s="2">
        <f t="shared" si="0"/>
        <v>9</v>
      </c>
      <c r="K6" s="14">
        <f t="shared" si="2"/>
        <v>0.25</v>
      </c>
    </row>
    <row r="7" spans="1:12">
      <c r="A7" s="5">
        <v>6</v>
      </c>
      <c r="B7" s="6" t="s">
        <v>121</v>
      </c>
      <c r="C7" s="7" t="s">
        <v>122</v>
      </c>
      <c r="D7" s="8" t="s">
        <v>64</v>
      </c>
      <c r="E7" s="9">
        <v>6</v>
      </c>
      <c r="F7" s="9">
        <v>8</v>
      </c>
      <c r="G7" s="15">
        <f t="shared" si="1"/>
        <v>7.3999999999999995</v>
      </c>
      <c r="I7" s="2">
        <v>8</v>
      </c>
      <c r="J7" s="2">
        <f t="shared" si="0"/>
        <v>7</v>
      </c>
      <c r="K7" s="14">
        <f t="shared" si="2"/>
        <v>0.19444444444444445</v>
      </c>
    </row>
    <row r="8" spans="1:12">
      <c r="A8" s="5">
        <v>7</v>
      </c>
      <c r="B8" s="6" t="s">
        <v>123</v>
      </c>
      <c r="C8" s="7" t="s">
        <v>124</v>
      </c>
      <c r="D8" s="8" t="s">
        <v>34</v>
      </c>
      <c r="E8" s="9">
        <v>6</v>
      </c>
      <c r="F8" s="9">
        <v>6</v>
      </c>
      <c r="G8" s="15">
        <f t="shared" si="1"/>
        <v>5.9999999999999991</v>
      </c>
      <c r="I8" s="2">
        <v>9</v>
      </c>
      <c r="J8" s="2">
        <f t="shared" si="0"/>
        <v>6</v>
      </c>
      <c r="K8" s="20">
        <f t="shared" si="2"/>
        <v>0.16666666666666666</v>
      </c>
    </row>
    <row r="9" spans="1:12">
      <c r="A9" s="5">
        <v>8</v>
      </c>
      <c r="B9" s="6" t="s">
        <v>125</v>
      </c>
      <c r="C9" s="7" t="s">
        <v>126</v>
      </c>
      <c r="D9" s="8" t="s">
        <v>66</v>
      </c>
      <c r="E9" s="9">
        <v>9</v>
      </c>
      <c r="F9" s="9">
        <v>10</v>
      </c>
      <c r="G9" s="15">
        <f t="shared" si="1"/>
        <v>9.6999999999999993</v>
      </c>
      <c r="I9" s="2">
        <v>10</v>
      </c>
      <c r="J9" s="2">
        <f t="shared" si="0"/>
        <v>1</v>
      </c>
      <c r="K9" s="14">
        <f t="shared" si="2"/>
        <v>2.7777777777777776E-2</v>
      </c>
    </row>
    <row r="10" spans="1:12">
      <c r="A10" s="5">
        <v>9</v>
      </c>
      <c r="B10" s="6" t="s">
        <v>127</v>
      </c>
      <c r="C10" s="7" t="s">
        <v>128</v>
      </c>
      <c r="D10" s="8" t="s">
        <v>68</v>
      </c>
      <c r="E10" s="9">
        <v>7</v>
      </c>
      <c r="F10" s="9">
        <v>8</v>
      </c>
      <c r="G10" s="15">
        <f t="shared" si="1"/>
        <v>7.6999999999999993</v>
      </c>
    </row>
    <row r="11" spans="1:12">
      <c r="A11" s="5">
        <v>10</v>
      </c>
      <c r="B11" s="6" t="s">
        <v>129</v>
      </c>
      <c r="C11" s="7" t="s">
        <v>130</v>
      </c>
      <c r="D11" s="8" t="s">
        <v>35</v>
      </c>
      <c r="E11" s="9">
        <v>7</v>
      </c>
      <c r="F11" s="9">
        <v>5</v>
      </c>
      <c r="G11" s="15">
        <f t="shared" si="1"/>
        <v>5.6</v>
      </c>
    </row>
    <row r="12" spans="1:12">
      <c r="A12" s="5">
        <v>11</v>
      </c>
      <c r="B12" s="6" t="s">
        <v>131</v>
      </c>
      <c r="C12" s="7" t="s">
        <v>130</v>
      </c>
      <c r="D12" s="8" t="s">
        <v>36</v>
      </c>
      <c r="E12" s="9">
        <v>5</v>
      </c>
      <c r="F12" s="9">
        <v>7</v>
      </c>
      <c r="G12" s="15">
        <f t="shared" si="1"/>
        <v>6.3999999999999995</v>
      </c>
      <c r="L12" s="19"/>
    </row>
    <row r="13" spans="1:12">
      <c r="A13" s="5">
        <v>12</v>
      </c>
      <c r="B13" s="6" t="s">
        <v>132</v>
      </c>
      <c r="C13" s="7" t="s">
        <v>133</v>
      </c>
      <c r="D13" s="8" t="s">
        <v>38</v>
      </c>
      <c r="E13" s="9">
        <v>7</v>
      </c>
      <c r="F13" s="9">
        <v>8</v>
      </c>
      <c r="G13" s="15">
        <f t="shared" si="1"/>
        <v>7.6999999999999993</v>
      </c>
    </row>
    <row r="14" spans="1:12">
      <c r="A14" s="5">
        <v>13</v>
      </c>
      <c r="B14" s="6" t="s">
        <v>134</v>
      </c>
      <c r="C14" s="7" t="s">
        <v>135</v>
      </c>
      <c r="D14" s="8" t="s">
        <v>31</v>
      </c>
      <c r="E14" s="9">
        <v>4</v>
      </c>
      <c r="F14" s="9">
        <v>5</v>
      </c>
      <c r="G14" s="15">
        <f t="shared" si="1"/>
        <v>4.7</v>
      </c>
    </row>
    <row r="15" spans="1:12">
      <c r="A15" s="5">
        <v>14</v>
      </c>
      <c r="B15" s="6" t="s">
        <v>136</v>
      </c>
      <c r="C15" s="7" t="s">
        <v>137</v>
      </c>
      <c r="D15" s="8" t="s">
        <v>37</v>
      </c>
      <c r="E15" s="9">
        <v>7</v>
      </c>
      <c r="F15" s="9">
        <v>6</v>
      </c>
      <c r="G15" s="15">
        <f t="shared" si="1"/>
        <v>6.2999999999999989</v>
      </c>
    </row>
    <row r="16" spans="1:12">
      <c r="A16" s="5">
        <v>15</v>
      </c>
      <c r="B16" s="6" t="s">
        <v>138</v>
      </c>
      <c r="C16" s="7" t="s">
        <v>139</v>
      </c>
      <c r="D16" s="8" t="s">
        <v>38</v>
      </c>
      <c r="E16" s="9">
        <v>8</v>
      </c>
      <c r="F16" s="9">
        <v>6</v>
      </c>
      <c r="G16" s="15">
        <f t="shared" si="1"/>
        <v>6.6</v>
      </c>
      <c r="I16" s="16" t="s">
        <v>140</v>
      </c>
      <c r="J16" s="17" t="s">
        <v>141</v>
      </c>
      <c r="K16" s="17" t="s">
        <v>28</v>
      </c>
      <c r="L16" s="17" t="s">
        <v>110</v>
      </c>
    </row>
    <row r="17" spans="1:21">
      <c r="A17" s="5">
        <v>16</v>
      </c>
      <c r="B17" s="6" t="s">
        <v>142</v>
      </c>
      <c r="C17" s="7" t="s">
        <v>143</v>
      </c>
      <c r="D17" s="8" t="s">
        <v>39</v>
      </c>
      <c r="E17" s="9">
        <v>5</v>
      </c>
      <c r="F17" s="9">
        <v>7</v>
      </c>
      <c r="G17" s="15">
        <f t="shared" si="1"/>
        <v>6.3999999999999995</v>
      </c>
      <c r="I17" s="95" t="s">
        <v>144</v>
      </c>
      <c r="J17" s="2" t="s">
        <v>145</v>
      </c>
      <c r="K17" s="2">
        <f>COUNTIF($G$2:$G$37,"&gt;=8.5")</f>
        <v>0</v>
      </c>
      <c r="L17" s="20">
        <f>K17/SUM($K$17:$K$21)</f>
        <v>0</v>
      </c>
    </row>
    <row r="18" spans="1:21">
      <c r="A18" s="5">
        <v>17</v>
      </c>
      <c r="B18" s="6" t="s">
        <v>146</v>
      </c>
      <c r="C18" s="7" t="s">
        <v>147</v>
      </c>
      <c r="D18" s="8" t="s">
        <v>40</v>
      </c>
      <c r="E18" s="9">
        <v>6</v>
      </c>
      <c r="F18" s="9">
        <v>7</v>
      </c>
      <c r="G18" s="15">
        <f t="shared" si="1"/>
        <v>6.6999999999999993</v>
      </c>
      <c r="I18" s="95" t="s">
        <v>148</v>
      </c>
      <c r="J18" s="2" t="s">
        <v>149</v>
      </c>
      <c r="K18" s="2">
        <f>COUNTIFS($G$2:$G$37,"&lt;8.5",$G$2:$G$37,"&gt;=7")</f>
        <v>0</v>
      </c>
      <c r="L18" s="20">
        <f t="shared" ref="L18:L21" si="3">K18/SUM($K$17:$K$21)</f>
        <v>0</v>
      </c>
    </row>
    <row r="19" spans="1:21">
      <c r="A19" s="5">
        <v>18</v>
      </c>
      <c r="B19" s="6" t="s">
        <v>150</v>
      </c>
      <c r="C19" s="7" t="s">
        <v>151</v>
      </c>
      <c r="D19" s="8" t="s">
        <v>71</v>
      </c>
      <c r="E19" s="9">
        <v>7</v>
      </c>
      <c r="F19" s="9">
        <v>8</v>
      </c>
      <c r="G19" s="15">
        <f t="shared" si="1"/>
        <v>7.6999999999999993</v>
      </c>
      <c r="I19" s="95" t="s">
        <v>152</v>
      </c>
      <c r="J19" s="2" t="s">
        <v>153</v>
      </c>
      <c r="K19" s="2">
        <f>COUNTIFS($G$2:$G$37,"&lt;7",$G$2:$G$37,"&gt;=5.5")</f>
        <v>0</v>
      </c>
      <c r="L19" s="14">
        <f t="shared" si="3"/>
        <v>0</v>
      </c>
    </row>
    <row r="20" spans="1:21">
      <c r="A20" s="5">
        <v>19</v>
      </c>
      <c r="B20" s="6" t="s">
        <v>154</v>
      </c>
      <c r="C20" s="7" t="s">
        <v>155</v>
      </c>
      <c r="D20" s="8" t="s">
        <v>73</v>
      </c>
      <c r="E20" s="9">
        <v>8</v>
      </c>
      <c r="F20" s="9">
        <v>7</v>
      </c>
      <c r="G20" s="15">
        <f t="shared" si="1"/>
        <v>7.2999999999999989</v>
      </c>
      <c r="I20" s="95" t="s">
        <v>156</v>
      </c>
      <c r="J20" s="2" t="s">
        <v>157</v>
      </c>
      <c r="K20" s="2">
        <f>COUNTIFS($G$2:$G$37,"&lt;5.5",$G$2:$G$37,"&gt;=4")</f>
        <v>0</v>
      </c>
      <c r="L20" s="14">
        <f t="shared" si="3"/>
        <v>0</v>
      </c>
    </row>
    <row r="21" spans="1:21">
      <c r="A21" s="5">
        <v>20</v>
      </c>
      <c r="B21" s="6" t="s">
        <v>158</v>
      </c>
      <c r="C21" s="7" t="s">
        <v>159</v>
      </c>
      <c r="D21" s="8" t="s">
        <v>75</v>
      </c>
      <c r="E21" s="9">
        <v>8</v>
      </c>
      <c r="F21" s="9">
        <v>9</v>
      </c>
      <c r="G21" s="15">
        <f t="shared" si="1"/>
        <v>8.6999999999999993</v>
      </c>
      <c r="I21" s="95" t="s">
        <v>160</v>
      </c>
      <c r="J21" s="2" t="s">
        <v>161</v>
      </c>
      <c r="K21" s="2">
        <f>COUNTIF($G$2:$G$37,"&lt;4")</f>
        <v>1</v>
      </c>
      <c r="L21" s="14">
        <f t="shared" si="3"/>
        <v>1</v>
      </c>
    </row>
    <row r="22" spans="1:21">
      <c r="A22" s="5">
        <v>21</v>
      </c>
      <c r="B22" s="6" t="s">
        <v>162</v>
      </c>
      <c r="C22" s="7" t="s">
        <v>163</v>
      </c>
      <c r="D22" s="8" t="s">
        <v>41</v>
      </c>
      <c r="E22" s="9">
        <v>5</v>
      </c>
      <c r="F22" s="9">
        <v>6</v>
      </c>
      <c r="G22" s="15">
        <f t="shared" si="1"/>
        <v>5.6999999999999993</v>
      </c>
    </row>
    <row r="23" spans="1:21">
      <c r="A23" s="5">
        <v>22</v>
      </c>
      <c r="B23" s="6" t="s">
        <v>164</v>
      </c>
      <c r="C23" s="7" t="s">
        <v>165</v>
      </c>
      <c r="D23" s="8" t="s">
        <v>54</v>
      </c>
      <c r="E23" s="9">
        <v>8</v>
      </c>
      <c r="F23" s="9">
        <v>9</v>
      </c>
      <c r="G23" s="15">
        <f t="shared" si="1"/>
        <v>8.6999999999999993</v>
      </c>
    </row>
    <row r="24" spans="1:21" ht="15.75" thickBot="1">
      <c r="A24" s="5">
        <v>23</v>
      </c>
      <c r="B24" s="6" t="s">
        <v>166</v>
      </c>
      <c r="C24" s="7" t="s">
        <v>167</v>
      </c>
      <c r="D24" s="8" t="s">
        <v>32</v>
      </c>
      <c r="E24" s="9">
        <v>4</v>
      </c>
      <c r="F24" s="9">
        <v>5</v>
      </c>
      <c r="G24" s="15">
        <f t="shared" si="1"/>
        <v>4.7</v>
      </c>
    </row>
    <row r="25" spans="1:21">
      <c r="A25" s="5">
        <v>24</v>
      </c>
      <c r="B25" s="6" t="s">
        <v>168</v>
      </c>
      <c r="C25" s="7" t="s">
        <v>169</v>
      </c>
      <c r="D25" s="8" t="s">
        <v>44</v>
      </c>
      <c r="E25" s="9">
        <v>9</v>
      </c>
      <c r="F25" s="9">
        <v>6</v>
      </c>
      <c r="G25" s="15">
        <f t="shared" si="1"/>
        <v>6.8999999999999986</v>
      </c>
      <c r="J25" s="26" t="s">
        <v>77</v>
      </c>
      <c r="K25" s="26"/>
      <c r="N25" s="26"/>
      <c r="O25" s="26"/>
      <c r="Q25" s="26"/>
      <c r="R25" s="26"/>
    </row>
    <row r="26" spans="1:21">
      <c r="A26" s="5">
        <v>25</v>
      </c>
      <c r="B26" s="6" t="s">
        <v>170</v>
      </c>
      <c r="C26" s="7" t="s">
        <v>171</v>
      </c>
      <c r="D26" s="8" t="s">
        <v>76</v>
      </c>
      <c r="E26" s="9">
        <v>9</v>
      </c>
      <c r="F26" s="9">
        <v>8</v>
      </c>
      <c r="G26" s="15">
        <f t="shared" si="1"/>
        <v>8.2999999999999989</v>
      </c>
      <c r="J26" s="24"/>
      <c r="K26" s="24"/>
      <c r="N26" s="24"/>
      <c r="O26" s="24"/>
      <c r="Q26" s="24"/>
      <c r="R26" s="24"/>
      <c r="U26" s="19"/>
    </row>
    <row r="27" spans="1:21">
      <c r="A27" s="5">
        <v>26</v>
      </c>
      <c r="B27" s="6" t="s">
        <v>172</v>
      </c>
      <c r="C27" s="7" t="s">
        <v>173</v>
      </c>
      <c r="D27" s="8" t="s">
        <v>45</v>
      </c>
      <c r="E27" s="9">
        <v>6</v>
      </c>
      <c r="F27" s="9">
        <v>7</v>
      </c>
      <c r="G27" s="15">
        <f t="shared" si="1"/>
        <v>6.6999999999999993</v>
      </c>
      <c r="J27" s="24" t="s">
        <v>46</v>
      </c>
      <c r="K27" s="24">
        <v>6.8611111111111107</v>
      </c>
      <c r="N27" s="24"/>
      <c r="O27" s="24"/>
      <c r="Q27" s="24"/>
      <c r="R27" s="24"/>
      <c r="U27" s="19"/>
    </row>
    <row r="28" spans="1:21">
      <c r="A28" s="5">
        <v>27</v>
      </c>
      <c r="B28" s="6" t="s">
        <v>174</v>
      </c>
      <c r="C28" s="7" t="s">
        <v>175</v>
      </c>
      <c r="D28" s="8" t="s">
        <v>79</v>
      </c>
      <c r="E28" s="9">
        <v>8</v>
      </c>
      <c r="F28" s="9">
        <v>7</v>
      </c>
      <c r="G28" s="15">
        <f t="shared" si="1"/>
        <v>7.2999999999999989</v>
      </c>
      <c r="J28" s="24" t="s">
        <v>49</v>
      </c>
      <c r="K28" s="24">
        <v>0.29587850836239943</v>
      </c>
      <c r="N28" s="24"/>
      <c r="O28" s="24"/>
      <c r="Q28" s="24"/>
      <c r="R28" s="24"/>
      <c r="U28" s="19"/>
    </row>
    <row r="29" spans="1:21">
      <c r="A29" s="5">
        <v>28</v>
      </c>
      <c r="B29" s="6" t="s">
        <v>176</v>
      </c>
      <c r="C29" s="7" t="s">
        <v>177</v>
      </c>
      <c r="D29" s="8" t="s">
        <v>80</v>
      </c>
      <c r="E29" s="9">
        <v>9</v>
      </c>
      <c r="F29" s="9">
        <v>9</v>
      </c>
      <c r="G29" s="15">
        <f t="shared" si="1"/>
        <v>9</v>
      </c>
      <c r="J29" s="24" t="s">
        <v>51</v>
      </c>
      <c r="K29" s="24">
        <v>7</v>
      </c>
      <c r="N29" s="24"/>
      <c r="O29" s="24"/>
      <c r="Q29" s="24"/>
      <c r="R29" s="24"/>
      <c r="U29" s="19"/>
    </row>
    <row r="30" spans="1:21">
      <c r="A30" s="5">
        <v>29</v>
      </c>
      <c r="B30" s="6" t="s">
        <v>178</v>
      </c>
      <c r="C30" s="7" t="s">
        <v>179</v>
      </c>
      <c r="D30" s="8" t="s">
        <v>48</v>
      </c>
      <c r="E30" s="9">
        <v>3</v>
      </c>
      <c r="F30" s="9">
        <v>7</v>
      </c>
      <c r="G30" s="15">
        <f t="shared" si="1"/>
        <v>5.7999999999999989</v>
      </c>
      <c r="J30" s="24" t="s">
        <v>53</v>
      </c>
      <c r="K30" s="24">
        <v>7</v>
      </c>
      <c r="N30" s="24"/>
      <c r="O30" s="24"/>
      <c r="Q30" s="24"/>
      <c r="R30" s="24"/>
      <c r="U30" s="19"/>
    </row>
    <row r="31" spans="1:21">
      <c r="A31" s="5">
        <v>30</v>
      </c>
      <c r="B31" s="6" t="s">
        <v>180</v>
      </c>
      <c r="C31" s="7" t="s">
        <v>181</v>
      </c>
      <c r="D31" s="8" t="s">
        <v>73</v>
      </c>
      <c r="E31" s="9">
        <v>9</v>
      </c>
      <c r="F31" s="9">
        <v>8</v>
      </c>
      <c r="G31" s="15">
        <f t="shared" si="1"/>
        <v>8.2999999999999989</v>
      </c>
      <c r="J31" s="24" t="s">
        <v>55</v>
      </c>
      <c r="K31" s="24">
        <v>1.7752710501743965</v>
      </c>
      <c r="N31" s="24"/>
      <c r="O31" s="24"/>
      <c r="Q31" s="24"/>
      <c r="R31" s="24"/>
    </row>
    <row r="32" spans="1:21">
      <c r="A32" s="5">
        <v>31</v>
      </c>
      <c r="B32" s="6" t="s">
        <v>182</v>
      </c>
      <c r="C32" s="7" t="s">
        <v>183</v>
      </c>
      <c r="D32" s="8" t="s">
        <v>83</v>
      </c>
      <c r="E32" s="9">
        <v>7</v>
      </c>
      <c r="F32" s="9">
        <v>8</v>
      </c>
      <c r="G32" s="15">
        <f t="shared" si="1"/>
        <v>7.6999999999999993</v>
      </c>
      <c r="J32" s="24" t="s">
        <v>58</v>
      </c>
      <c r="K32" s="24">
        <v>3.1515873015873046</v>
      </c>
      <c r="N32" s="24"/>
      <c r="O32" s="24"/>
      <c r="Q32" s="24"/>
      <c r="R32" s="24"/>
    </row>
    <row r="33" spans="1:18">
      <c r="A33" s="5">
        <v>32</v>
      </c>
      <c r="B33" s="6" t="s">
        <v>184</v>
      </c>
      <c r="C33" s="7" t="s">
        <v>185</v>
      </c>
      <c r="D33" s="8" t="s">
        <v>50</v>
      </c>
      <c r="E33" s="9">
        <v>6</v>
      </c>
      <c r="F33" s="9">
        <v>6</v>
      </c>
      <c r="G33" s="15">
        <f t="shared" si="1"/>
        <v>5.9999999999999991</v>
      </c>
      <c r="J33" s="24" t="s">
        <v>61</v>
      </c>
      <c r="K33" s="24">
        <v>-0.3259207042994392</v>
      </c>
      <c r="N33" s="24"/>
      <c r="O33" s="24"/>
      <c r="Q33" s="24"/>
      <c r="R33" s="24"/>
    </row>
    <row r="34" spans="1:18">
      <c r="A34" s="5">
        <v>33</v>
      </c>
      <c r="B34" s="6" t="s">
        <v>186</v>
      </c>
      <c r="C34" s="7" t="s">
        <v>187</v>
      </c>
      <c r="D34" s="8" t="s">
        <v>85</v>
      </c>
      <c r="E34" s="9">
        <v>8</v>
      </c>
      <c r="F34" s="9">
        <v>7</v>
      </c>
      <c r="G34" s="15">
        <f t="shared" si="1"/>
        <v>7.2999999999999989</v>
      </c>
      <c r="J34" s="24" t="s">
        <v>63</v>
      </c>
      <c r="K34" s="24">
        <v>-0.49173410586724664</v>
      </c>
      <c r="N34" s="24"/>
      <c r="O34" s="24"/>
      <c r="Q34" s="24"/>
      <c r="R34" s="24"/>
    </row>
    <row r="35" spans="1:18">
      <c r="A35" s="5">
        <v>34</v>
      </c>
      <c r="B35" s="6" t="s">
        <v>188</v>
      </c>
      <c r="C35" s="7" t="s">
        <v>189</v>
      </c>
      <c r="D35" s="8" t="s">
        <v>87</v>
      </c>
      <c r="E35" s="9">
        <v>10</v>
      </c>
      <c r="F35" s="9">
        <v>7</v>
      </c>
      <c r="G35" s="15">
        <f t="shared" si="1"/>
        <v>7.8999999999999995</v>
      </c>
      <c r="J35" s="24" t="s">
        <v>65</v>
      </c>
      <c r="K35" s="24">
        <v>7</v>
      </c>
      <c r="N35" s="24"/>
      <c r="O35" s="24"/>
      <c r="Q35" s="24"/>
      <c r="R35" s="24"/>
    </row>
    <row r="36" spans="1:18">
      <c r="A36" s="5">
        <v>35</v>
      </c>
      <c r="B36" s="6" t="s">
        <v>190</v>
      </c>
      <c r="C36" s="7" t="s">
        <v>191</v>
      </c>
      <c r="D36" s="8" t="s">
        <v>52</v>
      </c>
      <c r="E36" s="9">
        <v>7</v>
      </c>
      <c r="F36" s="9">
        <v>7</v>
      </c>
      <c r="G36" s="15">
        <f t="shared" si="1"/>
        <v>7</v>
      </c>
      <c r="J36" s="24" t="s">
        <v>67</v>
      </c>
      <c r="K36" s="24">
        <v>3</v>
      </c>
      <c r="N36" s="24"/>
      <c r="O36" s="24"/>
      <c r="Q36" s="24"/>
      <c r="R36" s="24"/>
    </row>
    <row r="37" spans="1:18">
      <c r="A37" s="10">
        <v>36</v>
      </c>
      <c r="B37" s="11" t="s">
        <v>192</v>
      </c>
      <c r="C37" s="12" t="s">
        <v>193</v>
      </c>
      <c r="D37" s="13" t="s">
        <v>33</v>
      </c>
      <c r="E37" s="9">
        <v>3</v>
      </c>
      <c r="F37" s="9">
        <v>4</v>
      </c>
      <c r="G37" s="15">
        <f t="shared" si="1"/>
        <v>3.6999999999999997</v>
      </c>
      <c r="J37" s="24" t="s">
        <v>69</v>
      </c>
      <c r="K37" s="24">
        <v>10</v>
      </c>
      <c r="N37" s="24"/>
      <c r="O37" s="24"/>
      <c r="Q37" s="24"/>
      <c r="R37" s="24"/>
    </row>
    <row r="38" spans="1:18">
      <c r="J38" s="24" t="s">
        <v>70</v>
      </c>
      <c r="K38" s="24">
        <v>247</v>
      </c>
      <c r="N38" s="24"/>
      <c r="O38" s="24"/>
      <c r="Q38" s="24"/>
      <c r="R38" s="24"/>
    </row>
    <row r="39" spans="1:18">
      <c r="J39" s="24" t="s">
        <v>72</v>
      </c>
      <c r="K39" s="24">
        <v>36</v>
      </c>
      <c r="N39" s="24"/>
      <c r="O39" s="24"/>
      <c r="Q39" s="24"/>
      <c r="R39" s="24"/>
    </row>
    <row r="40" spans="1:18" ht="15.75" thickBot="1">
      <c r="J40" s="25" t="s">
        <v>74</v>
      </c>
      <c r="K40" s="25">
        <v>0.60066530562539278</v>
      </c>
      <c r="N40" s="25"/>
      <c r="O40" s="25"/>
      <c r="Q40" s="25"/>
      <c r="R40" s="25"/>
    </row>
  </sheetData>
  <sortState xmlns:xlrd2="http://schemas.microsoft.com/office/spreadsheetml/2017/richdata2" ref="U26:U30">
    <sortCondition ref="U26"/>
  </sortState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workbookViewId="0">
      <selection activeCell="C37" sqref="C2:C37"/>
    </sheetView>
  </sheetViews>
  <sheetFormatPr defaultRowHeight="15"/>
  <cols>
    <col min="1" max="1" width="5" bestFit="1" customWidth="1"/>
    <col min="2" max="2" width="12.85546875" hidden="1" customWidth="1"/>
    <col min="3" max="3" width="12.5703125" customWidth="1"/>
    <col min="4" max="4" width="7.85546875" customWidth="1"/>
    <col min="7" max="7" width="8.42578125" customWidth="1"/>
  </cols>
  <sheetData>
    <row r="1" spans="1:11" ht="30">
      <c r="A1" s="3" t="s">
        <v>106</v>
      </c>
      <c r="B1" s="3" t="s">
        <v>107</v>
      </c>
      <c r="C1" s="98" t="s">
        <v>194</v>
      </c>
      <c r="D1" s="99"/>
      <c r="E1" s="4" t="s">
        <v>24</v>
      </c>
      <c r="F1" s="4" t="s">
        <v>25</v>
      </c>
      <c r="G1" s="16" t="s">
        <v>26</v>
      </c>
      <c r="I1" s="2" t="s">
        <v>195</v>
      </c>
      <c r="J1" s="2" t="s">
        <v>28</v>
      </c>
      <c r="K1" s="2" t="s">
        <v>110</v>
      </c>
    </row>
    <row r="2" spans="1:11">
      <c r="A2" s="5">
        <v>1</v>
      </c>
      <c r="B2" s="6" t="s">
        <v>111</v>
      </c>
      <c r="C2" s="7" t="s">
        <v>112</v>
      </c>
      <c r="D2" s="8" t="s">
        <v>54</v>
      </c>
      <c r="E2" s="9">
        <v>7</v>
      </c>
      <c r="F2" s="9">
        <v>9</v>
      </c>
      <c r="G2" s="15">
        <f>E2*0.3+F2*0.7</f>
        <v>8.4</v>
      </c>
      <c r="I2" s="21">
        <v>3</v>
      </c>
      <c r="J2" s="2">
        <f>COUNTIF(E2:E37,I2)</f>
        <v>2</v>
      </c>
      <c r="K2" s="14">
        <f>J2/$J$10</f>
        <v>6.25E-2</v>
      </c>
    </row>
    <row r="3" spans="1:11">
      <c r="A3" s="5">
        <v>2</v>
      </c>
      <c r="B3" s="6" t="s">
        <v>113</v>
      </c>
      <c r="C3" s="7" t="s">
        <v>114</v>
      </c>
      <c r="D3" s="8" t="s">
        <v>30</v>
      </c>
      <c r="E3" s="9">
        <v>5</v>
      </c>
      <c r="F3" s="9">
        <v>4</v>
      </c>
      <c r="G3" s="15">
        <f t="shared" ref="G3:G37" si="0">E3*0.3+F3*0.7</f>
        <v>4.3</v>
      </c>
      <c r="I3" s="21">
        <v>4</v>
      </c>
      <c r="J3" s="2">
        <f t="shared" ref="J3:J9" si="1">COUNTIF(E3:E38,I3)</f>
        <v>2</v>
      </c>
      <c r="K3" s="14">
        <f t="shared" ref="K3:K9" si="2">J3/$J$10</f>
        <v>6.25E-2</v>
      </c>
    </row>
    <row r="4" spans="1:11">
      <c r="A4" s="5">
        <v>3</v>
      </c>
      <c r="B4" s="6" t="s">
        <v>115</v>
      </c>
      <c r="C4" s="7" t="s">
        <v>116</v>
      </c>
      <c r="D4" s="8" t="s">
        <v>57</v>
      </c>
      <c r="E4" s="9">
        <v>8</v>
      </c>
      <c r="F4" s="9">
        <v>10</v>
      </c>
      <c r="G4" s="15">
        <f t="shared" si="0"/>
        <v>9.4</v>
      </c>
      <c r="I4" s="21">
        <v>5</v>
      </c>
      <c r="J4" s="2">
        <f t="shared" si="1"/>
        <v>3</v>
      </c>
      <c r="K4" s="14">
        <f t="shared" si="2"/>
        <v>9.375E-2</v>
      </c>
    </row>
    <row r="5" spans="1:11">
      <c r="A5" s="5">
        <v>4</v>
      </c>
      <c r="B5" s="6" t="s">
        <v>117</v>
      </c>
      <c r="C5" s="7" t="s">
        <v>118</v>
      </c>
      <c r="D5" s="8" t="s">
        <v>60</v>
      </c>
      <c r="E5" s="9">
        <v>9</v>
      </c>
      <c r="F5" s="9">
        <v>7</v>
      </c>
      <c r="G5" s="15">
        <f t="shared" si="0"/>
        <v>7.6</v>
      </c>
      <c r="I5" s="21">
        <v>6</v>
      </c>
      <c r="J5" s="2">
        <f t="shared" si="1"/>
        <v>5</v>
      </c>
      <c r="K5" s="14">
        <f t="shared" si="2"/>
        <v>0.15625</v>
      </c>
    </row>
    <row r="6" spans="1:11">
      <c r="A6" s="5">
        <v>5</v>
      </c>
      <c r="B6" s="6" t="s">
        <v>119</v>
      </c>
      <c r="C6" s="7" t="s">
        <v>120</v>
      </c>
      <c r="D6" s="8" t="s">
        <v>62</v>
      </c>
      <c r="E6" s="9">
        <v>7</v>
      </c>
      <c r="F6" s="9">
        <v>10</v>
      </c>
      <c r="G6" s="15">
        <f t="shared" si="0"/>
        <v>9.1</v>
      </c>
      <c r="I6" s="21">
        <v>7</v>
      </c>
      <c r="J6" s="2">
        <f t="shared" si="1"/>
        <v>8</v>
      </c>
      <c r="K6" s="14">
        <f t="shared" si="2"/>
        <v>0.25</v>
      </c>
    </row>
    <row r="7" spans="1:11">
      <c r="A7" s="5">
        <v>6</v>
      </c>
      <c r="B7" s="6" t="s">
        <v>121</v>
      </c>
      <c r="C7" s="7" t="s">
        <v>122</v>
      </c>
      <c r="D7" s="8" t="s">
        <v>64</v>
      </c>
      <c r="E7" s="9">
        <v>6</v>
      </c>
      <c r="F7" s="9">
        <v>8</v>
      </c>
      <c r="G7" s="15">
        <f t="shared" si="0"/>
        <v>7.3999999999999995</v>
      </c>
      <c r="I7" s="21">
        <v>8</v>
      </c>
      <c r="J7" s="2">
        <f t="shared" si="1"/>
        <v>6</v>
      </c>
      <c r="K7" s="14">
        <f t="shared" si="2"/>
        <v>0.1875</v>
      </c>
    </row>
    <row r="8" spans="1:11">
      <c r="A8" s="5">
        <v>7</v>
      </c>
      <c r="B8" s="6" t="s">
        <v>123</v>
      </c>
      <c r="C8" s="7" t="s">
        <v>124</v>
      </c>
      <c r="D8" s="8" t="s">
        <v>34</v>
      </c>
      <c r="E8" s="9">
        <v>6</v>
      </c>
      <c r="F8" s="9">
        <v>6</v>
      </c>
      <c r="G8" s="15">
        <f t="shared" si="0"/>
        <v>5.9999999999999991</v>
      </c>
      <c r="I8" s="21">
        <v>9</v>
      </c>
      <c r="J8" s="2">
        <f t="shared" si="1"/>
        <v>5</v>
      </c>
      <c r="K8" s="14">
        <f t="shared" si="2"/>
        <v>0.15625</v>
      </c>
    </row>
    <row r="9" spans="1:11">
      <c r="A9" s="5">
        <v>8</v>
      </c>
      <c r="B9" s="6" t="s">
        <v>125</v>
      </c>
      <c r="C9" s="7" t="s">
        <v>126</v>
      </c>
      <c r="D9" s="8" t="s">
        <v>66</v>
      </c>
      <c r="E9" s="9">
        <v>9</v>
      </c>
      <c r="F9" s="9">
        <v>10</v>
      </c>
      <c r="G9" s="15">
        <f t="shared" si="0"/>
        <v>9.6999999999999993</v>
      </c>
      <c r="I9" s="21">
        <v>10</v>
      </c>
      <c r="J9" s="2">
        <f t="shared" si="1"/>
        <v>1</v>
      </c>
      <c r="K9" s="14">
        <f t="shared" si="2"/>
        <v>3.125E-2</v>
      </c>
    </row>
    <row r="10" spans="1:11">
      <c r="A10" s="5">
        <v>9</v>
      </c>
      <c r="B10" s="6" t="s">
        <v>127</v>
      </c>
      <c r="C10" s="7" t="s">
        <v>128</v>
      </c>
      <c r="D10" s="8" t="s">
        <v>68</v>
      </c>
      <c r="E10" s="9">
        <v>7</v>
      </c>
      <c r="F10" s="9">
        <v>8</v>
      </c>
      <c r="G10" s="15">
        <f t="shared" si="0"/>
        <v>7.6999999999999993</v>
      </c>
      <c r="J10">
        <f>SUM(J2:J9)</f>
        <v>32</v>
      </c>
    </row>
    <row r="11" spans="1:11">
      <c r="A11" s="5">
        <v>10</v>
      </c>
      <c r="B11" s="6" t="s">
        <v>129</v>
      </c>
      <c r="C11" s="7" t="s">
        <v>130</v>
      </c>
      <c r="D11" s="8" t="s">
        <v>35</v>
      </c>
      <c r="E11" s="9">
        <v>7</v>
      </c>
      <c r="F11" s="9">
        <v>5</v>
      </c>
      <c r="G11" s="15">
        <f t="shared" si="0"/>
        <v>5.6</v>
      </c>
    </row>
    <row r="12" spans="1:11">
      <c r="A12" s="5">
        <v>11</v>
      </c>
      <c r="B12" s="6" t="s">
        <v>131</v>
      </c>
      <c r="C12" s="7" t="s">
        <v>130</v>
      </c>
      <c r="D12" s="8" t="s">
        <v>36</v>
      </c>
      <c r="E12" s="9">
        <v>5</v>
      </c>
      <c r="F12" s="9">
        <v>7</v>
      </c>
      <c r="G12" s="15">
        <f t="shared" si="0"/>
        <v>6.3999999999999995</v>
      </c>
    </row>
    <row r="13" spans="1:11">
      <c r="A13" s="5">
        <v>12</v>
      </c>
      <c r="B13" s="6" t="s">
        <v>132</v>
      </c>
      <c r="C13" s="7" t="s">
        <v>133</v>
      </c>
      <c r="D13" s="8" t="s">
        <v>38</v>
      </c>
      <c r="E13" s="9">
        <v>7</v>
      </c>
      <c r="F13" s="9">
        <v>8</v>
      </c>
      <c r="G13" s="15">
        <f t="shared" si="0"/>
        <v>7.6999999999999993</v>
      </c>
    </row>
    <row r="14" spans="1:11">
      <c r="A14" s="5">
        <v>13</v>
      </c>
      <c r="B14" s="6" t="s">
        <v>134</v>
      </c>
      <c r="C14" s="7" t="s">
        <v>135</v>
      </c>
      <c r="D14" s="8" t="s">
        <v>31</v>
      </c>
      <c r="E14" s="9">
        <v>4</v>
      </c>
      <c r="F14" s="9">
        <v>5</v>
      </c>
      <c r="G14" s="15">
        <f t="shared" si="0"/>
        <v>4.7</v>
      </c>
    </row>
    <row r="15" spans="1:11">
      <c r="A15" s="5">
        <v>14</v>
      </c>
      <c r="B15" s="6" t="s">
        <v>136</v>
      </c>
      <c r="C15" s="7" t="s">
        <v>137</v>
      </c>
      <c r="D15" s="8" t="s">
        <v>37</v>
      </c>
      <c r="E15" s="9">
        <v>7</v>
      </c>
      <c r="F15" s="9">
        <v>6</v>
      </c>
      <c r="G15" s="15">
        <f t="shared" si="0"/>
        <v>6.2999999999999989</v>
      </c>
      <c r="I15" s="2" t="s">
        <v>196</v>
      </c>
      <c r="J15" s="2" t="s">
        <v>28</v>
      </c>
      <c r="K15" s="2" t="s">
        <v>110</v>
      </c>
    </row>
    <row r="16" spans="1:11">
      <c r="A16" s="5">
        <v>15</v>
      </c>
      <c r="B16" s="6" t="s">
        <v>138</v>
      </c>
      <c r="C16" s="7" t="s">
        <v>139</v>
      </c>
      <c r="D16" s="8" t="s">
        <v>38</v>
      </c>
      <c r="E16" s="9">
        <v>8</v>
      </c>
      <c r="F16" s="9">
        <v>6</v>
      </c>
      <c r="G16" s="15">
        <f t="shared" si="0"/>
        <v>6.6</v>
      </c>
      <c r="I16" s="21">
        <v>4</v>
      </c>
      <c r="J16" s="2">
        <f t="shared" ref="J16:J22" si="3">COUNTIF($F$2:$F$37,I16)</f>
        <v>2</v>
      </c>
      <c r="K16" s="14">
        <f t="shared" ref="K16:K22" si="4">J16/$J$23</f>
        <v>5.5555555555555552E-2</v>
      </c>
    </row>
    <row r="17" spans="1:12">
      <c r="A17" s="5">
        <v>16</v>
      </c>
      <c r="B17" s="6" t="s">
        <v>142</v>
      </c>
      <c r="C17" s="7" t="s">
        <v>143</v>
      </c>
      <c r="D17" s="8" t="s">
        <v>39</v>
      </c>
      <c r="E17" s="9">
        <v>5</v>
      </c>
      <c r="F17" s="9">
        <v>7</v>
      </c>
      <c r="G17" s="15">
        <f t="shared" si="0"/>
        <v>6.3999999999999995</v>
      </c>
      <c r="I17" s="21">
        <v>5</v>
      </c>
      <c r="J17" s="2">
        <f t="shared" si="3"/>
        <v>3</v>
      </c>
      <c r="K17" s="14">
        <f t="shared" si="4"/>
        <v>8.3333333333333329E-2</v>
      </c>
    </row>
    <row r="18" spans="1:12">
      <c r="A18" s="5">
        <v>17</v>
      </c>
      <c r="B18" s="6" t="s">
        <v>146</v>
      </c>
      <c r="C18" s="7" t="s">
        <v>147</v>
      </c>
      <c r="D18" s="8" t="s">
        <v>40</v>
      </c>
      <c r="E18" s="9">
        <v>6</v>
      </c>
      <c r="F18" s="9">
        <v>7</v>
      </c>
      <c r="G18" s="15">
        <f t="shared" si="0"/>
        <v>6.6999999999999993</v>
      </c>
      <c r="I18" s="21">
        <v>6</v>
      </c>
      <c r="J18" s="2">
        <f t="shared" si="3"/>
        <v>6</v>
      </c>
      <c r="K18" s="14">
        <f t="shared" si="4"/>
        <v>0.16666666666666666</v>
      </c>
    </row>
    <row r="19" spans="1:12">
      <c r="A19" s="5">
        <v>18</v>
      </c>
      <c r="B19" s="6" t="s">
        <v>150</v>
      </c>
      <c r="C19" s="7" t="s">
        <v>151</v>
      </c>
      <c r="D19" s="8" t="s">
        <v>71</v>
      </c>
      <c r="E19" s="9">
        <v>7</v>
      </c>
      <c r="F19" s="9">
        <v>8</v>
      </c>
      <c r="G19" s="15">
        <f t="shared" si="0"/>
        <v>7.6999999999999993</v>
      </c>
      <c r="I19" s="21">
        <v>7</v>
      </c>
      <c r="J19" s="2">
        <f t="shared" si="3"/>
        <v>11</v>
      </c>
      <c r="K19" s="14">
        <f t="shared" si="4"/>
        <v>0.30555555555555558</v>
      </c>
    </row>
    <row r="20" spans="1:12">
      <c r="A20" s="5">
        <v>19</v>
      </c>
      <c r="B20" s="6" t="s">
        <v>154</v>
      </c>
      <c r="C20" s="7" t="s">
        <v>155</v>
      </c>
      <c r="D20" s="8" t="s">
        <v>73</v>
      </c>
      <c r="E20" s="9">
        <v>8</v>
      </c>
      <c r="F20" s="9">
        <v>7</v>
      </c>
      <c r="G20" s="15">
        <f t="shared" si="0"/>
        <v>7.2999999999999989</v>
      </c>
      <c r="I20" s="21">
        <v>8</v>
      </c>
      <c r="J20" s="2">
        <f t="shared" si="3"/>
        <v>7</v>
      </c>
      <c r="K20" s="14">
        <f t="shared" si="4"/>
        <v>0.19444444444444445</v>
      </c>
    </row>
    <row r="21" spans="1:12">
      <c r="A21" s="5">
        <v>20</v>
      </c>
      <c r="B21" s="6" t="s">
        <v>158</v>
      </c>
      <c r="C21" s="7" t="s">
        <v>159</v>
      </c>
      <c r="D21" s="8" t="s">
        <v>75</v>
      </c>
      <c r="E21" s="9">
        <v>8</v>
      </c>
      <c r="F21" s="9">
        <v>9</v>
      </c>
      <c r="G21" s="15">
        <f t="shared" si="0"/>
        <v>8.6999999999999993</v>
      </c>
      <c r="I21" s="21">
        <v>9</v>
      </c>
      <c r="J21" s="2">
        <f t="shared" si="3"/>
        <v>4</v>
      </c>
      <c r="K21" s="14">
        <f t="shared" si="4"/>
        <v>0.1111111111111111</v>
      </c>
    </row>
    <row r="22" spans="1:12">
      <c r="A22" s="5">
        <v>21</v>
      </c>
      <c r="B22" s="6" t="s">
        <v>162</v>
      </c>
      <c r="C22" s="7" t="s">
        <v>163</v>
      </c>
      <c r="D22" s="8" t="s">
        <v>41</v>
      </c>
      <c r="E22" s="9">
        <v>5</v>
      </c>
      <c r="F22" s="9">
        <v>6</v>
      </c>
      <c r="G22" s="15">
        <f t="shared" si="0"/>
        <v>5.6999999999999993</v>
      </c>
      <c r="I22" s="21">
        <v>10</v>
      </c>
      <c r="J22" s="2">
        <f t="shared" si="3"/>
        <v>3</v>
      </c>
      <c r="K22" s="14">
        <f t="shared" si="4"/>
        <v>8.3333333333333329E-2</v>
      </c>
    </row>
    <row r="23" spans="1:12">
      <c r="A23" s="5">
        <v>22</v>
      </c>
      <c r="B23" s="6" t="s">
        <v>164</v>
      </c>
      <c r="C23" s="7" t="s">
        <v>165</v>
      </c>
      <c r="D23" s="8" t="s">
        <v>54</v>
      </c>
      <c r="E23" s="9">
        <v>8</v>
      </c>
      <c r="F23" s="9">
        <v>9</v>
      </c>
      <c r="G23" s="15">
        <f t="shared" si="0"/>
        <v>8.6999999999999993</v>
      </c>
      <c r="J23" s="22">
        <f>SUM(J16:J22)</f>
        <v>36</v>
      </c>
    </row>
    <row r="24" spans="1:12">
      <c r="A24" s="5">
        <v>23</v>
      </c>
      <c r="B24" s="6" t="s">
        <v>166</v>
      </c>
      <c r="C24" s="7" t="s">
        <v>167</v>
      </c>
      <c r="D24" s="8" t="s">
        <v>32</v>
      </c>
      <c r="E24" s="9">
        <v>4</v>
      </c>
      <c r="F24" s="9">
        <v>5</v>
      </c>
      <c r="G24" s="15">
        <f t="shared" si="0"/>
        <v>4.7</v>
      </c>
    </row>
    <row r="25" spans="1:12">
      <c r="A25" s="5">
        <v>24</v>
      </c>
      <c r="B25" s="6" t="s">
        <v>168</v>
      </c>
      <c r="C25" s="7" t="s">
        <v>169</v>
      </c>
      <c r="D25" s="8" t="s">
        <v>44</v>
      </c>
      <c r="E25" s="9">
        <v>9</v>
      </c>
      <c r="F25" s="9">
        <v>6</v>
      </c>
      <c r="G25" s="15">
        <f t="shared" si="0"/>
        <v>6.8999999999999986</v>
      </c>
    </row>
    <row r="26" spans="1:12">
      <c r="A26" s="5">
        <v>25</v>
      </c>
      <c r="B26" s="6" t="s">
        <v>170</v>
      </c>
      <c r="C26" s="7" t="s">
        <v>171</v>
      </c>
      <c r="D26" s="8" t="s">
        <v>76</v>
      </c>
      <c r="E26" s="9">
        <v>9</v>
      </c>
      <c r="F26" s="9">
        <v>8</v>
      </c>
      <c r="G26" s="15">
        <f t="shared" si="0"/>
        <v>8.2999999999999989</v>
      </c>
    </row>
    <row r="27" spans="1:12">
      <c r="A27" s="5">
        <v>26</v>
      </c>
      <c r="B27" s="6" t="s">
        <v>172</v>
      </c>
      <c r="C27" s="7" t="s">
        <v>173</v>
      </c>
      <c r="D27" s="8" t="s">
        <v>45</v>
      </c>
      <c r="E27" s="9">
        <v>6</v>
      </c>
      <c r="F27" s="9">
        <v>7</v>
      </c>
      <c r="G27" s="15">
        <f t="shared" si="0"/>
        <v>6.6999999999999993</v>
      </c>
      <c r="I27" t="s">
        <v>27</v>
      </c>
      <c r="J27" t="s">
        <v>141</v>
      </c>
      <c r="K27" t="s">
        <v>28</v>
      </c>
      <c r="L27" t="s">
        <v>110</v>
      </c>
    </row>
    <row r="28" spans="1:12">
      <c r="A28" s="5">
        <v>27</v>
      </c>
      <c r="B28" s="6" t="s">
        <v>174</v>
      </c>
      <c r="C28" s="7" t="s">
        <v>175</v>
      </c>
      <c r="D28" s="8" t="s">
        <v>79</v>
      </c>
      <c r="E28" s="9">
        <v>8</v>
      </c>
      <c r="F28" s="9">
        <v>7</v>
      </c>
      <c r="G28" s="15">
        <f t="shared" si="0"/>
        <v>7.2999999999999989</v>
      </c>
      <c r="I28" t="s">
        <v>144</v>
      </c>
      <c r="J28" t="s">
        <v>197</v>
      </c>
      <c r="K28">
        <f>COUNTIF(G2:G37,"&gt;=8.5")</f>
        <v>0</v>
      </c>
    </row>
    <row r="29" spans="1:12">
      <c r="A29" s="5">
        <v>28</v>
      </c>
      <c r="B29" s="6" t="s">
        <v>176</v>
      </c>
      <c r="C29" s="7" t="s">
        <v>177</v>
      </c>
      <c r="D29" s="8" t="s">
        <v>80</v>
      </c>
      <c r="E29" s="9">
        <v>9</v>
      </c>
      <c r="F29" s="9">
        <v>9</v>
      </c>
      <c r="G29" s="15">
        <f t="shared" si="0"/>
        <v>9</v>
      </c>
      <c r="I29" t="s">
        <v>148</v>
      </c>
      <c r="J29" t="s">
        <v>198</v>
      </c>
      <c r="K29">
        <f>COUNTIFS(G2:G37,"&gt;=7",G2:G37,"&lt;8.5")</f>
        <v>0</v>
      </c>
    </row>
    <row r="30" spans="1:12">
      <c r="A30" s="5">
        <v>29</v>
      </c>
      <c r="B30" s="6" t="s">
        <v>178</v>
      </c>
      <c r="C30" s="7" t="s">
        <v>179</v>
      </c>
      <c r="D30" s="8" t="s">
        <v>48</v>
      </c>
      <c r="E30" s="9">
        <v>3</v>
      </c>
      <c r="F30" s="9">
        <v>7</v>
      </c>
      <c r="G30" s="15">
        <f t="shared" si="0"/>
        <v>5.7999999999999989</v>
      </c>
      <c r="I30" t="s">
        <v>152</v>
      </c>
      <c r="J30" t="s">
        <v>199</v>
      </c>
      <c r="K30">
        <f>COUNTIFS(G2:G37,"&gt;=5.5",G2:G37,"&lt;7")</f>
        <v>0</v>
      </c>
    </row>
    <row r="31" spans="1:12">
      <c r="A31" s="5">
        <v>30</v>
      </c>
      <c r="B31" s="6" t="s">
        <v>180</v>
      </c>
      <c r="C31" s="7" t="s">
        <v>181</v>
      </c>
      <c r="D31" s="8" t="s">
        <v>73</v>
      </c>
      <c r="E31" s="9">
        <v>9</v>
      </c>
      <c r="F31" s="9">
        <v>8</v>
      </c>
      <c r="G31" s="15">
        <f t="shared" si="0"/>
        <v>8.2999999999999989</v>
      </c>
      <c r="I31" t="s">
        <v>156</v>
      </c>
      <c r="J31" t="s">
        <v>200</v>
      </c>
      <c r="K31">
        <f>COUNTIFS(G2:G37,"&gt;=4",G2:G37,"&lt;5.5")</f>
        <v>0</v>
      </c>
    </row>
    <row r="32" spans="1:12">
      <c r="A32" s="5">
        <v>31</v>
      </c>
      <c r="B32" s="6" t="s">
        <v>182</v>
      </c>
      <c r="C32" s="7" t="s">
        <v>183</v>
      </c>
      <c r="D32" s="8" t="s">
        <v>83</v>
      </c>
      <c r="E32" s="9">
        <v>7</v>
      </c>
      <c r="F32" s="9">
        <v>8</v>
      </c>
      <c r="G32" s="15">
        <f t="shared" si="0"/>
        <v>7.6999999999999993</v>
      </c>
      <c r="I32" t="s">
        <v>160</v>
      </c>
      <c r="J32" t="s">
        <v>201</v>
      </c>
      <c r="K32">
        <f>COUNTIF(G2:G37,"&lt;4")</f>
        <v>1</v>
      </c>
    </row>
    <row r="33" spans="1:12">
      <c r="A33" s="5">
        <v>32</v>
      </c>
      <c r="B33" s="6" t="s">
        <v>184</v>
      </c>
      <c r="C33" s="7" t="s">
        <v>185</v>
      </c>
      <c r="D33" s="8" t="s">
        <v>50</v>
      </c>
      <c r="E33" s="9">
        <v>6</v>
      </c>
      <c r="F33" s="9">
        <v>6</v>
      </c>
      <c r="G33" s="15">
        <f t="shared" si="0"/>
        <v>5.9999999999999991</v>
      </c>
    </row>
    <row r="34" spans="1:12" ht="15.75" thickBot="1">
      <c r="A34" s="5">
        <v>33</v>
      </c>
      <c r="B34" s="6" t="s">
        <v>186</v>
      </c>
      <c r="C34" s="7" t="s">
        <v>187</v>
      </c>
      <c r="D34" s="8" t="s">
        <v>85</v>
      </c>
      <c r="E34" s="9">
        <v>8</v>
      </c>
      <c r="F34" s="9">
        <v>7</v>
      </c>
      <c r="G34" s="15">
        <f t="shared" si="0"/>
        <v>7.2999999999999989</v>
      </c>
    </row>
    <row r="35" spans="1:12">
      <c r="A35" s="5">
        <v>34</v>
      </c>
      <c r="B35" s="6" t="s">
        <v>188</v>
      </c>
      <c r="C35" s="7" t="s">
        <v>189</v>
      </c>
      <c r="D35" s="8" t="s">
        <v>87</v>
      </c>
      <c r="E35" s="9">
        <v>10</v>
      </c>
      <c r="F35" s="9">
        <v>7</v>
      </c>
      <c r="G35" s="15">
        <f t="shared" si="0"/>
        <v>7.8999999999999995</v>
      </c>
      <c r="I35" s="29"/>
      <c r="J35" s="29" t="s">
        <v>202</v>
      </c>
      <c r="K35" s="29" t="s">
        <v>203</v>
      </c>
      <c r="L35" s="29" t="s">
        <v>204</v>
      </c>
    </row>
    <row r="36" spans="1:12">
      <c r="A36" s="5">
        <v>35</v>
      </c>
      <c r="B36" s="6" t="s">
        <v>190</v>
      </c>
      <c r="C36" s="7" t="s">
        <v>191</v>
      </c>
      <c r="D36" s="8" t="s">
        <v>52</v>
      </c>
      <c r="E36" s="9">
        <v>7</v>
      </c>
      <c r="F36" s="9">
        <v>7</v>
      </c>
      <c r="G36" s="15">
        <f t="shared" si="0"/>
        <v>7</v>
      </c>
      <c r="I36" s="24" t="s">
        <v>202</v>
      </c>
      <c r="J36" s="24">
        <v>1</v>
      </c>
      <c r="K36" s="24"/>
      <c r="L36" s="24"/>
    </row>
    <row r="37" spans="1:12">
      <c r="A37" s="10">
        <v>36</v>
      </c>
      <c r="B37" s="11" t="s">
        <v>192</v>
      </c>
      <c r="C37" s="12" t="s">
        <v>193</v>
      </c>
      <c r="D37" s="13" t="s">
        <v>33</v>
      </c>
      <c r="E37" s="9">
        <v>3</v>
      </c>
      <c r="F37" s="9">
        <v>4</v>
      </c>
      <c r="G37" s="15">
        <f t="shared" si="0"/>
        <v>3.6999999999999997</v>
      </c>
      <c r="I37" s="24" t="s">
        <v>203</v>
      </c>
      <c r="J37" s="24">
        <v>0.53530460892674636</v>
      </c>
      <c r="K37" s="24">
        <v>1</v>
      </c>
      <c r="L37" s="24"/>
    </row>
    <row r="38" spans="1:12" ht="15.75" thickBot="1">
      <c r="I38" s="25" t="s">
        <v>204</v>
      </c>
      <c r="J38" s="25">
        <v>0.77127924563641015</v>
      </c>
      <c r="K38" s="25">
        <v>0.95049224059198889</v>
      </c>
      <c r="L38" s="25">
        <v>1</v>
      </c>
    </row>
  </sheetData>
  <mergeCells count="1">
    <mergeCell ref="C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C2" sqref="C2"/>
    </sheetView>
  </sheetViews>
  <sheetFormatPr defaultRowHeight="15"/>
  <cols>
    <col min="1" max="1" width="16.5703125" customWidth="1"/>
    <col min="2" max="2" width="5.28515625" customWidth="1"/>
    <col min="3" max="3" width="6.7109375" customWidth="1"/>
    <col min="4" max="4" width="19.140625" customWidth="1"/>
    <col min="5" max="5" width="14.42578125" customWidth="1"/>
    <col min="6" max="6" width="11.28515625" customWidth="1"/>
    <col min="7" max="7" width="14.140625" customWidth="1"/>
    <col min="8" max="8" width="12.140625" customWidth="1"/>
  </cols>
  <sheetData>
    <row r="1" spans="1:8">
      <c r="A1" t="s">
        <v>205</v>
      </c>
    </row>
    <row r="2" spans="1:8">
      <c r="A2" t="s">
        <v>206</v>
      </c>
      <c r="B2" s="30" t="s">
        <v>207</v>
      </c>
      <c r="C2">
        <v>0.05</v>
      </c>
    </row>
    <row r="3" spans="1:8">
      <c r="A3" t="s">
        <v>208</v>
      </c>
      <c r="B3" t="s">
        <v>104</v>
      </c>
      <c r="C3">
        <v>420</v>
      </c>
    </row>
    <row r="4" spans="1:8">
      <c r="A4" t="s">
        <v>209</v>
      </c>
      <c r="C4">
        <v>142.01</v>
      </c>
      <c r="D4" s="35" t="s">
        <v>210</v>
      </c>
    </row>
    <row r="5" spans="1:8">
      <c r="A5" t="s">
        <v>211</v>
      </c>
      <c r="B5" t="s">
        <v>212</v>
      </c>
      <c r="C5">
        <v>110.48</v>
      </c>
      <c r="D5" s="35" t="s">
        <v>213</v>
      </c>
    </row>
    <row r="6" spans="1:8">
      <c r="A6" t="s">
        <v>214</v>
      </c>
      <c r="B6" s="31" t="s">
        <v>215</v>
      </c>
      <c r="C6">
        <v>130</v>
      </c>
    </row>
    <row r="7" spans="1:8">
      <c r="D7" s="33" t="s">
        <v>216</v>
      </c>
      <c r="E7" s="33" t="s">
        <v>217</v>
      </c>
      <c r="F7" s="33" t="s">
        <v>218</v>
      </c>
      <c r="G7" s="33" t="s">
        <v>219</v>
      </c>
    </row>
    <row r="8" spans="1:8">
      <c r="A8" s="32" t="s">
        <v>220</v>
      </c>
      <c r="B8" s="30" t="s">
        <v>221</v>
      </c>
      <c r="C8">
        <f>$C$6</f>
        <v>130</v>
      </c>
      <c r="D8">
        <f>(C4-C6)*SQRT(C3)/C5</f>
        <v>2.2278399474868693</v>
      </c>
    </row>
    <row r="9" spans="1:8">
      <c r="A9" s="32" t="s">
        <v>222</v>
      </c>
      <c r="B9" s="30" t="s">
        <v>223</v>
      </c>
      <c r="C9">
        <f t="shared" ref="C9:C11" si="0">$C$6</f>
        <v>130</v>
      </c>
      <c r="E9">
        <f>_xlfn.T.INV(1-C2/2,C3-1)</f>
        <v>1.9656418415416448</v>
      </c>
      <c r="F9">
        <f>TDIST(ABS(D8),C3-1,2)</f>
        <v>2.6421427617593363E-2</v>
      </c>
      <c r="G9" t="str">
        <f>IF(F9&lt;$C$2,"Reject H0","Not reject H0")</f>
        <v>Reject H0</v>
      </c>
      <c r="H9" t="str">
        <f>IF(ABS($D$8)&gt;E9,"reject H0","not reject H0")</f>
        <v>reject H0</v>
      </c>
    </row>
    <row r="10" spans="1:8">
      <c r="A10" s="32" t="s">
        <v>222</v>
      </c>
      <c r="B10" s="30" t="s">
        <v>224</v>
      </c>
      <c r="C10">
        <f t="shared" si="0"/>
        <v>130</v>
      </c>
      <c r="E10">
        <f>_xlfn.T.INV(1-C2,C3-1)</f>
        <v>1.6484984103848956</v>
      </c>
      <c r="F10">
        <f>TDIST(ABS(D8),C3-1,1)</f>
        <v>1.3210713808796681E-2</v>
      </c>
      <c r="G10" t="str">
        <f t="shared" ref="G10:G11" si="1">IF(F10&lt;$C$2,"Reject H0","Not reject H0")</f>
        <v>Reject H0</v>
      </c>
      <c r="H10" t="str">
        <f>IF($D$8&gt;E10,"reject H0","not reject H0")</f>
        <v>reject H0</v>
      </c>
    </row>
    <row r="11" spans="1:8">
      <c r="A11" s="32" t="s">
        <v>222</v>
      </c>
      <c r="B11" s="30" t="s">
        <v>225</v>
      </c>
      <c r="C11">
        <f t="shared" si="0"/>
        <v>130</v>
      </c>
      <c r="E11">
        <f>-_xlfn.T.INV(1-C2,C3-1)</f>
        <v>-1.6484984103848956</v>
      </c>
      <c r="F11">
        <f>1-TDIST(ABS(D8),C3-1,1)</f>
        <v>0.98678928619120332</v>
      </c>
      <c r="G11" t="str">
        <f t="shared" si="1"/>
        <v>Not reject H0</v>
      </c>
      <c r="H11" t="str">
        <f>IF($D$8&lt;E11,"reject H0","not reject H0")</f>
        <v>not reject H0</v>
      </c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selection activeCell="E8" sqref="E8"/>
    </sheetView>
  </sheetViews>
  <sheetFormatPr defaultRowHeight="15"/>
  <cols>
    <col min="1" max="1" width="18.42578125" customWidth="1"/>
    <col min="2" max="2" width="5.28515625" customWidth="1"/>
    <col min="3" max="3" width="6.7109375" customWidth="1"/>
    <col min="4" max="4" width="19.140625" customWidth="1"/>
    <col min="5" max="5" width="14.42578125" customWidth="1"/>
    <col min="6" max="6" width="11.28515625" customWidth="1"/>
    <col min="7" max="7" width="14.140625" customWidth="1"/>
    <col min="8" max="8" width="12.140625" customWidth="1"/>
  </cols>
  <sheetData>
    <row r="1" spans="1:8">
      <c r="A1" t="s">
        <v>226</v>
      </c>
    </row>
    <row r="2" spans="1:8">
      <c r="A2" t="s">
        <v>206</v>
      </c>
      <c r="B2" s="30" t="s">
        <v>207</v>
      </c>
      <c r="C2">
        <v>0.05</v>
      </c>
    </row>
    <row r="3" spans="1:8">
      <c r="A3" t="s">
        <v>208</v>
      </c>
      <c r="B3" t="s">
        <v>104</v>
      </c>
      <c r="C3">
        <v>420</v>
      </c>
    </row>
    <row r="4" spans="1:8">
      <c r="A4" t="s">
        <v>227</v>
      </c>
      <c r="B4" t="s">
        <v>228</v>
      </c>
      <c r="C4">
        <f>VAR('1.2. Bieu dien DL'!E2:E37)</f>
        <v>3.1515873015873046</v>
      </c>
      <c r="D4" s="35" t="s">
        <v>229</v>
      </c>
    </row>
    <row r="5" spans="1:8">
      <c r="A5" t="s">
        <v>230</v>
      </c>
      <c r="B5" s="31" t="s">
        <v>231</v>
      </c>
      <c r="C5">
        <v>4</v>
      </c>
    </row>
    <row r="6" spans="1:8">
      <c r="D6" s="33" t="s">
        <v>232</v>
      </c>
      <c r="E6" s="33" t="s">
        <v>217</v>
      </c>
      <c r="F6" s="33" t="s">
        <v>218</v>
      </c>
      <c r="G6" s="33" t="s">
        <v>219</v>
      </c>
    </row>
    <row r="7" spans="1:8">
      <c r="A7" s="32" t="s">
        <v>220</v>
      </c>
      <c r="B7" s="30" t="s">
        <v>233</v>
      </c>
      <c r="C7">
        <f>$C$5</f>
        <v>4</v>
      </c>
      <c r="D7">
        <f>(C3-1)*C4/C5</f>
        <v>330.12876984127018</v>
      </c>
    </row>
    <row r="8" spans="1:8">
      <c r="A8" s="32" t="s">
        <v>222</v>
      </c>
      <c r="B8" s="30" t="s">
        <v>234</v>
      </c>
      <c r="C8">
        <f t="shared" ref="C8:C10" si="0">$C$5</f>
        <v>4</v>
      </c>
      <c r="E8">
        <f>IF(C4&gt;C5,CHIINV(C2/2,C3-1),CHIINV(1-C2/2,C3-1))</f>
        <v>364.17990565045227</v>
      </c>
      <c r="F8">
        <f>IF(C4&gt;C5,2*_xlfn.CHISQ.DIST.RT(D7,C3-1),2-2*_xlfn.CHISQ.DIST.RT(D7,C3-1))</f>
        <v>9.8360434852562406E-4</v>
      </c>
      <c r="G8" t="str">
        <f>IF(F8&lt;$C$2,"Reject H0","Not reject H0")</f>
        <v>Reject H0</v>
      </c>
      <c r="H8" t="str">
        <f>IF(OR(C4&gt;C5&amp;D7&gt;E8,C4&lt;C5&amp;D7&lt;E8),"reject H0","not reject H0")</f>
        <v>reject H0</v>
      </c>
    </row>
    <row r="9" spans="1:8">
      <c r="A9" s="32" t="s">
        <v>222</v>
      </c>
      <c r="B9" s="30" t="s">
        <v>235</v>
      </c>
      <c r="C9">
        <f t="shared" si="0"/>
        <v>4</v>
      </c>
      <c r="E9">
        <f>CHIINV(C2,C3-1)</f>
        <v>467.72523201069146</v>
      </c>
      <c r="F9">
        <f>_xlfn.CHISQ.DIST.RT(D7,C3-1)</f>
        <v>0.99950819782573719</v>
      </c>
      <c r="G9" t="str">
        <f t="shared" ref="G9:G10" si="1">IF(F9&lt;$C$2,"Reject H0","Not reject H0")</f>
        <v>Not reject H0</v>
      </c>
      <c r="H9" t="str">
        <f t="shared" ref="H9" si="2">IF($D$7&gt;E9,"reject H0","not reject H0")</f>
        <v>not reject H0</v>
      </c>
    </row>
    <row r="10" spans="1:8">
      <c r="A10" s="32" t="s">
        <v>222</v>
      </c>
      <c r="B10" s="30" t="s">
        <v>236</v>
      </c>
      <c r="C10">
        <f t="shared" si="0"/>
        <v>4</v>
      </c>
      <c r="E10">
        <f>CHIINV(1-C2,C3-1)</f>
        <v>372.54823787586275</v>
      </c>
      <c r="F10">
        <f>1-F9</f>
        <v>4.9180217426281203E-4</v>
      </c>
      <c r="G10" t="str">
        <f t="shared" si="1"/>
        <v>Reject H0</v>
      </c>
      <c r="H10" t="str">
        <f>IF($D$7&lt;E10,"reject H0","not reject H0")</f>
        <v>reject H0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activeCell="B12" sqref="B12"/>
    </sheetView>
  </sheetViews>
  <sheetFormatPr defaultRowHeight="15"/>
  <cols>
    <col min="1" max="1" width="19.85546875" customWidth="1"/>
    <col min="2" max="2" width="5.28515625" customWidth="1"/>
    <col min="3" max="3" width="6.7109375" customWidth="1"/>
    <col min="4" max="4" width="19.140625" customWidth="1"/>
    <col min="5" max="5" width="14.42578125" customWidth="1"/>
    <col min="6" max="6" width="11.28515625" customWidth="1"/>
    <col min="7" max="7" width="14.140625" customWidth="1"/>
    <col min="8" max="8" width="12.140625" customWidth="1"/>
  </cols>
  <sheetData>
    <row r="1" spans="1:8">
      <c r="A1" t="s">
        <v>237</v>
      </c>
    </row>
    <row r="2" spans="1:8">
      <c r="A2" t="s">
        <v>206</v>
      </c>
      <c r="B2" s="30" t="s">
        <v>207</v>
      </c>
      <c r="C2">
        <v>0.05</v>
      </c>
    </row>
    <row r="3" spans="1:8">
      <c r="A3" t="s">
        <v>208</v>
      </c>
      <c r="B3" t="s">
        <v>104</v>
      </c>
      <c r="C3">
        <v>420</v>
      </c>
    </row>
    <row r="4" spans="1:8">
      <c r="A4" t="s">
        <v>238</v>
      </c>
      <c r="B4" t="s">
        <v>239</v>
      </c>
      <c r="C4">
        <v>237</v>
      </c>
    </row>
    <row r="5" spans="1:8">
      <c r="A5" t="s">
        <v>240</v>
      </c>
      <c r="B5" t="s">
        <v>241</v>
      </c>
      <c r="C5">
        <f>C4/C3</f>
        <v>0.56428571428571428</v>
      </c>
    </row>
    <row r="6" spans="1:8">
      <c r="A6" t="s">
        <v>242</v>
      </c>
      <c r="B6" t="s">
        <v>243</v>
      </c>
      <c r="C6">
        <v>0.62</v>
      </c>
    </row>
    <row r="7" spans="1:8">
      <c r="D7" s="33" t="s">
        <v>244</v>
      </c>
      <c r="E7" s="33" t="s">
        <v>217</v>
      </c>
      <c r="F7" s="33" t="s">
        <v>218</v>
      </c>
      <c r="G7" s="33" t="s">
        <v>219</v>
      </c>
    </row>
    <row r="8" spans="1:8">
      <c r="A8" s="32" t="s">
        <v>220</v>
      </c>
      <c r="B8" t="s">
        <v>245</v>
      </c>
      <c r="C8">
        <f>$C$6</f>
        <v>0.62</v>
      </c>
      <c r="D8">
        <f>(C5-C6)/SQRT(C6*(1-C6)/C3)</f>
        <v>-2.3523588256530292</v>
      </c>
    </row>
    <row r="9" spans="1:8">
      <c r="A9" s="32" t="s">
        <v>222</v>
      </c>
      <c r="B9" t="s">
        <v>246</v>
      </c>
      <c r="C9">
        <f t="shared" ref="C9:C11" si="0">$C$6</f>
        <v>0.62</v>
      </c>
      <c r="E9">
        <f>_xlfn.NORM.S.INV(1-C2/2)</f>
        <v>1.9599639845400536</v>
      </c>
      <c r="F9">
        <f>2*(1-_xlfn.NORM.S.DIST(ABS(D8),1))</f>
        <v>1.8654769544768079E-2</v>
      </c>
      <c r="G9" t="str">
        <f>IF(F9&lt;$C$2,"Reject H0","Not reject H0")</f>
        <v>Reject H0</v>
      </c>
      <c r="H9" t="str">
        <f>IF(ABS($D$8)&gt;E9,"reject H0","not reject H0")</f>
        <v>reject H0</v>
      </c>
    </row>
    <row r="10" spans="1:8">
      <c r="A10" s="32" t="s">
        <v>222</v>
      </c>
      <c r="B10" t="s">
        <v>247</v>
      </c>
      <c r="C10">
        <f t="shared" si="0"/>
        <v>0.62</v>
      </c>
      <c r="E10">
        <f>_xlfn.NORM.S.INV(1-C2)</f>
        <v>1.6448536269514715</v>
      </c>
      <c r="F10">
        <f>1-_xlfn.NORM.S.DIST(D8,1)</f>
        <v>0.99067261522761596</v>
      </c>
      <c r="G10" t="str">
        <f t="shared" ref="G10:G11" si="1">IF(F10&lt;$C$2,"Reject H0","Not reject H0")</f>
        <v>Not reject H0</v>
      </c>
      <c r="H10" t="str">
        <f>IF($D$8&gt;E10,"reject H0","not reject H0")</f>
        <v>not reject H0</v>
      </c>
    </row>
    <row r="11" spans="1:8">
      <c r="A11" s="32" t="s">
        <v>222</v>
      </c>
      <c r="B11" t="s">
        <v>248</v>
      </c>
      <c r="C11">
        <f t="shared" si="0"/>
        <v>0.62</v>
      </c>
      <c r="E11">
        <f>-_xlfn.NORM.S.INV(1-C2)</f>
        <v>-1.6448536269514715</v>
      </c>
      <c r="F11">
        <f>_xlfn.NORM.S.DIST(D8,1)</f>
        <v>9.3273847723840484E-3</v>
      </c>
      <c r="G11" t="str">
        <f t="shared" si="1"/>
        <v>Reject H0</v>
      </c>
      <c r="H11" t="str">
        <f>IF($D$8&lt;E11,"reject H0","not reject H0")</f>
        <v>reject H0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1"/>
  <sheetViews>
    <sheetView topLeftCell="A19" zoomScale="115" zoomScaleNormal="115" workbookViewId="0">
      <selection activeCell="E29" sqref="E29"/>
    </sheetView>
  </sheetViews>
  <sheetFormatPr defaultRowHeight="15"/>
  <cols>
    <col min="2" max="2" width="14.85546875" customWidth="1"/>
    <col min="3" max="3" width="14.5703125" customWidth="1"/>
    <col min="6" max="6" width="25.7109375" customWidth="1"/>
    <col min="9" max="9" width="31.42578125" customWidth="1"/>
  </cols>
  <sheetData>
    <row r="1" spans="1:18">
      <c r="A1" t="s">
        <v>23</v>
      </c>
      <c r="B1" t="s">
        <v>24</v>
      </c>
      <c r="C1" t="s">
        <v>25</v>
      </c>
      <c r="D1" t="s">
        <v>77</v>
      </c>
    </row>
    <row r="2" spans="1:18">
      <c r="A2" t="s">
        <v>30</v>
      </c>
      <c r="B2">
        <v>7</v>
      </c>
      <c r="C2">
        <v>9</v>
      </c>
    </row>
    <row r="3" spans="1:18">
      <c r="A3" t="s">
        <v>31</v>
      </c>
      <c r="B3">
        <v>5</v>
      </c>
      <c r="C3">
        <v>7</v>
      </c>
      <c r="F3" t="s">
        <v>78</v>
      </c>
      <c r="L3" t="s">
        <v>78</v>
      </c>
      <c r="P3" t="s">
        <v>249</v>
      </c>
    </row>
    <row r="4" spans="1:18" ht="15.75" thickBot="1">
      <c r="A4" t="s">
        <v>32</v>
      </c>
      <c r="B4">
        <v>8</v>
      </c>
      <c r="C4">
        <v>10</v>
      </c>
    </row>
    <row r="5" spans="1:18">
      <c r="A5" t="s">
        <v>33</v>
      </c>
      <c r="B5">
        <v>9</v>
      </c>
      <c r="C5">
        <v>7</v>
      </c>
      <c r="F5" s="29"/>
      <c r="G5" s="29" t="s">
        <v>81</v>
      </c>
      <c r="H5" s="29" t="s">
        <v>82</v>
      </c>
      <c r="L5" s="29"/>
      <c r="M5" s="29" t="s">
        <v>81</v>
      </c>
      <c r="N5" s="29" t="s">
        <v>82</v>
      </c>
      <c r="P5" s="29"/>
      <c r="Q5" s="29" t="s">
        <v>81</v>
      </c>
      <c r="R5" s="29" t="s">
        <v>82</v>
      </c>
    </row>
    <row r="6" spans="1:18">
      <c r="A6" t="s">
        <v>34</v>
      </c>
      <c r="B6">
        <v>7</v>
      </c>
      <c r="C6">
        <v>10</v>
      </c>
      <c r="F6" s="24" t="s">
        <v>46</v>
      </c>
      <c r="G6" s="24">
        <v>6.8611111111111107</v>
      </c>
      <c r="H6" s="24">
        <v>7.6111111111111107</v>
      </c>
      <c r="I6" s="36" t="s">
        <v>250</v>
      </c>
      <c r="L6" s="24" t="s">
        <v>46</v>
      </c>
      <c r="M6" s="24">
        <v>6.8611111111111107</v>
      </c>
      <c r="N6" s="24">
        <v>7.6111111111111107</v>
      </c>
      <c r="P6" s="24" t="s">
        <v>46</v>
      </c>
      <c r="Q6" s="24">
        <v>6.8611111111111107</v>
      </c>
      <c r="R6" s="24">
        <v>7.6111111111111107</v>
      </c>
    </row>
    <row r="7" spans="1:18">
      <c r="A7" t="s">
        <v>35</v>
      </c>
      <c r="B7">
        <v>6</v>
      </c>
      <c r="C7">
        <v>8</v>
      </c>
      <c r="F7" s="24" t="s">
        <v>84</v>
      </c>
      <c r="G7" s="24">
        <v>3.1515873015873046</v>
      </c>
      <c r="H7" s="24">
        <v>2.1301587301587332</v>
      </c>
      <c r="I7" s="36" t="s">
        <v>251</v>
      </c>
      <c r="L7" s="24" t="s">
        <v>84</v>
      </c>
      <c r="M7" s="24">
        <v>3.1515873015873046</v>
      </c>
      <c r="N7" s="24">
        <v>2.1301587301587332</v>
      </c>
      <c r="P7" s="24" t="s">
        <v>84</v>
      </c>
      <c r="Q7" s="24">
        <v>3.1515873015873046</v>
      </c>
      <c r="R7" s="24">
        <v>2.1301587301587332</v>
      </c>
    </row>
    <row r="8" spans="1:18">
      <c r="A8" t="s">
        <v>36</v>
      </c>
      <c r="B8">
        <v>6</v>
      </c>
      <c r="C8">
        <v>10</v>
      </c>
      <c r="F8" s="24" t="s">
        <v>86</v>
      </c>
      <c r="G8" s="24">
        <v>36</v>
      </c>
      <c r="H8" s="24">
        <v>36</v>
      </c>
      <c r="I8" s="36" t="s">
        <v>252</v>
      </c>
      <c r="L8" s="24" t="s">
        <v>86</v>
      </c>
      <c r="M8" s="24">
        <v>36</v>
      </c>
      <c r="N8" s="24">
        <v>36</v>
      </c>
      <c r="P8" s="24" t="s">
        <v>86</v>
      </c>
      <c r="Q8" s="24">
        <v>36</v>
      </c>
      <c r="R8" s="24">
        <v>36</v>
      </c>
    </row>
    <row r="9" spans="1:18">
      <c r="A9" t="s">
        <v>37</v>
      </c>
      <c r="B9">
        <v>9</v>
      </c>
      <c r="C9">
        <v>10</v>
      </c>
      <c r="F9" s="24" t="s">
        <v>88</v>
      </c>
      <c r="G9" s="24">
        <v>0.47477790405738951</v>
      </c>
      <c r="H9" s="24"/>
      <c r="I9" s="36"/>
      <c r="L9" s="24" t="s">
        <v>88</v>
      </c>
      <c r="M9" s="24">
        <v>0.47477790405738951</v>
      </c>
      <c r="N9" s="24"/>
      <c r="P9" s="24" t="s">
        <v>90</v>
      </c>
      <c r="Q9" s="24">
        <v>35</v>
      </c>
      <c r="R9" s="24">
        <v>35</v>
      </c>
    </row>
    <row r="10" spans="1:18">
      <c r="A10" t="s">
        <v>38</v>
      </c>
      <c r="B10">
        <v>7</v>
      </c>
      <c r="C10">
        <v>8</v>
      </c>
      <c r="F10" s="24" t="s">
        <v>89</v>
      </c>
      <c r="G10" s="24">
        <v>0</v>
      </c>
      <c r="H10" s="24"/>
      <c r="I10" s="36" t="s">
        <v>253</v>
      </c>
      <c r="L10" s="24" t="s">
        <v>89</v>
      </c>
      <c r="M10" s="24">
        <v>0</v>
      </c>
      <c r="N10" s="24"/>
      <c r="P10" s="24" t="s">
        <v>160</v>
      </c>
      <c r="Q10" s="24">
        <v>1.4795081967213108</v>
      </c>
      <c r="R10" s="24"/>
    </row>
    <row r="11" spans="1:18">
      <c r="A11" t="s">
        <v>39</v>
      </c>
      <c r="B11">
        <v>7</v>
      </c>
      <c r="C11">
        <v>8</v>
      </c>
      <c r="F11" s="24" t="s">
        <v>90</v>
      </c>
      <c r="G11" s="24">
        <v>35</v>
      </c>
      <c r="H11" s="24"/>
      <c r="I11" s="36" t="s">
        <v>254</v>
      </c>
      <c r="L11" s="24" t="s">
        <v>90</v>
      </c>
      <c r="M11" s="24">
        <v>35</v>
      </c>
      <c r="N11" s="24"/>
      <c r="P11" s="24" t="s">
        <v>255</v>
      </c>
      <c r="Q11" s="24">
        <v>0.12572645680101432</v>
      </c>
      <c r="R11" s="24"/>
    </row>
    <row r="12" spans="1:18" ht="15.75" thickBot="1">
      <c r="A12" t="s">
        <v>40</v>
      </c>
      <c r="B12">
        <v>5</v>
      </c>
      <c r="C12">
        <v>7</v>
      </c>
      <c r="F12" s="24" t="s">
        <v>91</v>
      </c>
      <c r="G12" s="24">
        <v>-2.6790325100441423</v>
      </c>
      <c r="H12" s="24"/>
      <c r="I12" s="36" t="s">
        <v>256</v>
      </c>
      <c r="L12" s="24" t="s">
        <v>91</v>
      </c>
      <c r="M12" s="24">
        <v>-2.6790325100441423</v>
      </c>
      <c r="N12" s="24"/>
      <c r="P12" s="25" t="s">
        <v>257</v>
      </c>
      <c r="Q12" s="25">
        <v>1.7571395260834937</v>
      </c>
      <c r="R12" s="25"/>
    </row>
    <row r="13" spans="1:18">
      <c r="A13" t="s">
        <v>41</v>
      </c>
      <c r="B13">
        <v>7</v>
      </c>
      <c r="C13">
        <v>8</v>
      </c>
      <c r="F13" s="24" t="s">
        <v>92</v>
      </c>
      <c r="G13" s="24">
        <v>5.5868493185704526E-3</v>
      </c>
      <c r="H13" s="24"/>
      <c r="I13" s="36" t="s">
        <v>258</v>
      </c>
      <c r="L13" s="24" t="s">
        <v>92</v>
      </c>
      <c r="M13" s="24">
        <v>5.5868493185704526E-3</v>
      </c>
      <c r="N13" s="24"/>
    </row>
    <row r="14" spans="1:18">
      <c r="A14" t="s">
        <v>44</v>
      </c>
      <c r="B14">
        <v>4</v>
      </c>
      <c r="C14">
        <v>5</v>
      </c>
      <c r="F14" s="24" t="s">
        <v>93</v>
      </c>
      <c r="G14" s="24">
        <v>1.6895724577802647</v>
      </c>
      <c r="H14" s="24"/>
      <c r="I14" s="36" t="s">
        <v>259</v>
      </c>
      <c r="L14" s="24" t="s">
        <v>93</v>
      </c>
      <c r="M14" s="24">
        <v>1.6895724577802647</v>
      </c>
      <c r="N14" s="24"/>
    </row>
    <row r="15" spans="1:18">
      <c r="A15" t="s">
        <v>45</v>
      </c>
      <c r="B15">
        <v>7</v>
      </c>
      <c r="C15">
        <v>9</v>
      </c>
      <c r="F15" s="24" t="s">
        <v>94</v>
      </c>
      <c r="G15" s="24">
        <v>1.1173698637140905E-2</v>
      </c>
      <c r="H15" s="24"/>
      <c r="I15" s="36" t="s">
        <v>260</v>
      </c>
      <c r="L15" s="24" t="s">
        <v>94</v>
      </c>
      <c r="M15" s="24">
        <v>1.1173698637140905E-2</v>
      </c>
      <c r="N15" s="24"/>
    </row>
    <row r="16" spans="1:18" ht="15.75" thickBot="1">
      <c r="A16" t="s">
        <v>48</v>
      </c>
      <c r="B16">
        <v>8</v>
      </c>
      <c r="C16">
        <v>6</v>
      </c>
      <c r="F16" s="25" t="s">
        <v>95</v>
      </c>
      <c r="G16" s="25">
        <v>2.0301079282503438</v>
      </c>
      <c r="H16" s="25"/>
      <c r="I16" s="36" t="s">
        <v>261</v>
      </c>
      <c r="J16" s="34" t="s">
        <v>262</v>
      </c>
      <c r="L16" s="25" t="s">
        <v>95</v>
      </c>
      <c r="M16" s="25">
        <v>2.0301079282503438</v>
      </c>
      <c r="N16" s="25"/>
    </row>
    <row r="17" spans="1:8">
      <c r="A17" t="s">
        <v>50</v>
      </c>
      <c r="B17">
        <v>5</v>
      </c>
      <c r="C17">
        <v>7</v>
      </c>
      <c r="F17" s="30" t="s">
        <v>207</v>
      </c>
      <c r="G17" s="24">
        <v>0.05</v>
      </c>
    </row>
    <row r="18" spans="1:8">
      <c r="A18" t="s">
        <v>52</v>
      </c>
      <c r="B18">
        <v>6</v>
      </c>
      <c r="C18">
        <v>7</v>
      </c>
    </row>
    <row r="19" spans="1:8">
      <c r="A19" t="s">
        <v>54</v>
      </c>
      <c r="B19">
        <v>7</v>
      </c>
      <c r="C19">
        <v>8</v>
      </c>
    </row>
    <row r="20" spans="1:8">
      <c r="A20" t="s">
        <v>57</v>
      </c>
      <c r="B20">
        <v>8</v>
      </c>
      <c r="C20">
        <v>7</v>
      </c>
      <c r="F20" t="s">
        <v>249</v>
      </c>
    </row>
    <row r="21" spans="1:8" ht="15.75" thickBot="1">
      <c r="A21" t="s">
        <v>60</v>
      </c>
      <c r="B21">
        <v>8</v>
      </c>
      <c r="C21">
        <v>9</v>
      </c>
    </row>
    <row r="22" spans="1:8">
      <c r="A22" t="s">
        <v>62</v>
      </c>
      <c r="B22">
        <v>5</v>
      </c>
      <c r="C22">
        <v>6</v>
      </c>
      <c r="F22" s="29"/>
      <c r="G22" s="29" t="s">
        <v>81</v>
      </c>
      <c r="H22" s="29" t="s">
        <v>82</v>
      </c>
    </row>
    <row r="23" spans="1:8">
      <c r="A23" t="s">
        <v>64</v>
      </c>
      <c r="B23">
        <v>8</v>
      </c>
      <c r="C23">
        <v>9</v>
      </c>
      <c r="F23" s="24" t="s">
        <v>46</v>
      </c>
      <c r="G23" s="24">
        <v>6.8611111111111107</v>
      </c>
      <c r="H23" s="24">
        <v>7.6111111111111107</v>
      </c>
    </row>
    <row r="24" spans="1:8">
      <c r="A24" t="s">
        <v>66</v>
      </c>
      <c r="B24">
        <v>4</v>
      </c>
      <c r="C24">
        <v>5</v>
      </c>
      <c r="F24" s="24" t="s">
        <v>84</v>
      </c>
      <c r="G24" s="24">
        <v>3.1515873015873046</v>
      </c>
      <c r="H24" s="24">
        <v>2.1301587301587332</v>
      </c>
    </row>
    <row r="25" spans="1:8">
      <c r="A25" t="s">
        <v>68</v>
      </c>
      <c r="B25">
        <v>9</v>
      </c>
      <c r="C25">
        <v>6</v>
      </c>
      <c r="F25" s="24" t="s">
        <v>86</v>
      </c>
      <c r="G25" s="24">
        <v>36</v>
      </c>
      <c r="H25" s="24">
        <v>36</v>
      </c>
    </row>
    <row r="26" spans="1:8">
      <c r="A26" t="s">
        <v>38</v>
      </c>
      <c r="B26">
        <v>9</v>
      </c>
      <c r="C26">
        <v>8</v>
      </c>
      <c r="F26" s="24" t="s">
        <v>90</v>
      </c>
      <c r="G26" s="24">
        <v>35</v>
      </c>
      <c r="H26" s="24">
        <v>35</v>
      </c>
    </row>
    <row r="27" spans="1:8">
      <c r="A27" t="s">
        <v>71</v>
      </c>
      <c r="B27">
        <v>6</v>
      </c>
      <c r="C27">
        <v>7</v>
      </c>
      <c r="F27" s="24" t="s">
        <v>160</v>
      </c>
      <c r="G27" s="24">
        <v>1.4795081967213108</v>
      </c>
      <c r="H27" s="24"/>
    </row>
    <row r="28" spans="1:8">
      <c r="A28" t="s">
        <v>73</v>
      </c>
      <c r="B28">
        <v>8</v>
      </c>
      <c r="C28">
        <v>7</v>
      </c>
      <c r="F28" s="24" t="s">
        <v>255</v>
      </c>
      <c r="G28" s="24">
        <v>0.12572645680101432</v>
      </c>
      <c r="H28" s="24"/>
    </row>
    <row r="29" spans="1:8" ht="15.75" thickBot="1">
      <c r="A29" t="s">
        <v>75</v>
      </c>
      <c r="B29">
        <v>9</v>
      </c>
      <c r="C29">
        <v>9</v>
      </c>
      <c r="F29" s="25" t="s">
        <v>257</v>
      </c>
      <c r="G29" s="25">
        <v>1.7571395260834937</v>
      </c>
      <c r="H29" s="25"/>
    </row>
    <row r="30" spans="1:8">
      <c r="A30" t="s">
        <v>54</v>
      </c>
      <c r="B30">
        <v>3</v>
      </c>
      <c r="C30">
        <v>7</v>
      </c>
    </row>
    <row r="31" spans="1:8">
      <c r="A31" t="s">
        <v>76</v>
      </c>
      <c r="B31">
        <v>9</v>
      </c>
      <c r="C31">
        <v>8</v>
      </c>
    </row>
    <row r="32" spans="1:8">
      <c r="A32" t="s">
        <v>79</v>
      </c>
      <c r="B32">
        <v>7</v>
      </c>
      <c r="C32">
        <v>8</v>
      </c>
    </row>
    <row r="33" spans="1:8">
      <c r="A33" t="s">
        <v>80</v>
      </c>
      <c r="B33">
        <v>6</v>
      </c>
      <c r="C33">
        <v>7</v>
      </c>
      <c r="F33" t="s">
        <v>263</v>
      </c>
    </row>
    <row r="34" spans="1:8" ht="15.75" thickBot="1">
      <c r="A34" t="s">
        <v>73</v>
      </c>
      <c r="B34">
        <v>8</v>
      </c>
      <c r="C34">
        <v>7</v>
      </c>
    </row>
    <row r="35" spans="1:8">
      <c r="A35" t="s">
        <v>83</v>
      </c>
      <c r="B35">
        <v>10</v>
      </c>
      <c r="C35">
        <v>7</v>
      </c>
      <c r="F35" s="29"/>
      <c r="G35" s="29" t="s">
        <v>81</v>
      </c>
      <c r="H35" s="29" t="s">
        <v>82</v>
      </c>
    </row>
    <row r="36" spans="1:8">
      <c r="A36" t="s">
        <v>85</v>
      </c>
      <c r="B36">
        <v>7</v>
      </c>
      <c r="C36">
        <v>9</v>
      </c>
      <c r="F36" s="24" t="s">
        <v>46</v>
      </c>
      <c r="G36" s="24">
        <v>6.8611111111111107</v>
      </c>
      <c r="H36" s="24">
        <v>7.6111111111111107</v>
      </c>
    </row>
    <row r="37" spans="1:8">
      <c r="A37" t="s">
        <v>87</v>
      </c>
      <c r="B37">
        <v>3</v>
      </c>
      <c r="C37">
        <v>4</v>
      </c>
      <c r="F37" s="24" t="s">
        <v>84</v>
      </c>
      <c r="G37" s="24">
        <v>3.1515873015873046</v>
      </c>
      <c r="H37" s="24">
        <v>2.1301587301587332</v>
      </c>
    </row>
    <row r="38" spans="1:8">
      <c r="F38" s="24" t="s">
        <v>86</v>
      </c>
      <c r="G38" s="24">
        <v>36</v>
      </c>
      <c r="H38" s="24">
        <v>36</v>
      </c>
    </row>
    <row r="39" spans="1:8">
      <c r="F39" s="24" t="s">
        <v>264</v>
      </c>
      <c r="G39" s="24">
        <v>2.6408730158730189</v>
      </c>
      <c r="H39" s="24"/>
    </row>
    <row r="40" spans="1:8">
      <c r="F40" s="24" t="s">
        <v>89</v>
      </c>
      <c r="G40" s="24">
        <v>0</v>
      </c>
      <c r="H40" s="24"/>
    </row>
    <row r="41" spans="1:8">
      <c r="F41" s="24" t="s">
        <v>90</v>
      </c>
      <c r="G41" s="24">
        <v>70</v>
      </c>
      <c r="H41" s="24"/>
    </row>
    <row r="42" spans="1:8">
      <c r="F42" s="24" t="s">
        <v>91</v>
      </c>
      <c r="G42" s="24">
        <v>-1.9580499046246873</v>
      </c>
      <c r="H42" s="24"/>
    </row>
    <row r="43" spans="1:8">
      <c r="F43" s="24" t="s">
        <v>92</v>
      </c>
      <c r="G43" s="24">
        <v>2.710533400613126E-2</v>
      </c>
      <c r="H43" s="24"/>
    </row>
    <row r="44" spans="1:8">
      <c r="F44" s="24" t="s">
        <v>93</v>
      </c>
      <c r="G44" s="24">
        <v>1.6669144790559576</v>
      </c>
      <c r="H44" s="24"/>
    </row>
    <row r="45" spans="1:8">
      <c r="F45" s="24" t="s">
        <v>94</v>
      </c>
      <c r="G45" s="24">
        <v>5.4210668012262521E-2</v>
      </c>
      <c r="H45" s="24"/>
    </row>
    <row r="46" spans="1:8" ht="15.75" thickBot="1">
      <c r="F46" s="25" t="s">
        <v>95</v>
      </c>
      <c r="G46" s="25">
        <v>1.9944371117711854</v>
      </c>
      <c r="H46" s="25"/>
    </row>
    <row r="48" spans="1:8">
      <c r="F48" t="s">
        <v>263</v>
      </c>
    </row>
    <row r="49" spans="6:8" ht="15.75" thickBot="1"/>
    <row r="50" spans="6:8">
      <c r="F50" s="29"/>
      <c r="G50" s="29" t="s">
        <v>81</v>
      </c>
      <c r="H50" s="29" t="s">
        <v>82</v>
      </c>
    </row>
    <row r="51" spans="6:8">
      <c r="F51" s="24" t="s">
        <v>46</v>
      </c>
      <c r="G51" s="24">
        <v>6.8611111111111107</v>
      </c>
      <c r="H51" s="24">
        <v>7.6111111111111107</v>
      </c>
    </row>
    <row r="52" spans="6:8">
      <c r="F52" s="24" t="s">
        <v>84</v>
      </c>
      <c r="G52" s="24">
        <v>3.1515873015873046</v>
      </c>
      <c r="H52" s="24">
        <v>2.1301587301587332</v>
      </c>
    </row>
    <row r="53" spans="6:8">
      <c r="F53" s="24" t="s">
        <v>86</v>
      </c>
      <c r="G53" s="24">
        <v>36</v>
      </c>
      <c r="H53" s="24">
        <v>36</v>
      </c>
    </row>
    <row r="54" spans="6:8">
      <c r="F54" s="24" t="s">
        <v>264</v>
      </c>
      <c r="G54" s="24">
        <v>2.6408730158730189</v>
      </c>
      <c r="H54" s="24"/>
    </row>
    <row r="55" spans="6:8">
      <c r="F55" s="24" t="s">
        <v>89</v>
      </c>
      <c r="G55" s="24">
        <v>0</v>
      </c>
      <c r="H55" s="24"/>
    </row>
    <row r="56" spans="6:8">
      <c r="F56" s="24" t="s">
        <v>90</v>
      </c>
      <c r="G56" s="24">
        <v>70</v>
      </c>
      <c r="H56" s="24"/>
    </row>
    <row r="57" spans="6:8">
      <c r="F57" s="24" t="s">
        <v>91</v>
      </c>
      <c r="G57" s="24">
        <v>-1.9580499046246873</v>
      </c>
      <c r="H57" s="24"/>
    </row>
    <row r="58" spans="6:8">
      <c r="F58" s="24" t="s">
        <v>92</v>
      </c>
      <c r="G58" s="24">
        <v>2.710533400613126E-2</v>
      </c>
      <c r="H58" s="24"/>
    </row>
    <row r="59" spans="6:8">
      <c r="F59" s="24" t="s">
        <v>93</v>
      </c>
      <c r="G59" s="24">
        <v>1.6669144790559576</v>
      </c>
      <c r="H59" s="24"/>
    </row>
    <row r="60" spans="6:8">
      <c r="F60" s="24" t="s">
        <v>94</v>
      </c>
      <c r="G60" s="24">
        <v>5.4210668012262521E-2</v>
      </c>
      <c r="H60" s="24"/>
    </row>
    <row r="61" spans="6:8" ht="15.75" thickBot="1">
      <c r="F61" s="25" t="s">
        <v>95</v>
      </c>
      <c r="G61" s="25">
        <v>1.9944371117711854</v>
      </c>
      <c r="H61" s="2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zoomScale="115" zoomScaleNormal="115" workbookViewId="0">
      <selection activeCell="G3" sqref="G3"/>
    </sheetView>
  </sheetViews>
  <sheetFormatPr defaultRowHeight="15"/>
  <cols>
    <col min="2" max="2" width="14.85546875" customWidth="1"/>
    <col min="3" max="3" width="14.5703125" customWidth="1"/>
    <col min="7" max="7" width="18.85546875" customWidth="1"/>
    <col min="8" max="8" width="10.28515625" customWidth="1"/>
    <col min="9" max="9" width="10.42578125" customWidth="1"/>
    <col min="10" max="10" width="30.5703125" customWidth="1"/>
  </cols>
  <sheetData>
    <row r="1" spans="1:11">
      <c r="A1" t="s">
        <v>23</v>
      </c>
      <c r="B1" t="s">
        <v>24</v>
      </c>
      <c r="C1" t="s">
        <v>25</v>
      </c>
      <c r="D1" t="s">
        <v>77</v>
      </c>
    </row>
    <row r="2" spans="1:11">
      <c r="A2" t="s">
        <v>30</v>
      </c>
      <c r="B2">
        <v>7</v>
      </c>
      <c r="C2">
        <v>9</v>
      </c>
    </row>
    <row r="3" spans="1:11">
      <c r="A3" t="s">
        <v>31</v>
      </c>
      <c r="B3">
        <v>5</v>
      </c>
      <c r="C3">
        <v>7</v>
      </c>
      <c r="G3" t="s">
        <v>249</v>
      </c>
    </row>
    <row r="4" spans="1:11" ht="15.75" thickBot="1">
      <c r="A4" t="s">
        <v>32</v>
      </c>
      <c r="B4">
        <v>8</v>
      </c>
      <c r="C4">
        <v>10</v>
      </c>
    </row>
    <row r="5" spans="1:11">
      <c r="A5" t="s">
        <v>33</v>
      </c>
      <c r="B5">
        <v>9</v>
      </c>
      <c r="C5">
        <v>7</v>
      </c>
      <c r="G5" s="29"/>
      <c r="H5" s="29" t="s">
        <v>81</v>
      </c>
      <c r="I5" s="29" t="s">
        <v>82</v>
      </c>
    </row>
    <row r="6" spans="1:11">
      <c r="A6" t="s">
        <v>34</v>
      </c>
      <c r="B6">
        <v>7</v>
      </c>
      <c r="C6">
        <v>10</v>
      </c>
      <c r="G6" s="24" t="s">
        <v>46</v>
      </c>
      <c r="H6" s="24">
        <v>6.8611111111111107</v>
      </c>
      <c r="I6" s="24">
        <v>7.6111111111111107</v>
      </c>
      <c r="J6" s="36" t="s">
        <v>250</v>
      </c>
    </row>
    <row r="7" spans="1:11">
      <c r="A7" t="s">
        <v>35</v>
      </c>
      <c r="B7">
        <v>6</v>
      </c>
      <c r="C7">
        <v>8</v>
      </c>
      <c r="G7" s="24" t="s">
        <v>84</v>
      </c>
      <c r="H7" s="24">
        <v>3.1515873015873046</v>
      </c>
      <c r="I7" s="24">
        <v>2.1301587301587332</v>
      </c>
      <c r="J7" s="36" t="s">
        <v>251</v>
      </c>
      <c r="K7" t="s">
        <v>265</v>
      </c>
    </row>
    <row r="8" spans="1:11">
      <c r="A8" t="s">
        <v>36</v>
      </c>
      <c r="B8">
        <v>6</v>
      </c>
      <c r="C8">
        <v>10</v>
      </c>
      <c r="G8" s="24" t="s">
        <v>86</v>
      </c>
      <c r="H8" s="24">
        <v>36</v>
      </c>
      <c r="I8" s="24">
        <v>36</v>
      </c>
      <c r="J8" s="36" t="s">
        <v>252</v>
      </c>
    </row>
    <row r="9" spans="1:11">
      <c r="A9" t="s">
        <v>37</v>
      </c>
      <c r="B9">
        <v>9</v>
      </c>
      <c r="C9">
        <v>10</v>
      </c>
      <c r="G9" s="24" t="s">
        <v>90</v>
      </c>
      <c r="H9" s="24">
        <v>35</v>
      </c>
      <c r="I9" s="24">
        <v>35</v>
      </c>
      <c r="J9" s="36" t="s">
        <v>254</v>
      </c>
    </row>
    <row r="10" spans="1:11">
      <c r="A10" t="s">
        <v>38</v>
      </c>
      <c r="B10">
        <v>7</v>
      </c>
      <c r="C10">
        <v>8</v>
      </c>
      <c r="G10" s="24" t="s">
        <v>160</v>
      </c>
      <c r="H10" s="24">
        <v>1.4795081967213108</v>
      </c>
      <c r="I10" s="24"/>
      <c r="J10" s="36" t="s">
        <v>266</v>
      </c>
    </row>
    <row r="11" spans="1:11">
      <c r="A11" t="s">
        <v>39</v>
      </c>
      <c r="B11">
        <v>7</v>
      </c>
      <c r="C11">
        <v>8</v>
      </c>
      <c r="G11" s="24" t="s">
        <v>255</v>
      </c>
      <c r="H11" s="24">
        <v>0.12572645680101432</v>
      </c>
      <c r="I11" s="24"/>
      <c r="J11" s="36" t="s">
        <v>258</v>
      </c>
    </row>
    <row r="12" spans="1:11" ht="15.75" thickBot="1">
      <c r="A12" t="s">
        <v>40</v>
      </c>
      <c r="B12">
        <v>5</v>
      </c>
      <c r="C12">
        <v>7</v>
      </c>
      <c r="G12" s="25" t="s">
        <v>257</v>
      </c>
      <c r="H12" s="25">
        <v>1.7571395260834937</v>
      </c>
      <c r="I12" s="25"/>
      <c r="J12" s="36" t="s">
        <v>267</v>
      </c>
      <c r="K12">
        <f>_xlfn.F.INV(1-H13,H9,I9)</f>
        <v>1.757139526083493</v>
      </c>
    </row>
    <row r="13" spans="1:11">
      <c r="A13" t="s">
        <v>41</v>
      </c>
      <c r="B13">
        <v>7</v>
      </c>
      <c r="C13">
        <v>8</v>
      </c>
      <c r="G13" s="30" t="s">
        <v>207</v>
      </c>
      <c r="H13" s="24">
        <v>0.05</v>
      </c>
    </row>
    <row r="14" spans="1:11">
      <c r="A14" t="s">
        <v>44</v>
      </c>
      <c r="B14">
        <v>4</v>
      </c>
      <c r="C14">
        <v>5</v>
      </c>
      <c r="J14" s="37" t="s">
        <v>268</v>
      </c>
    </row>
    <row r="15" spans="1:11">
      <c r="A15" t="s">
        <v>45</v>
      </c>
      <c r="B15">
        <v>7</v>
      </c>
      <c r="C15">
        <v>9</v>
      </c>
      <c r="J15" s="37" t="s">
        <v>269</v>
      </c>
    </row>
    <row r="16" spans="1:11">
      <c r="A16" t="s">
        <v>48</v>
      </c>
      <c r="B16">
        <v>8</v>
      </c>
      <c r="C16">
        <v>6</v>
      </c>
    </row>
    <row r="17" spans="1:10">
      <c r="A17" t="s">
        <v>50</v>
      </c>
      <c r="B17">
        <v>5</v>
      </c>
      <c r="C17">
        <v>7</v>
      </c>
      <c r="J17" s="37" t="s">
        <v>270</v>
      </c>
    </row>
    <row r="18" spans="1:10">
      <c r="A18" t="s">
        <v>52</v>
      </c>
      <c r="B18">
        <v>6</v>
      </c>
      <c r="C18">
        <v>7</v>
      </c>
      <c r="J18" s="37" t="s">
        <v>271</v>
      </c>
    </row>
    <row r="19" spans="1:10">
      <c r="A19" t="s">
        <v>54</v>
      </c>
      <c r="B19">
        <v>7</v>
      </c>
      <c r="C19">
        <v>8</v>
      </c>
    </row>
    <row r="20" spans="1:10">
      <c r="A20" t="s">
        <v>57</v>
      </c>
      <c r="B20">
        <v>8</v>
      </c>
      <c r="C20">
        <v>7</v>
      </c>
    </row>
    <row r="21" spans="1:10">
      <c r="A21" t="s">
        <v>60</v>
      </c>
      <c r="B21">
        <v>8</v>
      </c>
      <c r="C21">
        <v>9</v>
      </c>
    </row>
    <row r="22" spans="1:10">
      <c r="A22" t="s">
        <v>62</v>
      </c>
      <c r="B22">
        <v>5</v>
      </c>
      <c r="C22">
        <v>6</v>
      </c>
    </row>
    <row r="23" spans="1:10">
      <c r="A23" t="s">
        <v>64</v>
      </c>
      <c r="B23">
        <v>8</v>
      </c>
      <c r="C23">
        <v>9</v>
      </c>
    </row>
    <row r="24" spans="1:10">
      <c r="A24" t="s">
        <v>66</v>
      </c>
      <c r="B24">
        <v>4</v>
      </c>
      <c r="C24">
        <v>5</v>
      </c>
    </row>
    <row r="25" spans="1:10">
      <c r="A25" t="s">
        <v>68</v>
      </c>
      <c r="B25">
        <v>9</v>
      </c>
      <c r="C25">
        <v>6</v>
      </c>
    </row>
    <row r="26" spans="1:10">
      <c r="A26" t="s">
        <v>38</v>
      </c>
      <c r="B26">
        <v>9</v>
      </c>
      <c r="C26">
        <v>8</v>
      </c>
    </row>
    <row r="27" spans="1:10">
      <c r="A27" t="s">
        <v>71</v>
      </c>
      <c r="B27">
        <v>6</v>
      </c>
      <c r="C27">
        <v>7</v>
      </c>
    </row>
    <row r="28" spans="1:10">
      <c r="A28" t="s">
        <v>73</v>
      </c>
      <c r="B28">
        <v>8</v>
      </c>
      <c r="C28">
        <v>7</v>
      </c>
    </row>
    <row r="29" spans="1:10">
      <c r="A29" t="s">
        <v>75</v>
      </c>
      <c r="B29">
        <v>9</v>
      </c>
      <c r="C29">
        <v>9</v>
      </c>
    </row>
    <row r="30" spans="1:10">
      <c r="A30" t="s">
        <v>54</v>
      </c>
      <c r="B30">
        <v>3</v>
      </c>
      <c r="C30">
        <v>7</v>
      </c>
    </row>
    <row r="31" spans="1:10">
      <c r="A31" t="s">
        <v>76</v>
      </c>
      <c r="B31">
        <v>9</v>
      </c>
      <c r="C31">
        <v>8</v>
      </c>
    </row>
    <row r="32" spans="1:10">
      <c r="A32" t="s">
        <v>79</v>
      </c>
      <c r="B32">
        <v>7</v>
      </c>
      <c r="C32">
        <v>8</v>
      </c>
    </row>
    <row r="33" spans="1:3">
      <c r="A33" t="s">
        <v>80</v>
      </c>
      <c r="B33">
        <v>6</v>
      </c>
      <c r="C33">
        <v>7</v>
      </c>
    </row>
    <row r="34" spans="1:3">
      <c r="A34" t="s">
        <v>73</v>
      </c>
      <c r="B34">
        <v>8</v>
      </c>
      <c r="C34">
        <v>7</v>
      </c>
    </row>
    <row r="35" spans="1:3">
      <c r="A35" t="s">
        <v>83</v>
      </c>
      <c r="B35">
        <v>10</v>
      </c>
      <c r="C35">
        <v>7</v>
      </c>
    </row>
    <row r="36" spans="1:3">
      <c r="A36" t="s">
        <v>85</v>
      </c>
      <c r="B36">
        <v>7</v>
      </c>
      <c r="C36">
        <v>9</v>
      </c>
    </row>
    <row r="37" spans="1:3">
      <c r="A37" t="s">
        <v>87</v>
      </c>
      <c r="B37">
        <v>3</v>
      </c>
      <c r="C37">
        <v>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D18" sqref="D18"/>
    </sheetView>
  </sheetViews>
  <sheetFormatPr defaultRowHeight="15"/>
  <cols>
    <col min="1" max="1" width="19.85546875" customWidth="1"/>
    <col min="2" max="2" width="5.28515625" customWidth="1"/>
    <col min="3" max="3" width="9.7109375" customWidth="1"/>
    <col min="4" max="4" width="12.85546875" customWidth="1"/>
    <col min="5" max="5" width="14.42578125" customWidth="1"/>
    <col min="6" max="6" width="11.28515625" customWidth="1"/>
    <col min="7" max="7" width="14.140625" customWidth="1"/>
    <col min="8" max="8" width="12.140625" customWidth="1"/>
  </cols>
  <sheetData>
    <row r="1" spans="1:8">
      <c r="A1" t="s">
        <v>272</v>
      </c>
    </row>
    <row r="2" spans="1:8">
      <c r="C2" t="s">
        <v>273</v>
      </c>
      <c r="D2" t="s">
        <v>274</v>
      </c>
    </row>
    <row r="3" spans="1:8">
      <c r="A3" t="s">
        <v>208</v>
      </c>
      <c r="B3" t="s">
        <v>104</v>
      </c>
      <c r="C3">
        <v>183</v>
      </c>
      <c r="D3">
        <v>237</v>
      </c>
    </row>
    <row r="4" spans="1:8">
      <c r="A4" t="s">
        <v>238</v>
      </c>
      <c r="B4" t="s">
        <v>239</v>
      </c>
      <c r="C4">
        <v>53</v>
      </c>
      <c r="D4">
        <v>74</v>
      </c>
    </row>
    <row r="5" spans="1:8">
      <c r="A5" t="s">
        <v>240</v>
      </c>
      <c r="B5" t="s">
        <v>241</v>
      </c>
      <c r="C5">
        <f>C4/C3</f>
        <v>0.2896174863387978</v>
      </c>
      <c r="D5">
        <f>D4/D3</f>
        <v>0.31223628691983124</v>
      </c>
    </row>
    <row r="6" spans="1:8">
      <c r="A6" t="s">
        <v>242</v>
      </c>
      <c r="C6">
        <f>(C4+D4)/(C3+D3)</f>
        <v>0.30238095238095236</v>
      </c>
    </row>
    <row r="7" spans="1:8">
      <c r="A7" t="s">
        <v>206</v>
      </c>
      <c r="B7" s="30" t="s">
        <v>207</v>
      </c>
      <c r="C7">
        <v>0.05</v>
      </c>
    </row>
    <row r="8" spans="1:8">
      <c r="B8" s="30"/>
    </row>
    <row r="9" spans="1:8">
      <c r="D9" s="33" t="s">
        <v>275</v>
      </c>
      <c r="E9" s="33" t="s">
        <v>217</v>
      </c>
      <c r="F9" s="33" t="s">
        <v>218</v>
      </c>
      <c r="G9" s="33" t="s">
        <v>219</v>
      </c>
    </row>
    <row r="10" spans="1:8">
      <c r="A10" s="32" t="s">
        <v>220</v>
      </c>
      <c r="B10" s="30" t="s">
        <v>276</v>
      </c>
      <c r="D10">
        <f>(C5-D5)/SQRT(C6*(1-C6)*(1/C3+1/D3))</f>
        <v>-0.50044720038797619</v>
      </c>
    </row>
    <row r="11" spans="1:8">
      <c r="A11" s="32" t="s">
        <v>222</v>
      </c>
      <c r="B11" s="30" t="s">
        <v>277</v>
      </c>
      <c r="E11">
        <f>_xlfn.NORM.S.INV(1-C7/2)</f>
        <v>1.9599639845400536</v>
      </c>
      <c r="F11">
        <f>2*(1-_xlfn.NORM.S.DIST(ABS(D10),1))</f>
        <v>0.616760225162853</v>
      </c>
      <c r="G11" t="str">
        <f>IF(F11&lt;$C$7,"Reject H0","Not reject H0")</f>
        <v>Not reject H0</v>
      </c>
      <c r="H11" t="str">
        <f>IF(ABS($D$10)&gt;E11,"reject H0","not reject H0")</f>
        <v>not reject H0</v>
      </c>
    </row>
    <row r="12" spans="1:8">
      <c r="A12" s="32" t="s">
        <v>222</v>
      </c>
      <c r="B12" s="30" t="s">
        <v>278</v>
      </c>
      <c r="E12">
        <f>_xlfn.NORM.S.INV(1-C7)</f>
        <v>1.6448536269514715</v>
      </c>
      <c r="F12">
        <f>1-_xlfn.NORM.S.DIST(D10,1)</f>
        <v>0.6916198874185735</v>
      </c>
      <c r="G12" t="str">
        <f>IF(F12&lt;$C$7,"Reject H0","Not reject H0")</f>
        <v>Not reject H0</v>
      </c>
      <c r="H12" t="str">
        <f>IF($D$10&gt;E12,"reject H0","not reject H0")</f>
        <v>not reject H0</v>
      </c>
    </row>
    <row r="13" spans="1:8">
      <c r="A13" s="32" t="s">
        <v>222</v>
      </c>
      <c r="B13" s="30" t="s">
        <v>279</v>
      </c>
      <c r="E13">
        <f>-_xlfn.NORM.S.INV(1-C7)</f>
        <v>-1.6448536269514715</v>
      </c>
      <c r="F13">
        <f>_xlfn.NORM.S.DIST(D10,1)</f>
        <v>0.3083801125814265</v>
      </c>
      <c r="G13" t="str">
        <f>IF(F13&lt;$C$7,"Reject H0","Not reject H0")</f>
        <v>Not reject H0</v>
      </c>
      <c r="H13" t="str">
        <f>IF($D$10&lt;E13,"reject H0","not reject H0")</f>
        <v>not reject H0</v>
      </c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8"/>
  <sheetViews>
    <sheetView topLeftCell="A25" workbookViewId="0">
      <selection activeCell="L22" sqref="L22"/>
    </sheetView>
  </sheetViews>
  <sheetFormatPr defaultRowHeight="15"/>
  <cols>
    <col min="8" max="8" width="19" customWidth="1"/>
  </cols>
  <sheetData>
    <row r="1" spans="1:14">
      <c r="A1" t="s">
        <v>280</v>
      </c>
    </row>
    <row r="2" spans="1:14">
      <c r="A2" t="s">
        <v>281</v>
      </c>
    </row>
    <row r="3" spans="1:14">
      <c r="B3" t="s">
        <v>282</v>
      </c>
      <c r="C3" t="s">
        <v>283</v>
      </c>
      <c r="D3" t="s">
        <v>284</v>
      </c>
      <c r="E3" t="s">
        <v>285</v>
      </c>
    </row>
    <row r="4" spans="1:14">
      <c r="B4" t="s">
        <v>286</v>
      </c>
      <c r="C4" t="s">
        <v>287</v>
      </c>
      <c r="D4" t="s">
        <v>288</v>
      </c>
      <c r="E4" t="s">
        <v>289</v>
      </c>
    </row>
    <row r="5" spans="1:14">
      <c r="B5">
        <v>5</v>
      </c>
      <c r="C5">
        <v>9</v>
      </c>
      <c r="D5">
        <v>4</v>
      </c>
      <c r="E5">
        <v>8</v>
      </c>
      <c r="H5" t="s">
        <v>290</v>
      </c>
    </row>
    <row r="6" spans="1:14">
      <c r="B6">
        <v>5</v>
      </c>
      <c r="C6">
        <v>10</v>
      </c>
      <c r="D6">
        <v>3</v>
      </c>
      <c r="E6">
        <v>10</v>
      </c>
    </row>
    <row r="7" spans="1:14" ht="15.75" thickBot="1">
      <c r="B7">
        <v>9</v>
      </c>
      <c r="C7">
        <v>4</v>
      </c>
      <c r="D7">
        <v>8</v>
      </c>
      <c r="E7">
        <v>8</v>
      </c>
      <c r="H7" t="s">
        <v>291</v>
      </c>
    </row>
    <row r="8" spans="1:14">
      <c r="B8">
        <v>5</v>
      </c>
      <c r="C8">
        <v>5</v>
      </c>
      <c r="D8">
        <v>4</v>
      </c>
      <c r="E8">
        <v>7</v>
      </c>
      <c r="H8" s="29" t="s">
        <v>292</v>
      </c>
      <c r="I8" s="29" t="s">
        <v>72</v>
      </c>
      <c r="J8" s="29" t="s">
        <v>70</v>
      </c>
      <c r="K8" s="29" t="s">
        <v>293</v>
      </c>
      <c r="L8" s="29" t="s">
        <v>84</v>
      </c>
    </row>
    <row r="9" spans="1:14">
      <c r="B9">
        <v>8</v>
      </c>
      <c r="C9">
        <v>7</v>
      </c>
      <c r="D9">
        <v>3</v>
      </c>
      <c r="E9">
        <v>5</v>
      </c>
      <c r="H9" s="24" t="s">
        <v>202</v>
      </c>
      <c r="I9" s="24">
        <v>30</v>
      </c>
      <c r="J9" s="24">
        <v>186</v>
      </c>
      <c r="K9" s="24">
        <v>6.2</v>
      </c>
      <c r="L9" s="24">
        <v>3.4758620689655157</v>
      </c>
    </row>
    <row r="10" spans="1:14">
      <c r="B10">
        <v>4</v>
      </c>
      <c r="C10">
        <v>6</v>
      </c>
      <c r="D10">
        <v>7</v>
      </c>
      <c r="E10">
        <v>10</v>
      </c>
      <c r="H10" s="24" t="s">
        <v>203</v>
      </c>
      <c r="I10" s="24">
        <v>33</v>
      </c>
      <c r="J10" s="24">
        <v>228</v>
      </c>
      <c r="K10" s="24">
        <v>6.9090909090909092</v>
      </c>
      <c r="L10" s="24">
        <v>4.3352272727272734</v>
      </c>
    </row>
    <row r="11" spans="1:14">
      <c r="B11">
        <v>4</v>
      </c>
      <c r="C11">
        <v>10</v>
      </c>
      <c r="D11">
        <v>4</v>
      </c>
      <c r="E11">
        <v>4</v>
      </c>
      <c r="H11" s="24" t="s">
        <v>204</v>
      </c>
      <c r="I11" s="24">
        <v>31</v>
      </c>
      <c r="J11" s="24">
        <v>180</v>
      </c>
      <c r="K11" s="24">
        <v>5.806451612903226</v>
      </c>
      <c r="L11" s="24">
        <v>3.6279569892473091</v>
      </c>
    </row>
    <row r="12" spans="1:14" ht="15.75" thickBot="1">
      <c r="B12">
        <v>4</v>
      </c>
      <c r="C12">
        <v>9</v>
      </c>
      <c r="D12">
        <v>9</v>
      </c>
      <c r="E12">
        <v>3</v>
      </c>
      <c r="H12" s="25" t="s">
        <v>294</v>
      </c>
      <c r="I12" s="25">
        <v>32</v>
      </c>
      <c r="J12" s="25">
        <v>217</v>
      </c>
      <c r="K12" s="25">
        <v>6.78125</v>
      </c>
      <c r="L12" s="25">
        <v>5.466733870967742</v>
      </c>
    </row>
    <row r="13" spans="1:14">
      <c r="B13">
        <v>6</v>
      </c>
      <c r="C13">
        <v>5</v>
      </c>
      <c r="D13">
        <v>3</v>
      </c>
      <c r="E13">
        <v>3</v>
      </c>
    </row>
    <row r="14" spans="1:14">
      <c r="B14">
        <v>8</v>
      </c>
      <c r="C14">
        <v>5</v>
      </c>
      <c r="D14">
        <v>6</v>
      </c>
      <c r="E14">
        <v>3</v>
      </c>
    </row>
    <row r="15" spans="1:14" ht="15.75" thickBot="1">
      <c r="B15">
        <v>4</v>
      </c>
      <c r="C15">
        <v>4</v>
      </c>
      <c r="D15">
        <v>7</v>
      </c>
      <c r="E15">
        <v>4</v>
      </c>
      <c r="H15" t="s">
        <v>295</v>
      </c>
    </row>
    <row r="16" spans="1:14">
      <c r="B16">
        <v>9</v>
      </c>
      <c r="C16">
        <v>6</v>
      </c>
      <c r="D16">
        <v>7</v>
      </c>
      <c r="E16">
        <v>10</v>
      </c>
      <c r="H16" s="29" t="s">
        <v>296</v>
      </c>
      <c r="I16" s="29" t="s">
        <v>297</v>
      </c>
      <c r="J16" s="29" t="s">
        <v>90</v>
      </c>
      <c r="K16" s="29" t="s">
        <v>298</v>
      </c>
      <c r="L16" s="29" t="s">
        <v>160</v>
      </c>
      <c r="M16" s="29" t="s">
        <v>218</v>
      </c>
      <c r="N16" s="29" t="s">
        <v>299</v>
      </c>
    </row>
    <row r="17" spans="2:16">
      <c r="B17">
        <v>9</v>
      </c>
      <c r="C17">
        <v>5</v>
      </c>
      <c r="D17">
        <v>6</v>
      </c>
      <c r="E17">
        <v>7</v>
      </c>
      <c r="H17" s="24" t="s">
        <v>300</v>
      </c>
      <c r="I17" s="24">
        <v>25.157331087371062</v>
      </c>
      <c r="J17" s="24">
        <v>3</v>
      </c>
      <c r="K17" s="24">
        <v>8.3857770291236875</v>
      </c>
      <c r="L17" s="24">
        <v>1.9756588995145969</v>
      </c>
      <c r="M17" s="24">
        <v>0.12117382482693506</v>
      </c>
      <c r="N17" s="24">
        <v>2.6789127206580763</v>
      </c>
      <c r="P17" t="s">
        <v>207</v>
      </c>
    </row>
    <row r="18" spans="2:16">
      <c r="B18">
        <v>7</v>
      </c>
      <c r="C18">
        <v>9</v>
      </c>
      <c r="D18">
        <v>7</v>
      </c>
      <c r="E18">
        <v>6</v>
      </c>
      <c r="H18" s="24" t="s">
        <v>301</v>
      </c>
      <c r="I18" s="24">
        <v>517.83473240469209</v>
      </c>
      <c r="J18" s="24">
        <v>122</v>
      </c>
      <c r="K18" s="24">
        <v>4.244546986923706</v>
      </c>
      <c r="L18" s="24"/>
      <c r="M18" s="24"/>
      <c r="N18" s="24"/>
    </row>
    <row r="19" spans="2:16">
      <c r="B19">
        <v>5</v>
      </c>
      <c r="C19">
        <v>4</v>
      </c>
      <c r="D19">
        <v>3</v>
      </c>
      <c r="E19">
        <v>9</v>
      </c>
      <c r="H19" s="24"/>
      <c r="I19" s="24"/>
      <c r="J19" s="24"/>
      <c r="K19" s="24"/>
      <c r="L19" s="24"/>
      <c r="M19" s="24"/>
      <c r="N19" s="24"/>
    </row>
    <row r="20" spans="2:16" ht="15.75" thickBot="1">
      <c r="B20">
        <v>7</v>
      </c>
      <c r="C20">
        <v>9</v>
      </c>
      <c r="D20">
        <v>7</v>
      </c>
      <c r="E20">
        <v>7</v>
      </c>
      <c r="H20" s="25" t="s">
        <v>302</v>
      </c>
      <c r="I20" s="25">
        <v>542.99206349206315</v>
      </c>
      <c r="J20" s="25">
        <v>125</v>
      </c>
      <c r="K20" s="25"/>
      <c r="L20" s="25"/>
      <c r="M20" s="25"/>
      <c r="N20" s="25"/>
    </row>
    <row r="21" spans="2:16">
      <c r="B21">
        <v>8</v>
      </c>
      <c r="C21">
        <v>10</v>
      </c>
      <c r="D21">
        <v>3</v>
      </c>
      <c r="E21">
        <v>5</v>
      </c>
    </row>
    <row r="22" spans="2:16">
      <c r="B22">
        <v>4</v>
      </c>
      <c r="C22">
        <v>9</v>
      </c>
      <c r="D22">
        <v>4</v>
      </c>
      <c r="E22">
        <v>6</v>
      </c>
    </row>
    <row r="23" spans="2:16">
      <c r="B23">
        <v>4</v>
      </c>
      <c r="C23">
        <v>8</v>
      </c>
      <c r="D23">
        <v>6</v>
      </c>
      <c r="E23">
        <v>3</v>
      </c>
      <c r="H23" t="s">
        <v>290</v>
      </c>
    </row>
    <row r="24" spans="2:16">
      <c r="B24">
        <v>8</v>
      </c>
      <c r="C24">
        <v>8</v>
      </c>
      <c r="D24">
        <v>5</v>
      </c>
      <c r="E24">
        <v>6</v>
      </c>
    </row>
    <row r="25" spans="2:16" ht="15.75" thickBot="1">
      <c r="B25">
        <v>7</v>
      </c>
      <c r="C25">
        <v>5</v>
      </c>
      <c r="D25">
        <v>6</v>
      </c>
      <c r="E25">
        <v>6</v>
      </c>
      <c r="H25" t="s">
        <v>291</v>
      </c>
    </row>
    <row r="26" spans="2:16">
      <c r="B26">
        <v>9</v>
      </c>
      <c r="C26">
        <v>5</v>
      </c>
      <c r="D26">
        <v>8</v>
      </c>
      <c r="E26">
        <v>10</v>
      </c>
      <c r="H26" s="29" t="s">
        <v>292</v>
      </c>
      <c r="I26" s="29" t="s">
        <v>72</v>
      </c>
      <c r="J26" s="29" t="s">
        <v>70</v>
      </c>
      <c r="K26" s="29" t="s">
        <v>293</v>
      </c>
      <c r="L26" s="29" t="s">
        <v>84</v>
      </c>
    </row>
    <row r="27" spans="2:16">
      <c r="B27">
        <v>5</v>
      </c>
      <c r="C27">
        <v>4</v>
      </c>
      <c r="D27">
        <v>6</v>
      </c>
      <c r="E27">
        <v>10</v>
      </c>
      <c r="H27" s="24" t="s">
        <v>202</v>
      </c>
      <c r="I27" s="24">
        <v>30</v>
      </c>
      <c r="J27" s="24">
        <v>186</v>
      </c>
      <c r="K27" s="24">
        <v>6.2</v>
      </c>
      <c r="L27" s="24">
        <v>3.4758620689655157</v>
      </c>
    </row>
    <row r="28" spans="2:16">
      <c r="B28">
        <v>6</v>
      </c>
      <c r="C28">
        <v>5</v>
      </c>
      <c r="D28">
        <v>9</v>
      </c>
      <c r="E28">
        <v>7</v>
      </c>
      <c r="H28" s="24" t="s">
        <v>203</v>
      </c>
      <c r="I28" s="24">
        <v>33</v>
      </c>
      <c r="J28" s="24">
        <v>228</v>
      </c>
      <c r="K28" s="24">
        <v>6.9090909090909092</v>
      </c>
      <c r="L28" s="24">
        <v>4.3352272727272734</v>
      </c>
    </row>
    <row r="29" spans="2:16">
      <c r="B29">
        <v>9</v>
      </c>
      <c r="C29">
        <v>5</v>
      </c>
      <c r="D29">
        <v>4</v>
      </c>
      <c r="E29">
        <v>8</v>
      </c>
      <c r="H29" s="24" t="s">
        <v>204</v>
      </c>
      <c r="I29" s="24">
        <v>31</v>
      </c>
      <c r="J29" s="24">
        <v>180</v>
      </c>
      <c r="K29" s="24">
        <v>5.806451612903226</v>
      </c>
      <c r="L29" s="24">
        <v>3.6279569892473091</v>
      </c>
    </row>
    <row r="30" spans="2:16" ht="15.75" thickBot="1">
      <c r="B30">
        <v>7</v>
      </c>
      <c r="C30">
        <v>5</v>
      </c>
      <c r="D30">
        <v>7</v>
      </c>
      <c r="E30">
        <v>8</v>
      </c>
      <c r="H30" s="25" t="s">
        <v>294</v>
      </c>
      <c r="I30" s="25">
        <v>32</v>
      </c>
      <c r="J30" s="25">
        <v>217</v>
      </c>
      <c r="K30" s="25">
        <v>6.78125</v>
      </c>
      <c r="L30" s="25">
        <v>5.466733870967742</v>
      </c>
    </row>
    <row r="31" spans="2:16">
      <c r="B31">
        <v>6</v>
      </c>
      <c r="C31">
        <v>7</v>
      </c>
      <c r="D31">
        <v>7</v>
      </c>
      <c r="E31">
        <v>5</v>
      </c>
    </row>
    <row r="32" spans="2:16">
      <c r="B32">
        <v>6</v>
      </c>
      <c r="C32">
        <v>8</v>
      </c>
      <c r="D32">
        <v>6</v>
      </c>
      <c r="E32">
        <v>6</v>
      </c>
    </row>
    <row r="33" spans="2:14" ht="15.75" thickBot="1">
      <c r="B33">
        <v>4</v>
      </c>
      <c r="C33">
        <v>8</v>
      </c>
      <c r="D33">
        <v>7</v>
      </c>
      <c r="E33">
        <v>10</v>
      </c>
      <c r="H33" t="s">
        <v>295</v>
      </c>
    </row>
    <row r="34" spans="2:14">
      <c r="B34">
        <v>4</v>
      </c>
      <c r="C34">
        <v>9</v>
      </c>
      <c r="D34">
        <v>9</v>
      </c>
      <c r="E34">
        <v>6</v>
      </c>
      <c r="H34" s="29" t="s">
        <v>296</v>
      </c>
      <c r="I34" s="29" t="s">
        <v>297</v>
      </c>
      <c r="J34" s="29" t="s">
        <v>90</v>
      </c>
      <c r="K34" s="29" t="s">
        <v>298</v>
      </c>
      <c r="L34" s="29" t="s">
        <v>160</v>
      </c>
      <c r="M34" s="29" t="s">
        <v>218</v>
      </c>
      <c r="N34" s="29" t="s">
        <v>299</v>
      </c>
    </row>
    <row r="35" spans="2:14">
      <c r="C35">
        <v>10</v>
      </c>
      <c r="D35">
        <v>5</v>
      </c>
      <c r="E35">
        <v>10</v>
      </c>
      <c r="H35" s="24" t="s">
        <v>300</v>
      </c>
      <c r="I35" s="24">
        <v>25.157331087371062</v>
      </c>
      <c r="J35" s="24">
        <v>3</v>
      </c>
      <c r="K35" s="24">
        <v>8.3857770291236875</v>
      </c>
      <c r="L35" s="24">
        <v>1.9756588995145969</v>
      </c>
      <c r="M35" s="24">
        <v>0.12117382482693506</v>
      </c>
      <c r="N35" s="24">
        <v>2.6789127206580763</v>
      </c>
    </row>
    <row r="36" spans="2:14">
      <c r="C36">
        <v>8</v>
      </c>
      <c r="E36">
        <v>7</v>
      </c>
      <c r="H36" s="24" t="s">
        <v>301</v>
      </c>
      <c r="I36" s="24">
        <v>517.83473240469209</v>
      </c>
      <c r="J36" s="24">
        <v>122</v>
      </c>
      <c r="K36" s="24">
        <v>4.244546986923706</v>
      </c>
      <c r="L36" s="24"/>
      <c r="M36" s="24"/>
      <c r="N36" s="24"/>
    </row>
    <row r="37" spans="2:14">
      <c r="C37">
        <v>7</v>
      </c>
      <c r="H37" s="24"/>
      <c r="I37" s="24"/>
      <c r="J37" s="24"/>
      <c r="K37" s="24"/>
      <c r="L37" s="24"/>
      <c r="M37" s="24"/>
      <c r="N37" s="24"/>
    </row>
    <row r="38" spans="2:14" ht="15.75" thickBot="1">
      <c r="H38" s="25" t="s">
        <v>302</v>
      </c>
      <c r="I38" s="25">
        <v>542.99206349206315</v>
      </c>
      <c r="J38" s="25">
        <v>125</v>
      </c>
      <c r="K38" s="25"/>
      <c r="L38" s="25"/>
      <c r="M38" s="25"/>
      <c r="N38" s="25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workbookViewId="0">
      <selection activeCell="P19" sqref="P19"/>
    </sheetView>
  </sheetViews>
  <sheetFormatPr defaultRowHeight="15"/>
  <sheetData>
    <row r="1" spans="1:4" ht="15.75">
      <c r="A1" s="49" t="s">
        <v>303</v>
      </c>
    </row>
    <row r="2" spans="1:4" ht="15.75">
      <c r="A2" s="49" t="s">
        <v>304</v>
      </c>
    </row>
    <row r="3" spans="1:4" ht="15.75">
      <c r="A3" s="49" t="s">
        <v>305</v>
      </c>
    </row>
    <row r="5" spans="1:4">
      <c r="A5" s="51"/>
      <c r="B5" s="47" t="s">
        <v>306</v>
      </c>
      <c r="C5" s="47" t="s">
        <v>307</v>
      </c>
      <c r="D5" s="47" t="s">
        <v>152</v>
      </c>
    </row>
    <row r="6" spans="1:4">
      <c r="A6" s="47">
        <v>1</v>
      </c>
      <c r="B6" s="48" t="s">
        <v>308</v>
      </c>
      <c r="C6" s="48" t="s">
        <v>309</v>
      </c>
      <c r="D6" s="48" t="s">
        <v>310</v>
      </c>
    </row>
    <row r="7" spans="1:4">
      <c r="A7" s="47">
        <v>2</v>
      </c>
      <c r="B7" s="48">
        <v>35.450000000000003</v>
      </c>
      <c r="C7" s="48">
        <v>48.48</v>
      </c>
      <c r="D7" s="48">
        <v>68.599999999999994</v>
      </c>
    </row>
    <row r="8" spans="1:4">
      <c r="A8" s="47">
        <v>3</v>
      </c>
      <c r="B8" s="48">
        <v>62.4</v>
      </c>
      <c r="C8" s="48">
        <v>50.35</v>
      </c>
      <c r="D8" s="48">
        <v>22.52</v>
      </c>
    </row>
    <row r="9" spans="1:4">
      <c r="A9" s="47">
        <v>4</v>
      </c>
      <c r="B9" s="48">
        <v>74.55</v>
      </c>
      <c r="C9" s="48">
        <v>52.38</v>
      </c>
      <c r="D9" s="48">
        <v>54.62</v>
      </c>
    </row>
    <row r="10" spans="1:4">
      <c r="A10" s="47">
        <v>5</v>
      </c>
      <c r="B10" s="48">
        <v>43.6</v>
      </c>
      <c r="C10" s="48">
        <v>48.3</v>
      </c>
      <c r="D10" s="48">
        <v>32.5</v>
      </c>
    </row>
    <row r="11" spans="1:4">
      <c r="A11" s="47">
        <v>6</v>
      </c>
      <c r="B11" s="48">
        <v>49.33</v>
      </c>
      <c r="C11" s="48">
        <v>42.9</v>
      </c>
      <c r="D11" s="48">
        <v>19.8</v>
      </c>
    </row>
    <row r="12" spans="1:4">
      <c r="A12" s="47">
        <v>7</v>
      </c>
      <c r="B12" s="48">
        <v>72.2</v>
      </c>
      <c r="C12" s="48">
        <v>43.25</v>
      </c>
      <c r="D12" s="48">
        <v>47.06</v>
      </c>
    </row>
    <row r="13" spans="1:4">
      <c r="A13" s="47">
        <v>8</v>
      </c>
      <c r="B13" s="48">
        <v>71.17</v>
      </c>
      <c r="C13" s="48">
        <v>59.05</v>
      </c>
      <c r="D13" s="48">
        <v>37.94</v>
      </c>
    </row>
    <row r="14" spans="1:4">
      <c r="A14" s="47">
        <v>9</v>
      </c>
      <c r="B14" s="48">
        <v>59.27</v>
      </c>
      <c r="C14" s="48">
        <v>43.63</v>
      </c>
      <c r="D14" s="48">
        <v>41.78</v>
      </c>
    </row>
    <row r="15" spans="1:4">
      <c r="A15" s="47">
        <v>10</v>
      </c>
      <c r="B15" s="48">
        <v>83.73</v>
      </c>
      <c r="C15" s="48">
        <v>23.25</v>
      </c>
      <c r="D15" s="48">
        <v>24.46</v>
      </c>
    </row>
    <row r="16" spans="1:4">
      <c r="A16" s="47">
        <v>11</v>
      </c>
      <c r="B16" s="48">
        <v>85.27</v>
      </c>
      <c r="C16" s="48">
        <v>22.5</v>
      </c>
      <c r="D16" s="48">
        <v>59.72</v>
      </c>
    </row>
    <row r="17" spans="1:4">
      <c r="A17" s="47">
        <v>12</v>
      </c>
      <c r="B17" s="48">
        <v>40.770000000000003</v>
      </c>
      <c r="C17" s="48">
        <v>61.63</v>
      </c>
      <c r="D17" s="48">
        <v>50</v>
      </c>
    </row>
    <row r="18" spans="1:4">
      <c r="A18" s="47">
        <v>13</v>
      </c>
      <c r="B18" s="48">
        <v>61.9</v>
      </c>
      <c r="C18" s="48">
        <v>44.65</v>
      </c>
      <c r="D18" s="48">
        <v>35.97</v>
      </c>
    </row>
    <row r="19" spans="1:4">
      <c r="A19" s="47">
        <v>14</v>
      </c>
      <c r="B19" s="48">
        <v>56.95</v>
      </c>
      <c r="C19" s="48">
        <v>76.52</v>
      </c>
    </row>
    <row r="20" spans="1:4">
      <c r="A20" s="47">
        <v>15</v>
      </c>
      <c r="B20" s="48">
        <v>51.15</v>
      </c>
    </row>
    <row r="21" spans="1:4">
      <c r="A21" s="50">
        <v>16</v>
      </c>
      <c r="B21" s="48">
        <v>54.48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Q24"/>
  <sheetViews>
    <sheetView workbookViewId="0">
      <selection activeCell="I20" sqref="I20"/>
    </sheetView>
  </sheetViews>
  <sheetFormatPr defaultRowHeight="15"/>
  <cols>
    <col min="11" max="11" width="19.7109375" customWidth="1"/>
  </cols>
  <sheetData>
    <row r="2" spans="1:17" ht="30">
      <c r="C2" s="52" t="s">
        <v>311</v>
      </c>
      <c r="D2" s="53" t="s">
        <v>312</v>
      </c>
      <c r="E2" s="53" t="s">
        <v>313</v>
      </c>
      <c r="F2" s="53" t="s">
        <v>314</v>
      </c>
      <c r="G2" s="52" t="s">
        <v>315</v>
      </c>
      <c r="K2" t="s">
        <v>316</v>
      </c>
    </row>
    <row r="3" spans="1:17" ht="30.75" thickBot="1">
      <c r="B3" s="47"/>
      <c r="C3" s="48" t="s">
        <v>317</v>
      </c>
      <c r="D3" s="48">
        <v>25.375</v>
      </c>
      <c r="E3" s="48">
        <v>24.963999999999999</v>
      </c>
      <c r="F3" s="48">
        <v>27.532</v>
      </c>
      <c r="G3" s="48">
        <v>25.274000000000001</v>
      </c>
    </row>
    <row r="4" spans="1:17" ht="30">
      <c r="B4" s="47"/>
      <c r="C4" s="48" t="s">
        <v>318</v>
      </c>
      <c r="D4" s="48">
        <v>60.326000000000001</v>
      </c>
      <c r="E4" s="48">
        <v>48.847000000000001</v>
      </c>
      <c r="F4" s="48">
        <v>37.177</v>
      </c>
      <c r="G4" s="48">
        <v>52.856000000000002</v>
      </c>
      <c r="K4" s="29" t="s">
        <v>291</v>
      </c>
      <c r="L4" s="29" t="s">
        <v>72</v>
      </c>
      <c r="M4" s="29" t="s">
        <v>70</v>
      </c>
      <c r="N4" s="29" t="s">
        <v>293</v>
      </c>
      <c r="O4" s="29" t="s">
        <v>84</v>
      </c>
    </row>
    <row r="5" spans="1:17" ht="30">
      <c r="B5" s="47"/>
      <c r="C5" s="52" t="s">
        <v>319</v>
      </c>
      <c r="D5" s="52">
        <v>41.034999999999997</v>
      </c>
      <c r="E5" s="52">
        <v>35.545999999999999</v>
      </c>
      <c r="F5" s="52">
        <v>29.943000000000001</v>
      </c>
      <c r="G5" s="52">
        <v>37.292000000000002</v>
      </c>
      <c r="K5" s="24" t="s">
        <v>320</v>
      </c>
      <c r="L5" s="24">
        <v>3</v>
      </c>
      <c r="M5" s="24">
        <v>77.870999999999995</v>
      </c>
      <c r="N5" s="24">
        <v>25.956999999999997</v>
      </c>
      <c r="O5" s="24">
        <v>1.9026990000000013</v>
      </c>
    </row>
    <row r="6" spans="1:17">
      <c r="K6" s="24" t="s">
        <v>321</v>
      </c>
      <c r="L6" s="24">
        <v>3</v>
      </c>
      <c r="M6" s="24">
        <v>146.35</v>
      </c>
      <c r="N6" s="24">
        <v>48.783333333333331</v>
      </c>
      <c r="O6" s="24">
        <v>133.9720903333332</v>
      </c>
    </row>
    <row r="7" spans="1:17">
      <c r="A7" t="s">
        <v>316</v>
      </c>
      <c r="K7" s="24"/>
      <c r="L7" s="24"/>
      <c r="M7" s="24"/>
      <c r="N7" s="24"/>
      <c r="O7" s="24"/>
    </row>
    <row r="8" spans="1:17" ht="15.75" thickBot="1">
      <c r="K8" s="24" t="s">
        <v>202</v>
      </c>
      <c r="L8" s="24">
        <v>2</v>
      </c>
      <c r="M8" s="24">
        <v>85.700999999999993</v>
      </c>
      <c r="N8" s="24">
        <v>42.850499999999997</v>
      </c>
      <c r="O8" s="24">
        <v>610.78620050000018</v>
      </c>
    </row>
    <row r="9" spans="1:17">
      <c r="A9" s="29" t="s">
        <v>291</v>
      </c>
      <c r="B9" s="29" t="s">
        <v>72</v>
      </c>
      <c r="C9" s="29" t="s">
        <v>70</v>
      </c>
      <c r="D9" s="29" t="s">
        <v>293</v>
      </c>
      <c r="E9" s="29" t="s">
        <v>84</v>
      </c>
      <c r="K9" s="24" t="s">
        <v>203</v>
      </c>
      <c r="L9" s="24">
        <v>2</v>
      </c>
      <c r="M9" s="24">
        <v>73.811000000000007</v>
      </c>
      <c r="N9" s="24">
        <v>36.905500000000004</v>
      </c>
      <c r="O9" s="24">
        <v>285.19884449999927</v>
      </c>
    </row>
    <row r="10" spans="1:17" ht="15.75" thickBot="1">
      <c r="A10" s="24" t="s">
        <v>320</v>
      </c>
      <c r="B10" s="24">
        <v>3</v>
      </c>
      <c r="C10" s="24">
        <v>77.870999999999995</v>
      </c>
      <c r="D10" s="24">
        <v>25.956999999999997</v>
      </c>
      <c r="E10" s="24">
        <v>1.9026990000000013</v>
      </c>
      <c r="K10" s="25" t="s">
        <v>204</v>
      </c>
      <c r="L10" s="25">
        <v>2</v>
      </c>
      <c r="M10" s="25">
        <v>64.709000000000003</v>
      </c>
      <c r="N10" s="25">
        <v>32.354500000000002</v>
      </c>
      <c r="O10" s="25">
        <v>46.513012499999604</v>
      </c>
    </row>
    <row r="11" spans="1:17">
      <c r="A11" s="24" t="s">
        <v>321</v>
      </c>
      <c r="B11" s="24">
        <v>3</v>
      </c>
      <c r="C11" s="24">
        <v>146.35</v>
      </c>
      <c r="D11" s="24">
        <v>48.783333333333331</v>
      </c>
      <c r="E11" s="24">
        <v>133.9720903333332</v>
      </c>
    </row>
    <row r="12" spans="1:17">
      <c r="A12" s="24"/>
      <c r="B12" s="24"/>
      <c r="C12" s="24"/>
      <c r="D12" s="24"/>
      <c r="E12" s="24"/>
    </row>
    <row r="13" spans="1:17" ht="15.75" thickBot="1">
      <c r="A13" s="24" t="s">
        <v>202</v>
      </c>
      <c r="B13" s="24">
        <v>2</v>
      </c>
      <c r="C13" s="24">
        <v>85.700999999999993</v>
      </c>
      <c r="D13" s="24">
        <v>42.850499999999997</v>
      </c>
      <c r="E13" s="24">
        <v>610.78620050000018</v>
      </c>
      <c r="K13" t="s">
        <v>295</v>
      </c>
    </row>
    <row r="14" spans="1:17">
      <c r="A14" s="24" t="s">
        <v>203</v>
      </c>
      <c r="B14" s="24">
        <v>2</v>
      </c>
      <c r="C14" s="24">
        <v>73.811000000000007</v>
      </c>
      <c r="D14" s="24">
        <v>36.905500000000004</v>
      </c>
      <c r="E14" s="24">
        <v>285.19884449999927</v>
      </c>
      <c r="K14" s="29" t="s">
        <v>296</v>
      </c>
      <c r="L14" s="29" t="s">
        <v>297</v>
      </c>
      <c r="M14" s="29" t="s">
        <v>90</v>
      </c>
      <c r="N14" s="29" t="s">
        <v>298</v>
      </c>
      <c r="O14" s="29" t="s">
        <v>160</v>
      </c>
      <c r="P14" s="29" t="s">
        <v>218</v>
      </c>
      <c r="Q14" s="29" t="s">
        <v>299</v>
      </c>
    </row>
    <row r="15" spans="1:17" ht="15.75" thickBot="1">
      <c r="A15" s="25" t="s">
        <v>204</v>
      </c>
      <c r="B15" s="25">
        <v>2</v>
      </c>
      <c r="C15" s="25">
        <v>64.709000000000003</v>
      </c>
      <c r="D15" s="25">
        <v>32.354500000000002</v>
      </c>
      <c r="E15" s="25">
        <v>46.513012499999604</v>
      </c>
      <c r="K15" s="24" t="s">
        <v>322</v>
      </c>
      <c r="L15" s="24">
        <v>781.56224016666658</v>
      </c>
      <c r="M15" s="24">
        <v>1</v>
      </c>
      <c r="N15" s="24">
        <v>781.56224016666658</v>
      </c>
      <c r="O15" s="24">
        <v>9.7127196806398892</v>
      </c>
      <c r="P15" s="63">
        <v>8.937084099700221E-2</v>
      </c>
      <c r="Q15" s="24">
        <v>18.512820512820511</v>
      </c>
    </row>
    <row r="16" spans="1:17">
      <c r="K16" s="24" t="s">
        <v>323</v>
      </c>
      <c r="L16" s="24">
        <v>110.81376133333333</v>
      </c>
      <c r="M16" s="24">
        <v>2</v>
      </c>
      <c r="N16" s="24">
        <v>55.406880666666666</v>
      </c>
      <c r="O16" s="24">
        <v>0.68855872589141376</v>
      </c>
      <c r="P16" s="63">
        <v>0.59222103718784558</v>
      </c>
      <c r="Q16" s="24">
        <v>18.999999999999996</v>
      </c>
    </row>
    <row r="17" spans="1:17">
      <c r="K17" s="24" t="s">
        <v>324</v>
      </c>
      <c r="L17" s="24">
        <v>160.93581733333338</v>
      </c>
      <c r="M17" s="24">
        <v>2</v>
      </c>
      <c r="N17" s="24">
        <v>80.467908666666688</v>
      </c>
      <c r="O17" s="24"/>
      <c r="P17" s="24"/>
      <c r="Q17" s="24"/>
    </row>
    <row r="18" spans="1:17" ht="15.75" thickBot="1">
      <c r="A18" t="s">
        <v>295</v>
      </c>
      <c r="K18" s="24"/>
      <c r="L18" s="24"/>
      <c r="M18" s="24"/>
      <c r="N18" s="24"/>
      <c r="O18" s="24"/>
      <c r="P18" s="24"/>
      <c r="Q18" s="24"/>
    </row>
    <row r="19" spans="1:17" ht="15.75" thickBot="1">
      <c r="A19" s="29" t="s">
        <v>296</v>
      </c>
      <c r="B19" s="29" t="s">
        <v>297</v>
      </c>
      <c r="C19" s="29" t="s">
        <v>90</v>
      </c>
      <c r="D19" s="29" t="s">
        <v>298</v>
      </c>
      <c r="E19" s="29" t="s">
        <v>160</v>
      </c>
      <c r="F19" s="29" t="s">
        <v>218</v>
      </c>
      <c r="G19" s="29" t="s">
        <v>299</v>
      </c>
      <c r="K19" s="25" t="s">
        <v>302</v>
      </c>
      <c r="L19" s="25">
        <v>1053.3118188333333</v>
      </c>
      <c r="M19" s="25">
        <v>5</v>
      </c>
      <c r="N19" s="25"/>
      <c r="O19" s="25"/>
      <c r="P19" s="25"/>
      <c r="Q19" s="25"/>
    </row>
    <row r="20" spans="1:17">
      <c r="A20" s="24" t="s">
        <v>322</v>
      </c>
      <c r="B20" s="24">
        <v>781.56224016666658</v>
      </c>
      <c r="C20" s="24">
        <v>1</v>
      </c>
      <c r="D20" s="24">
        <v>781.56224016666658</v>
      </c>
      <c r="E20" s="24">
        <v>9.7127196806398892</v>
      </c>
      <c r="F20" s="63">
        <v>8.937084099700221E-2</v>
      </c>
      <c r="G20" s="24">
        <v>18.512820512820511</v>
      </c>
    </row>
    <row r="21" spans="1:17">
      <c r="A21" s="24" t="s">
        <v>323</v>
      </c>
      <c r="B21" s="24">
        <v>110.81376133333333</v>
      </c>
      <c r="C21" s="24">
        <v>2</v>
      </c>
      <c r="D21" s="24">
        <v>55.406880666666666</v>
      </c>
      <c r="E21" s="24">
        <v>0.68855872589141376</v>
      </c>
      <c r="F21" s="63">
        <v>0.59222103718784558</v>
      </c>
      <c r="G21" s="24">
        <v>18.999999999999996</v>
      </c>
    </row>
    <row r="22" spans="1:17">
      <c r="A22" s="24" t="s">
        <v>324</v>
      </c>
      <c r="B22" s="24">
        <v>160.93581733333338</v>
      </c>
      <c r="C22" s="24">
        <v>2</v>
      </c>
      <c r="D22" s="24">
        <v>80.467908666666688</v>
      </c>
      <c r="E22" s="24"/>
      <c r="F22" s="24"/>
      <c r="G22" s="24"/>
    </row>
    <row r="23" spans="1:17">
      <c r="A23" s="24"/>
      <c r="B23" s="24"/>
      <c r="C23" s="24"/>
      <c r="D23" s="24"/>
      <c r="E23" s="24"/>
      <c r="F23" s="24"/>
      <c r="G23" s="24"/>
    </row>
    <row r="24" spans="1:17" ht="15.75" thickBot="1">
      <c r="A24" s="25" t="s">
        <v>302</v>
      </c>
      <c r="B24" s="25">
        <v>1053.3118188333333</v>
      </c>
      <c r="C24" s="25">
        <v>5</v>
      </c>
      <c r="D24" s="25"/>
      <c r="E24" s="25"/>
      <c r="F24" s="25"/>
      <c r="G24" s="25"/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N92"/>
  <sheetViews>
    <sheetView topLeftCell="A49" workbookViewId="0">
      <selection activeCell="B5" sqref="B5:E17"/>
    </sheetView>
  </sheetViews>
  <sheetFormatPr defaultRowHeight="15"/>
  <sheetData>
    <row r="2" spans="2:12" ht="15.75">
      <c r="B2" s="64" t="s">
        <v>325</v>
      </c>
    </row>
    <row r="3" spans="2:12" ht="15.75">
      <c r="B3" s="64" t="s">
        <v>326</v>
      </c>
    </row>
    <row r="4" spans="2:12" ht="15.75">
      <c r="B4" s="64" t="s">
        <v>327</v>
      </c>
    </row>
    <row r="5" spans="2:12" ht="64.5" thickBot="1">
      <c r="B5" s="55" t="s">
        <v>328</v>
      </c>
      <c r="C5" s="54" t="s">
        <v>306</v>
      </c>
      <c r="D5" s="54" t="s">
        <v>307</v>
      </c>
      <c r="E5" s="54" t="s">
        <v>152</v>
      </c>
    </row>
    <row r="6" spans="2:12">
      <c r="B6" s="100">
        <v>1</v>
      </c>
      <c r="C6" s="56">
        <v>65</v>
      </c>
      <c r="D6" s="59">
        <v>69</v>
      </c>
      <c r="E6" s="59">
        <v>75</v>
      </c>
      <c r="H6" t="s">
        <v>329</v>
      </c>
    </row>
    <row r="7" spans="2:12">
      <c r="B7" s="101"/>
      <c r="C7" s="57">
        <v>68</v>
      </c>
      <c r="D7" s="60">
        <v>71</v>
      </c>
      <c r="E7" s="60">
        <v>75</v>
      </c>
    </row>
    <row r="8" spans="2:12" ht="15.75" thickBot="1">
      <c r="B8" s="102"/>
      <c r="C8" s="58">
        <v>62</v>
      </c>
      <c r="D8" s="61">
        <v>67</v>
      </c>
      <c r="E8" s="61">
        <v>78</v>
      </c>
      <c r="H8" t="s">
        <v>291</v>
      </c>
      <c r="I8" t="s">
        <v>306</v>
      </c>
      <c r="J8" t="s">
        <v>307</v>
      </c>
      <c r="K8" t="s">
        <v>152</v>
      </c>
      <c r="L8" t="s">
        <v>302</v>
      </c>
    </row>
    <row r="9" spans="2:12" ht="15.75" thickBot="1">
      <c r="B9" s="100">
        <v>2</v>
      </c>
      <c r="C9" s="57">
        <v>74</v>
      </c>
      <c r="D9" s="60">
        <v>72</v>
      </c>
      <c r="E9" s="60">
        <v>70</v>
      </c>
      <c r="H9" s="62">
        <v>1</v>
      </c>
      <c r="I9" s="62"/>
      <c r="J9" s="62"/>
      <c r="K9" s="62"/>
      <c r="L9" s="62"/>
    </row>
    <row r="10" spans="2:12">
      <c r="B10" s="101"/>
      <c r="C10" s="57">
        <v>79</v>
      </c>
      <c r="D10" s="60">
        <v>69</v>
      </c>
      <c r="E10" s="60">
        <v>69</v>
      </c>
      <c r="H10" s="24" t="s">
        <v>72</v>
      </c>
      <c r="I10" s="24">
        <v>3</v>
      </c>
      <c r="J10" s="24">
        <v>3</v>
      </c>
      <c r="K10" s="24">
        <v>3</v>
      </c>
      <c r="L10" s="24">
        <v>9</v>
      </c>
    </row>
    <row r="11" spans="2:12" ht="15.75" thickBot="1">
      <c r="B11" s="102"/>
      <c r="C11" s="58">
        <v>76</v>
      </c>
      <c r="D11" s="61">
        <v>69</v>
      </c>
      <c r="E11" s="61">
        <v>65</v>
      </c>
      <c r="H11" s="24" t="s">
        <v>70</v>
      </c>
      <c r="I11" s="24">
        <v>195</v>
      </c>
      <c r="J11" s="24">
        <v>207</v>
      </c>
      <c r="K11" s="24">
        <v>228</v>
      </c>
      <c r="L11" s="24">
        <v>630</v>
      </c>
    </row>
    <row r="12" spans="2:12">
      <c r="B12" s="103">
        <v>3</v>
      </c>
      <c r="C12" s="57">
        <v>64</v>
      </c>
      <c r="D12" s="60">
        <v>68</v>
      </c>
      <c r="E12" s="60">
        <v>78</v>
      </c>
      <c r="H12" s="24" t="s">
        <v>293</v>
      </c>
      <c r="I12" s="24">
        <v>65</v>
      </c>
      <c r="J12" s="24">
        <v>69</v>
      </c>
      <c r="K12" s="24">
        <v>76</v>
      </c>
      <c r="L12" s="24">
        <v>70</v>
      </c>
    </row>
    <row r="13" spans="2:12">
      <c r="B13" s="104"/>
      <c r="C13" s="57">
        <v>72</v>
      </c>
      <c r="D13" s="60">
        <v>73</v>
      </c>
      <c r="E13" s="60">
        <v>82</v>
      </c>
      <c r="H13" s="24" t="s">
        <v>84</v>
      </c>
      <c r="I13" s="24">
        <v>9</v>
      </c>
      <c r="J13" s="24">
        <v>4</v>
      </c>
      <c r="K13" s="24">
        <v>3</v>
      </c>
      <c r="L13" s="24">
        <v>27.25</v>
      </c>
    </row>
    <row r="14" spans="2:12" ht="15.75" thickBot="1">
      <c r="B14" s="104"/>
      <c r="C14" s="58">
        <v>65</v>
      </c>
      <c r="D14" s="61">
        <v>75</v>
      </c>
      <c r="E14" s="61">
        <v>80</v>
      </c>
      <c r="H14" s="24"/>
      <c r="I14" s="24"/>
      <c r="J14" s="24"/>
      <c r="K14" s="24"/>
      <c r="L14" s="24"/>
    </row>
    <row r="15" spans="2:12" ht="15.75" thickBot="1">
      <c r="B15" s="104">
        <v>4</v>
      </c>
      <c r="C15" s="57">
        <v>83</v>
      </c>
      <c r="D15" s="60">
        <v>78</v>
      </c>
      <c r="E15" s="60">
        <v>76</v>
      </c>
      <c r="H15" s="62">
        <v>2</v>
      </c>
      <c r="I15" s="62"/>
      <c r="J15" s="62"/>
      <c r="K15" s="62"/>
      <c r="L15" s="62"/>
    </row>
    <row r="16" spans="2:12">
      <c r="B16" s="104"/>
      <c r="C16" s="57">
        <v>82</v>
      </c>
      <c r="D16" s="60">
        <v>78</v>
      </c>
      <c r="E16" s="60">
        <v>77</v>
      </c>
      <c r="H16" s="24" t="s">
        <v>72</v>
      </c>
      <c r="I16" s="24">
        <v>3</v>
      </c>
      <c r="J16" s="24">
        <v>3</v>
      </c>
      <c r="K16" s="24">
        <v>3</v>
      </c>
      <c r="L16" s="24">
        <v>9</v>
      </c>
    </row>
    <row r="17" spans="2:12" ht="15.75" thickBot="1">
      <c r="B17" s="104"/>
      <c r="C17" s="58">
        <v>84</v>
      </c>
      <c r="D17" s="61">
        <v>75</v>
      </c>
      <c r="E17" s="61">
        <v>75</v>
      </c>
      <c r="H17" s="24" t="s">
        <v>70</v>
      </c>
      <c r="I17" s="24">
        <v>229</v>
      </c>
      <c r="J17" s="24">
        <v>210</v>
      </c>
      <c r="K17" s="24">
        <v>204</v>
      </c>
      <c r="L17" s="24">
        <v>643</v>
      </c>
    </row>
    <row r="18" spans="2:12">
      <c r="H18" s="24" t="s">
        <v>293</v>
      </c>
      <c r="I18" s="24">
        <v>76.333333333333329</v>
      </c>
      <c r="J18" s="24">
        <v>70</v>
      </c>
      <c r="K18" s="24">
        <v>68</v>
      </c>
      <c r="L18" s="24">
        <v>71.444444444444443</v>
      </c>
    </row>
    <row r="19" spans="2:12">
      <c r="H19" s="24" t="s">
        <v>84</v>
      </c>
      <c r="I19" s="24">
        <v>6.333333333333333</v>
      </c>
      <c r="J19" s="24">
        <v>3</v>
      </c>
      <c r="K19" s="24">
        <v>7</v>
      </c>
      <c r="L19" s="24">
        <v>18.277777777777779</v>
      </c>
    </row>
    <row r="20" spans="2:12">
      <c r="H20" s="24"/>
      <c r="I20" s="24"/>
      <c r="J20" s="24"/>
      <c r="K20" s="24"/>
      <c r="L20" s="24"/>
    </row>
    <row r="21" spans="2:12" ht="15.75" thickBot="1">
      <c r="H21" s="62">
        <v>3</v>
      </c>
      <c r="I21" s="62"/>
      <c r="J21" s="62"/>
      <c r="K21" s="62"/>
      <c r="L21" s="62"/>
    </row>
    <row r="22" spans="2:12">
      <c r="H22" s="24" t="s">
        <v>72</v>
      </c>
      <c r="I22" s="24">
        <v>3</v>
      </c>
      <c r="J22" s="24">
        <v>3</v>
      </c>
      <c r="K22" s="24">
        <v>3</v>
      </c>
      <c r="L22" s="24">
        <v>9</v>
      </c>
    </row>
    <row r="23" spans="2:12">
      <c r="H23" s="24" t="s">
        <v>70</v>
      </c>
      <c r="I23" s="24">
        <v>201</v>
      </c>
      <c r="J23" s="24">
        <v>216</v>
      </c>
      <c r="K23" s="24">
        <v>240</v>
      </c>
      <c r="L23" s="24">
        <v>657</v>
      </c>
    </row>
    <row r="24" spans="2:12">
      <c r="H24" s="24" t="s">
        <v>293</v>
      </c>
      <c r="I24" s="24">
        <v>67</v>
      </c>
      <c r="J24" s="24">
        <v>72</v>
      </c>
      <c r="K24" s="24">
        <v>80</v>
      </c>
      <c r="L24" s="24">
        <v>73</v>
      </c>
    </row>
    <row r="25" spans="2:12">
      <c r="H25" s="24" t="s">
        <v>84</v>
      </c>
      <c r="I25" s="24">
        <v>19</v>
      </c>
      <c r="J25" s="24">
        <v>13</v>
      </c>
      <c r="K25" s="24">
        <v>4</v>
      </c>
      <c r="L25" s="24">
        <v>41.25</v>
      </c>
    </row>
    <row r="26" spans="2:12">
      <c r="H26" s="24"/>
      <c r="I26" s="24"/>
      <c r="J26" s="24"/>
      <c r="K26" s="24"/>
      <c r="L26" s="24"/>
    </row>
    <row r="27" spans="2:12" ht="15.75" thickBot="1">
      <c r="H27" s="62">
        <v>4</v>
      </c>
      <c r="I27" s="62"/>
      <c r="J27" s="62"/>
      <c r="K27" s="62"/>
      <c r="L27" s="62"/>
    </row>
    <row r="28" spans="2:12">
      <c r="H28" s="24" t="s">
        <v>72</v>
      </c>
      <c r="I28" s="24">
        <v>3</v>
      </c>
      <c r="J28" s="24">
        <v>3</v>
      </c>
      <c r="K28" s="24">
        <v>3</v>
      </c>
      <c r="L28" s="24">
        <v>9</v>
      </c>
    </row>
    <row r="29" spans="2:12">
      <c r="H29" s="24" t="s">
        <v>70</v>
      </c>
      <c r="I29" s="24">
        <v>249</v>
      </c>
      <c r="J29" s="24">
        <v>231</v>
      </c>
      <c r="K29" s="24">
        <v>228</v>
      </c>
      <c r="L29" s="24">
        <v>708</v>
      </c>
    </row>
    <row r="30" spans="2:12">
      <c r="H30" s="24" t="s">
        <v>293</v>
      </c>
      <c r="I30" s="24">
        <v>83</v>
      </c>
      <c r="J30" s="24">
        <v>77</v>
      </c>
      <c r="K30" s="24">
        <v>76</v>
      </c>
      <c r="L30" s="24">
        <v>78.666666666666671</v>
      </c>
    </row>
    <row r="31" spans="2:12">
      <c r="H31" s="24" t="s">
        <v>84</v>
      </c>
      <c r="I31" s="24">
        <v>1</v>
      </c>
      <c r="J31" s="24">
        <v>3</v>
      </c>
      <c r="K31" s="24">
        <v>1</v>
      </c>
      <c r="L31" s="24">
        <v>12</v>
      </c>
    </row>
    <row r="32" spans="2:12">
      <c r="H32" s="24"/>
      <c r="I32" s="24"/>
      <c r="J32" s="24"/>
      <c r="K32" s="24"/>
      <c r="L32" s="24"/>
    </row>
    <row r="33" spans="8:14" ht="15.75" thickBot="1">
      <c r="H33" s="62" t="s">
        <v>302</v>
      </c>
      <c r="I33" s="62"/>
      <c r="J33" s="62"/>
      <c r="K33" s="62"/>
      <c r="L33" s="62"/>
      <c r="M33" s="62"/>
    </row>
    <row r="34" spans="8:14">
      <c r="H34" s="24" t="s">
        <v>72</v>
      </c>
      <c r="I34" s="24">
        <v>12</v>
      </c>
      <c r="J34" s="24">
        <v>12</v>
      </c>
      <c r="K34" s="24">
        <v>12</v>
      </c>
      <c r="L34" s="24"/>
      <c r="M34" s="24"/>
    </row>
    <row r="35" spans="8:14">
      <c r="H35" s="24" t="s">
        <v>70</v>
      </c>
      <c r="I35" s="24">
        <v>874</v>
      </c>
      <c r="J35" s="24">
        <v>864</v>
      </c>
      <c r="K35" s="24">
        <v>900</v>
      </c>
      <c r="L35" s="24"/>
      <c r="M35" s="24"/>
    </row>
    <row r="36" spans="8:14">
      <c r="H36" s="24" t="s">
        <v>293</v>
      </c>
      <c r="I36" s="24">
        <v>72.833333333333329</v>
      </c>
      <c r="J36" s="24">
        <v>72</v>
      </c>
      <c r="K36" s="24">
        <v>75</v>
      </c>
      <c r="L36" s="24"/>
      <c r="M36" s="24"/>
    </row>
    <row r="37" spans="8:14">
      <c r="H37" s="24" t="s">
        <v>84</v>
      </c>
      <c r="I37" s="24">
        <v>63.969696969696749</v>
      </c>
      <c r="J37" s="24">
        <v>14.545454545454545</v>
      </c>
      <c r="K37" s="24">
        <v>23.454545454545453</v>
      </c>
      <c r="L37" s="24"/>
      <c r="M37" s="24"/>
    </row>
    <row r="38" spans="8:14">
      <c r="H38" s="24"/>
      <c r="I38" s="24"/>
      <c r="J38" s="24"/>
      <c r="K38" s="24"/>
      <c r="L38" s="24"/>
      <c r="M38" s="24"/>
    </row>
    <row r="40" spans="8:14" ht="15.75" thickBot="1">
      <c r="H40" t="s">
        <v>295</v>
      </c>
    </row>
    <row r="41" spans="8:14">
      <c r="H41" s="29" t="s">
        <v>296</v>
      </c>
      <c r="I41" s="29" t="s">
        <v>297</v>
      </c>
      <c r="J41" s="29" t="s">
        <v>90</v>
      </c>
      <c r="K41" s="29" t="s">
        <v>298</v>
      </c>
      <c r="L41" s="29" t="s">
        <v>160</v>
      </c>
      <c r="M41" s="29" t="s">
        <v>218</v>
      </c>
      <c r="N41" s="29" t="s">
        <v>299</v>
      </c>
    </row>
    <row r="42" spans="8:14">
      <c r="H42" s="24" t="s">
        <v>330</v>
      </c>
      <c r="I42" s="24">
        <v>388.99999999999977</v>
      </c>
      <c r="J42" s="24">
        <v>3</v>
      </c>
      <c r="K42" s="24">
        <v>129.6666666666666</v>
      </c>
      <c r="L42" s="24">
        <v>21.218181818181808</v>
      </c>
      <c r="M42" s="63">
        <v>6.182910368994364E-7</v>
      </c>
      <c r="N42" s="24">
        <v>3.0087865704473615</v>
      </c>
    </row>
    <row r="43" spans="8:14">
      <c r="H43" s="24" t="s">
        <v>323</v>
      </c>
      <c r="I43" s="24">
        <v>57.555555555555429</v>
      </c>
      <c r="J43" s="24">
        <v>2</v>
      </c>
      <c r="K43" s="24">
        <v>28.777777777777715</v>
      </c>
      <c r="L43" s="24">
        <v>4.7090909090908992</v>
      </c>
      <c r="M43" s="63">
        <v>1.8825264630035445E-2</v>
      </c>
      <c r="N43" s="24">
        <v>3.4028261053501945</v>
      </c>
    </row>
    <row r="44" spans="8:14">
      <c r="H44" s="24" t="s">
        <v>331</v>
      </c>
      <c r="I44" s="24">
        <v>586.00000000000011</v>
      </c>
      <c r="J44" s="24">
        <v>6</v>
      </c>
      <c r="K44" s="24">
        <v>97.666666666666686</v>
      </c>
      <c r="L44" s="24">
        <v>15.981818181818186</v>
      </c>
      <c r="M44" s="63">
        <v>2.5050714166611199E-7</v>
      </c>
      <c r="N44" s="24">
        <v>2.5081888234232559</v>
      </c>
    </row>
    <row r="45" spans="8:14">
      <c r="H45" s="24" t="s">
        <v>332</v>
      </c>
      <c r="I45" s="24">
        <v>146.66666666666666</v>
      </c>
      <c r="J45" s="24">
        <v>24</v>
      </c>
      <c r="K45" s="24">
        <v>6.1111111111111107</v>
      </c>
      <c r="L45" s="24"/>
      <c r="M45" s="24"/>
      <c r="N45" s="24"/>
    </row>
    <row r="46" spans="8:14">
      <c r="H46" s="24"/>
      <c r="I46" s="24"/>
      <c r="J46" s="24"/>
      <c r="K46" s="24"/>
      <c r="L46" s="24"/>
      <c r="M46" s="24"/>
      <c r="N46" s="24"/>
    </row>
    <row r="47" spans="8:14" ht="15.75" thickBot="1">
      <c r="H47" s="25" t="s">
        <v>302</v>
      </c>
      <c r="I47" s="25">
        <v>1179.2222222222219</v>
      </c>
      <c r="J47" s="25">
        <v>35</v>
      </c>
      <c r="K47" s="25"/>
      <c r="L47" s="25"/>
      <c r="M47" s="25"/>
      <c r="N47" s="25"/>
    </row>
    <row r="51" spans="2:5" ht="64.5" thickBot="1">
      <c r="B51" s="55" t="s">
        <v>328</v>
      </c>
      <c r="C51" s="54" t="s">
        <v>306</v>
      </c>
      <c r="D51" s="54" t="s">
        <v>307</v>
      </c>
      <c r="E51" s="54" t="s">
        <v>152</v>
      </c>
    </row>
    <row r="52" spans="2:5">
      <c r="B52" s="100">
        <v>1</v>
      </c>
      <c r="C52" s="56">
        <v>65</v>
      </c>
      <c r="D52" s="59">
        <v>69</v>
      </c>
      <c r="E52" s="59">
        <v>75</v>
      </c>
    </row>
    <row r="53" spans="2:5">
      <c r="B53" s="101"/>
      <c r="C53" s="57">
        <v>68</v>
      </c>
      <c r="D53" s="60">
        <v>71</v>
      </c>
      <c r="E53" s="60">
        <v>75</v>
      </c>
    </row>
    <row r="54" spans="2:5" ht="15.75" thickBot="1">
      <c r="B54" s="102"/>
      <c r="C54" s="58">
        <v>62</v>
      </c>
      <c r="D54" s="61">
        <v>67</v>
      </c>
      <c r="E54" s="61">
        <v>78</v>
      </c>
    </row>
    <row r="55" spans="2:5">
      <c r="B55" s="100">
        <v>2</v>
      </c>
      <c r="C55" s="57">
        <v>74</v>
      </c>
      <c r="D55" s="60">
        <v>72</v>
      </c>
      <c r="E55" s="60">
        <v>70</v>
      </c>
    </row>
    <row r="56" spans="2:5">
      <c r="B56" s="101"/>
      <c r="C56" s="57">
        <v>79</v>
      </c>
      <c r="D56" s="60">
        <v>69</v>
      </c>
      <c r="E56" s="60">
        <v>69</v>
      </c>
    </row>
    <row r="57" spans="2:5" ht="15.75" thickBot="1">
      <c r="B57" s="102"/>
      <c r="C57" s="58">
        <v>76</v>
      </c>
      <c r="D57" s="61">
        <v>69</v>
      </c>
      <c r="E57" s="61">
        <v>65</v>
      </c>
    </row>
    <row r="58" spans="2:5">
      <c r="B58" s="103">
        <v>3</v>
      </c>
      <c r="C58" s="57">
        <v>64</v>
      </c>
      <c r="D58" s="60">
        <v>68</v>
      </c>
      <c r="E58" s="60">
        <v>78</v>
      </c>
    </row>
    <row r="59" spans="2:5">
      <c r="B59" s="104"/>
      <c r="C59" s="57">
        <v>72</v>
      </c>
      <c r="D59" s="60">
        <v>73</v>
      </c>
      <c r="E59" s="60">
        <v>82</v>
      </c>
    </row>
    <row r="60" spans="2:5" ht="15.75" thickBot="1">
      <c r="B60" s="104"/>
      <c r="C60" s="58">
        <v>65</v>
      </c>
      <c r="D60" s="61">
        <v>75</v>
      </c>
      <c r="E60" s="61">
        <v>80</v>
      </c>
    </row>
    <row r="61" spans="2:5">
      <c r="B61" s="104">
        <v>4</v>
      </c>
      <c r="C61" s="57">
        <v>83</v>
      </c>
      <c r="D61" s="60">
        <v>78</v>
      </c>
      <c r="E61" s="60">
        <v>76</v>
      </c>
    </row>
    <row r="62" spans="2:5">
      <c r="B62" s="104"/>
      <c r="C62" s="57">
        <v>82</v>
      </c>
      <c r="D62" s="60">
        <v>78</v>
      </c>
      <c r="E62" s="60">
        <v>77</v>
      </c>
    </row>
    <row r="63" spans="2:5" ht="15.75" thickBot="1">
      <c r="B63" s="104"/>
      <c r="C63" s="58">
        <v>84</v>
      </c>
      <c r="D63" s="61">
        <v>75</v>
      </c>
      <c r="E63" s="61">
        <v>75</v>
      </c>
    </row>
    <row r="78" spans="8:8" ht="15.75" thickBot="1">
      <c r="H78" s="62"/>
    </row>
    <row r="79" spans="8:8">
      <c r="H79" s="24"/>
    </row>
    <row r="80" spans="8:8">
      <c r="H80" s="24"/>
    </row>
    <row r="81" spans="8:9">
      <c r="H81" s="24"/>
    </row>
    <row r="82" spans="8:9">
      <c r="H82" s="24"/>
    </row>
    <row r="83" spans="8:9">
      <c r="H83" s="24"/>
    </row>
    <row r="85" spans="8:9" ht="15.75" thickBot="1"/>
    <row r="86" spans="8:9">
      <c r="H86" s="29" t="s">
        <v>218</v>
      </c>
      <c r="I86" s="29" t="s">
        <v>299</v>
      </c>
    </row>
    <row r="87" spans="8:9">
      <c r="H87" s="24">
        <v>6.182910368994364E-7</v>
      </c>
      <c r="I87" s="24">
        <v>3.0087865704473615</v>
      </c>
    </row>
    <row r="88" spans="8:9">
      <c r="H88" s="24">
        <v>1.8825264630035445E-2</v>
      </c>
      <c r="I88" s="24">
        <v>3.4028261053501945</v>
      </c>
    </row>
    <row r="89" spans="8:9">
      <c r="H89" s="24">
        <v>2.5050714166611199E-7</v>
      </c>
      <c r="I89" s="24">
        <v>2.5081888234232559</v>
      </c>
    </row>
    <row r="90" spans="8:9">
      <c r="H90" s="24"/>
      <c r="I90" s="24"/>
    </row>
    <row r="91" spans="8:9">
      <c r="H91" s="24"/>
      <c r="I91" s="24"/>
    </row>
    <row r="92" spans="8:9" ht="15.75" thickBot="1">
      <c r="H92" s="25"/>
      <c r="I92" s="25"/>
    </row>
  </sheetData>
  <mergeCells count="8">
    <mergeCell ref="B52:B54"/>
    <mergeCell ref="B55:B57"/>
    <mergeCell ref="B58:B60"/>
    <mergeCell ref="B61:B63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>
      <selection activeCell="F25" sqref="F25"/>
    </sheetView>
  </sheetViews>
  <sheetFormatPr defaultRowHeight="15"/>
  <cols>
    <col min="3" max="3" width="7.28515625" customWidth="1"/>
  </cols>
  <sheetData>
    <row r="1" spans="1:12">
      <c r="C1" s="65" t="s">
        <v>333</v>
      </c>
      <c r="D1" s="65"/>
      <c r="E1" s="65"/>
    </row>
    <row r="2" spans="1:12">
      <c r="C2" t="s">
        <v>85</v>
      </c>
      <c r="D2" t="s">
        <v>37</v>
      </c>
      <c r="E2" t="s">
        <v>334</v>
      </c>
    </row>
    <row r="3" spans="1:12">
      <c r="A3" t="s">
        <v>335</v>
      </c>
      <c r="B3" t="s">
        <v>336</v>
      </c>
      <c r="C3">
        <v>2.4</v>
      </c>
      <c r="D3">
        <v>2.1</v>
      </c>
      <c r="E3">
        <v>3.2</v>
      </c>
      <c r="H3" t="s">
        <v>329</v>
      </c>
    </row>
    <row r="4" spans="1:12">
      <c r="C4">
        <v>2.4</v>
      </c>
      <c r="D4">
        <v>2.2000000000000002</v>
      </c>
      <c r="E4">
        <v>3.2</v>
      </c>
    </row>
    <row r="5" spans="1:12">
      <c r="C5">
        <v>2.5</v>
      </c>
      <c r="D5">
        <v>2.2000000000000002</v>
      </c>
      <c r="E5">
        <v>3.4</v>
      </c>
      <c r="H5" t="s">
        <v>291</v>
      </c>
      <c r="I5" t="s">
        <v>85</v>
      </c>
      <c r="J5" t="s">
        <v>37</v>
      </c>
      <c r="K5" t="s">
        <v>334</v>
      </c>
      <c r="L5" t="s">
        <v>302</v>
      </c>
    </row>
    <row r="6" spans="1:12" ht="15.75" thickBot="1">
      <c r="B6" t="s">
        <v>337</v>
      </c>
      <c r="C6">
        <v>2.5</v>
      </c>
      <c r="D6">
        <v>2.2000000000000002</v>
      </c>
      <c r="E6">
        <v>3.4</v>
      </c>
      <c r="H6" s="62" t="s">
        <v>336</v>
      </c>
      <c r="I6" s="62"/>
      <c r="J6" s="62"/>
      <c r="K6" s="62"/>
      <c r="L6" s="62"/>
    </row>
    <row r="7" spans="1:12">
      <c r="C7">
        <v>2.5</v>
      </c>
      <c r="D7">
        <v>2.2999999999999998</v>
      </c>
      <c r="E7">
        <v>3.5</v>
      </c>
      <c r="H7" s="24" t="s">
        <v>72</v>
      </c>
      <c r="I7" s="24">
        <v>3</v>
      </c>
      <c r="J7" s="24">
        <v>3</v>
      </c>
      <c r="K7" s="24">
        <v>3</v>
      </c>
      <c r="L7" s="24">
        <v>9</v>
      </c>
    </row>
    <row r="8" spans="1:12">
      <c r="C8">
        <v>2.6</v>
      </c>
      <c r="D8">
        <v>2.2999999999999998</v>
      </c>
      <c r="E8">
        <v>3.5</v>
      </c>
      <c r="H8" s="24" t="s">
        <v>70</v>
      </c>
      <c r="I8" s="24">
        <v>7.3</v>
      </c>
      <c r="J8" s="24">
        <v>6.5000000000000009</v>
      </c>
      <c r="K8" s="24">
        <v>9.8000000000000007</v>
      </c>
      <c r="L8" s="24">
        <v>23.599999999999998</v>
      </c>
    </row>
    <row r="9" spans="1:12">
      <c r="H9" s="24" t="s">
        <v>293</v>
      </c>
      <c r="I9" s="24">
        <v>2.4333333333333331</v>
      </c>
      <c r="J9" s="24">
        <v>2.166666666666667</v>
      </c>
      <c r="K9" s="24">
        <v>3.2666666666666671</v>
      </c>
      <c r="L9" s="24">
        <v>2.6222222222222218</v>
      </c>
    </row>
    <row r="10" spans="1:12">
      <c r="H10" s="24" t="s">
        <v>84</v>
      </c>
      <c r="I10" s="24">
        <v>3.3333333333333392E-3</v>
      </c>
      <c r="J10" s="24">
        <v>3.3333333333333396E-3</v>
      </c>
      <c r="K10" s="24">
        <v>1.3333333333333298E-2</v>
      </c>
      <c r="L10" s="24">
        <v>0.25194444444444652</v>
      </c>
    </row>
    <row r="11" spans="1:12">
      <c r="H11" s="24"/>
      <c r="I11" s="24"/>
      <c r="J11" s="24"/>
      <c r="K11" s="24"/>
      <c r="L11" s="24"/>
    </row>
    <row r="12" spans="1:12" ht="15.75" thickBot="1">
      <c r="H12" s="62" t="s">
        <v>337</v>
      </c>
      <c r="I12" s="62"/>
      <c r="J12" s="62"/>
      <c r="K12" s="62"/>
      <c r="L12" s="62"/>
    </row>
    <row r="13" spans="1:12">
      <c r="H13" s="24" t="s">
        <v>72</v>
      </c>
      <c r="I13" s="24">
        <v>3</v>
      </c>
      <c r="J13" s="24">
        <v>3</v>
      </c>
      <c r="K13" s="24">
        <v>3</v>
      </c>
      <c r="L13" s="24">
        <v>9</v>
      </c>
    </row>
    <row r="14" spans="1:12">
      <c r="H14" s="24" t="s">
        <v>70</v>
      </c>
      <c r="I14" s="24">
        <v>7.6</v>
      </c>
      <c r="J14" s="24">
        <v>6.8</v>
      </c>
      <c r="K14" s="24">
        <v>10.4</v>
      </c>
      <c r="L14" s="24">
        <v>24.8</v>
      </c>
    </row>
    <row r="15" spans="1:12">
      <c r="H15" s="24" t="s">
        <v>293</v>
      </c>
      <c r="I15" s="24">
        <v>2.5333333333333332</v>
      </c>
      <c r="J15" s="24">
        <v>2.2666666666666666</v>
      </c>
      <c r="K15" s="24">
        <v>3.4666666666666668</v>
      </c>
      <c r="L15" s="24">
        <v>2.7555555555555555</v>
      </c>
    </row>
    <row r="16" spans="1:12">
      <c r="H16" s="24" t="s">
        <v>84</v>
      </c>
      <c r="I16" s="24">
        <v>3.3333333333333392E-3</v>
      </c>
      <c r="J16" s="24">
        <v>3.3333333333333101E-3</v>
      </c>
      <c r="K16" s="24">
        <v>3.3333333333333396E-3</v>
      </c>
      <c r="L16" s="24">
        <v>0.30027777777777587</v>
      </c>
    </row>
    <row r="17" spans="8:14">
      <c r="H17" s="24"/>
      <c r="I17" s="24"/>
      <c r="J17" s="24"/>
      <c r="K17" s="24"/>
      <c r="L17" s="24"/>
    </row>
    <row r="18" spans="8:14" ht="15.75" thickBot="1">
      <c r="H18" s="62" t="s">
        <v>302</v>
      </c>
      <c r="I18" s="62"/>
      <c r="J18" s="62"/>
      <c r="K18" s="62"/>
    </row>
    <row r="19" spans="8:14">
      <c r="H19" s="24" t="s">
        <v>72</v>
      </c>
      <c r="I19" s="24">
        <v>6</v>
      </c>
      <c r="J19" s="24">
        <v>6</v>
      </c>
      <c r="K19" s="24">
        <v>6</v>
      </c>
    </row>
    <row r="20" spans="8:14">
      <c r="H20" s="24" t="s">
        <v>70</v>
      </c>
      <c r="I20" s="24">
        <v>14.899999999999999</v>
      </c>
      <c r="J20" s="24">
        <v>13.3</v>
      </c>
      <c r="K20" s="24">
        <v>20.200000000000003</v>
      </c>
    </row>
    <row r="21" spans="8:14">
      <c r="H21" s="24" t="s">
        <v>293</v>
      </c>
      <c r="I21" s="24">
        <v>2.4833333333333334</v>
      </c>
      <c r="J21" s="24">
        <v>2.2166666666666668</v>
      </c>
      <c r="K21" s="24">
        <v>3.3666666666666671</v>
      </c>
    </row>
    <row r="22" spans="8:14">
      <c r="H22" s="24" t="s">
        <v>84</v>
      </c>
      <c r="I22" s="24">
        <v>5.6666666666666766E-3</v>
      </c>
      <c r="J22" s="24">
        <v>5.6666666666666471E-3</v>
      </c>
      <c r="K22" s="24">
        <v>1.8666666666666644E-2</v>
      </c>
    </row>
    <row r="23" spans="8:14">
      <c r="H23" s="24"/>
      <c r="I23" s="24"/>
      <c r="J23" s="24"/>
      <c r="K23" s="24"/>
    </row>
    <row r="25" spans="8:14" ht="15.75" thickBot="1">
      <c r="H25" t="s">
        <v>295</v>
      </c>
    </row>
    <row r="26" spans="8:14">
      <c r="H26" s="29" t="s">
        <v>296</v>
      </c>
      <c r="I26" s="29" t="s">
        <v>297</v>
      </c>
      <c r="J26" s="29" t="s">
        <v>90</v>
      </c>
      <c r="K26" s="29" t="s">
        <v>298</v>
      </c>
      <c r="L26" s="29" t="s">
        <v>160</v>
      </c>
      <c r="M26" s="29" t="s">
        <v>218</v>
      </c>
      <c r="N26" s="29" t="s">
        <v>299</v>
      </c>
    </row>
    <row r="27" spans="8:14">
      <c r="H27" s="24" t="s">
        <v>330</v>
      </c>
      <c r="I27" s="24">
        <v>8.0000000000000071E-2</v>
      </c>
      <c r="J27" s="24">
        <v>1</v>
      </c>
      <c r="K27" s="24">
        <v>8.0000000000000071E-2</v>
      </c>
      <c r="L27" s="24">
        <v>16.000000000000032</v>
      </c>
      <c r="M27" s="63">
        <v>1.761696244395016E-3</v>
      </c>
      <c r="N27" s="24">
        <v>4.7472253467225149</v>
      </c>
    </row>
    <row r="28" spans="8:14">
      <c r="H28" s="24" t="s">
        <v>323</v>
      </c>
      <c r="I28" s="24">
        <v>4.347777777777778</v>
      </c>
      <c r="J28" s="24">
        <v>2</v>
      </c>
      <c r="K28" s="24">
        <v>2.173888888888889</v>
      </c>
      <c r="L28" s="24">
        <v>434.77777777777834</v>
      </c>
      <c r="M28" s="63">
        <v>6.361936882282892E-12</v>
      </c>
      <c r="N28" s="24">
        <v>3.8852938346523942</v>
      </c>
    </row>
    <row r="29" spans="8:14">
      <c r="H29" s="24" t="s">
        <v>331</v>
      </c>
      <c r="I29" s="24">
        <v>9.9999999999994676E-3</v>
      </c>
      <c r="J29" s="24">
        <v>2</v>
      </c>
      <c r="K29" s="24">
        <v>4.9999999999997338E-3</v>
      </c>
      <c r="L29" s="24">
        <v>0.99999999999994793</v>
      </c>
      <c r="M29" s="66">
        <v>0.39656945660398379</v>
      </c>
      <c r="N29" s="24">
        <v>3.8852938346523942</v>
      </c>
    </row>
    <row r="30" spans="8:14">
      <c r="H30" s="24" t="s">
        <v>332</v>
      </c>
      <c r="I30" s="24">
        <v>5.9999999999999928E-2</v>
      </c>
      <c r="J30" s="24">
        <v>12</v>
      </c>
      <c r="K30" s="24">
        <v>4.999999999999994E-3</v>
      </c>
      <c r="L30" s="24"/>
      <c r="M30" s="24"/>
      <c r="N30" s="24"/>
    </row>
    <row r="31" spans="8:14">
      <c r="H31" s="24"/>
      <c r="I31" s="24"/>
      <c r="J31" s="24"/>
      <c r="K31" s="24"/>
      <c r="L31" s="24"/>
      <c r="M31" s="24"/>
      <c r="N31" s="24"/>
    </row>
    <row r="32" spans="8:14" ht="15.75" thickBot="1">
      <c r="H32" s="25" t="s">
        <v>302</v>
      </c>
      <c r="I32" s="25">
        <v>4.4977777777777774</v>
      </c>
      <c r="J32" s="25">
        <v>17</v>
      </c>
      <c r="K32" s="25"/>
      <c r="L32" s="25"/>
      <c r="M32" s="25"/>
      <c r="N32" s="2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>
      <selection activeCell="M32" sqref="M32:M34"/>
    </sheetView>
  </sheetViews>
  <sheetFormatPr defaultRowHeight="15"/>
  <cols>
    <col min="2" max="2" width="5.5703125" customWidth="1"/>
  </cols>
  <sheetData>
    <row r="1" spans="1:13">
      <c r="C1" s="106" t="s">
        <v>338</v>
      </c>
      <c r="D1" s="106"/>
      <c r="E1" s="106"/>
      <c r="F1" s="106"/>
    </row>
    <row r="2" spans="1:13" ht="15.75" thickBot="1">
      <c r="C2" s="54" t="s">
        <v>339</v>
      </c>
      <c r="D2" s="54" t="s">
        <v>340</v>
      </c>
      <c r="E2" s="54" t="s">
        <v>341</v>
      </c>
      <c r="F2" s="54" t="s">
        <v>342</v>
      </c>
      <c r="H2" t="s">
        <v>329</v>
      </c>
    </row>
    <row r="3" spans="1:13" ht="25.5" customHeight="1">
      <c r="A3" s="105" t="s">
        <v>343</v>
      </c>
      <c r="B3" s="105" t="s">
        <v>344</v>
      </c>
      <c r="C3" s="59">
        <v>16</v>
      </c>
      <c r="D3" s="59">
        <v>19</v>
      </c>
      <c r="E3" s="59">
        <v>19</v>
      </c>
      <c r="F3" s="59">
        <v>20</v>
      </c>
    </row>
    <row r="4" spans="1:13">
      <c r="A4" s="105"/>
      <c r="B4" s="105"/>
      <c r="C4" s="60">
        <v>14</v>
      </c>
      <c r="D4" s="60">
        <v>20</v>
      </c>
      <c r="E4" s="60">
        <v>21</v>
      </c>
      <c r="F4" s="60">
        <v>24</v>
      </c>
      <c r="H4" t="s">
        <v>291</v>
      </c>
      <c r="I4" t="s">
        <v>339</v>
      </c>
      <c r="J4" t="s">
        <v>340</v>
      </c>
      <c r="K4" t="s">
        <v>341</v>
      </c>
      <c r="L4" t="s">
        <v>342</v>
      </c>
      <c r="M4" t="s">
        <v>302</v>
      </c>
    </row>
    <row r="5" spans="1:13" ht="15.75" thickBot="1">
      <c r="A5" s="105"/>
      <c r="B5" s="105"/>
      <c r="C5" s="60">
        <v>21</v>
      </c>
      <c r="D5" s="60">
        <v>23</v>
      </c>
      <c r="E5" s="60">
        <v>22</v>
      </c>
      <c r="F5" s="60">
        <v>21</v>
      </c>
      <c r="H5" s="62" t="s">
        <v>344</v>
      </c>
      <c r="I5" s="62"/>
      <c r="J5" s="62"/>
      <c r="K5" s="62"/>
      <c r="L5" s="62"/>
      <c r="M5" s="62"/>
    </row>
    <row r="6" spans="1:13" ht="15.75" thickBot="1">
      <c r="A6" s="105"/>
      <c r="B6" s="105"/>
      <c r="C6" s="61">
        <v>16</v>
      </c>
      <c r="D6" s="61">
        <v>19</v>
      </c>
      <c r="E6" s="61">
        <v>20</v>
      </c>
      <c r="F6" s="61">
        <v>17</v>
      </c>
      <c r="H6" s="24" t="s">
        <v>72</v>
      </c>
      <c r="I6" s="24">
        <v>4</v>
      </c>
      <c r="J6" s="24">
        <v>4</v>
      </c>
      <c r="K6" s="24">
        <v>4</v>
      </c>
      <c r="L6" s="24">
        <v>4</v>
      </c>
      <c r="M6" s="24">
        <v>16</v>
      </c>
    </row>
    <row r="7" spans="1:13">
      <c r="A7" s="105"/>
      <c r="B7" s="105" t="s">
        <v>345</v>
      </c>
      <c r="C7" s="60">
        <v>17</v>
      </c>
      <c r="D7" s="60">
        <v>19</v>
      </c>
      <c r="E7" s="60">
        <v>21</v>
      </c>
      <c r="F7" s="60">
        <v>20</v>
      </c>
      <c r="H7" s="24" t="s">
        <v>70</v>
      </c>
      <c r="I7" s="24">
        <v>67</v>
      </c>
      <c r="J7" s="24">
        <v>81</v>
      </c>
      <c r="K7" s="24">
        <v>82</v>
      </c>
      <c r="L7" s="24">
        <v>82</v>
      </c>
      <c r="M7" s="24">
        <v>312</v>
      </c>
    </row>
    <row r="8" spans="1:13">
      <c r="A8" s="105"/>
      <c r="B8" s="105"/>
      <c r="C8" s="60">
        <v>15</v>
      </c>
      <c r="D8" s="60">
        <v>18</v>
      </c>
      <c r="E8" s="60">
        <v>21</v>
      </c>
      <c r="F8" s="60">
        <v>20</v>
      </c>
      <c r="H8" s="24" t="s">
        <v>293</v>
      </c>
      <c r="I8" s="24">
        <v>16.75</v>
      </c>
      <c r="J8" s="24">
        <v>20.25</v>
      </c>
      <c r="K8" s="24">
        <v>20.5</v>
      </c>
      <c r="L8" s="24">
        <v>20.5</v>
      </c>
      <c r="M8" s="24">
        <v>19.5</v>
      </c>
    </row>
    <row r="9" spans="1:13">
      <c r="A9" s="105"/>
      <c r="B9" s="105"/>
      <c r="C9" s="60">
        <v>17</v>
      </c>
      <c r="D9" s="60">
        <v>18</v>
      </c>
      <c r="E9" s="60">
        <v>22</v>
      </c>
      <c r="F9" s="60">
        <v>22</v>
      </c>
      <c r="H9" s="24" t="s">
        <v>84</v>
      </c>
      <c r="I9" s="24">
        <v>8.9166666666666661</v>
      </c>
      <c r="J9" s="24">
        <v>3.5833333333333335</v>
      </c>
      <c r="K9" s="24">
        <v>1.6666666666666667</v>
      </c>
      <c r="L9" s="24">
        <v>8.3333333333333339</v>
      </c>
      <c r="M9" s="24">
        <v>7.2</v>
      </c>
    </row>
    <row r="10" spans="1:13" ht="15.75" thickBot="1">
      <c r="A10" s="105"/>
      <c r="B10" s="105"/>
      <c r="C10" s="61">
        <v>19</v>
      </c>
      <c r="D10" s="61">
        <v>20</v>
      </c>
      <c r="E10" s="61">
        <v>23</v>
      </c>
      <c r="F10" s="61">
        <v>19</v>
      </c>
      <c r="H10" s="24"/>
      <c r="I10" s="24"/>
      <c r="J10" s="24"/>
      <c r="K10" s="24"/>
      <c r="L10" s="24"/>
      <c r="M10" s="24"/>
    </row>
    <row r="11" spans="1:13" ht="15.75" thickBot="1">
      <c r="A11" s="105"/>
      <c r="B11" s="105" t="s">
        <v>346</v>
      </c>
      <c r="C11" s="60">
        <v>18</v>
      </c>
      <c r="D11" s="60">
        <v>20</v>
      </c>
      <c r="E11" s="60">
        <v>22</v>
      </c>
      <c r="F11" s="60">
        <v>25</v>
      </c>
      <c r="H11" s="62" t="s">
        <v>345</v>
      </c>
      <c r="I11" s="62"/>
      <c r="J11" s="62"/>
      <c r="K11" s="62"/>
      <c r="L11" s="62"/>
      <c r="M11" s="62"/>
    </row>
    <row r="12" spans="1:13">
      <c r="A12" s="105"/>
      <c r="B12" s="105"/>
      <c r="C12" s="60">
        <v>18</v>
      </c>
      <c r="D12" s="60">
        <v>23</v>
      </c>
      <c r="E12" s="60">
        <v>18</v>
      </c>
      <c r="F12" s="60">
        <v>22</v>
      </c>
      <c r="H12" s="24" t="s">
        <v>72</v>
      </c>
      <c r="I12" s="24">
        <v>4</v>
      </c>
      <c r="J12" s="24">
        <v>4</v>
      </c>
      <c r="K12" s="24">
        <v>4</v>
      </c>
      <c r="L12" s="24">
        <v>4</v>
      </c>
      <c r="M12" s="24">
        <v>16</v>
      </c>
    </row>
    <row r="13" spans="1:13">
      <c r="A13" s="105"/>
      <c r="B13" s="105"/>
      <c r="C13" s="60">
        <v>19</v>
      </c>
      <c r="D13" s="60">
        <v>21</v>
      </c>
      <c r="E13" s="60">
        <v>21</v>
      </c>
      <c r="F13" s="60">
        <v>21</v>
      </c>
      <c r="H13" s="24" t="s">
        <v>70</v>
      </c>
      <c r="I13" s="24">
        <v>68</v>
      </c>
      <c r="J13" s="24">
        <v>75</v>
      </c>
      <c r="K13" s="24">
        <v>87</v>
      </c>
      <c r="L13" s="24">
        <v>81</v>
      </c>
      <c r="M13" s="24">
        <v>311</v>
      </c>
    </row>
    <row r="14" spans="1:13" ht="15.75" thickBot="1">
      <c r="A14" s="105"/>
      <c r="B14" s="105"/>
      <c r="C14" s="61">
        <v>17</v>
      </c>
      <c r="D14" s="61">
        <v>21</v>
      </c>
      <c r="E14" s="61">
        <v>21</v>
      </c>
      <c r="F14" s="61">
        <v>23</v>
      </c>
      <c r="H14" s="24" t="s">
        <v>293</v>
      </c>
      <c r="I14" s="24">
        <v>17</v>
      </c>
      <c r="J14" s="24">
        <v>18.75</v>
      </c>
      <c r="K14" s="24">
        <v>21.75</v>
      </c>
      <c r="L14" s="24">
        <v>20.25</v>
      </c>
      <c r="M14" s="24">
        <v>19.4375</v>
      </c>
    </row>
    <row r="15" spans="1:13">
      <c r="H15" s="24" t="s">
        <v>84</v>
      </c>
      <c r="I15" s="24">
        <v>2.6666666666666665</v>
      </c>
      <c r="J15" s="24">
        <v>0.91666666666666663</v>
      </c>
      <c r="K15" s="24">
        <v>0.91666666666666663</v>
      </c>
      <c r="L15" s="24">
        <v>1.5833333333333333</v>
      </c>
      <c r="M15" s="24">
        <v>4.5291666666666668</v>
      </c>
    </row>
    <row r="16" spans="1:13">
      <c r="H16" s="24"/>
      <c r="I16" s="24"/>
      <c r="J16" s="24"/>
      <c r="K16" s="24"/>
      <c r="L16" s="24"/>
      <c r="M16" s="24"/>
    </row>
    <row r="17" spans="8:14" ht="15.75" thickBot="1">
      <c r="H17" s="62" t="s">
        <v>346</v>
      </c>
      <c r="I17" s="62"/>
      <c r="J17" s="62"/>
      <c r="K17" s="62"/>
      <c r="L17" s="62"/>
      <c r="M17" s="62"/>
    </row>
    <row r="18" spans="8:14">
      <c r="H18" s="24" t="s">
        <v>72</v>
      </c>
      <c r="I18" s="24">
        <v>4</v>
      </c>
      <c r="J18" s="24">
        <v>4</v>
      </c>
      <c r="K18" s="24">
        <v>4</v>
      </c>
      <c r="L18" s="24">
        <v>4</v>
      </c>
      <c r="M18" s="24">
        <v>16</v>
      </c>
    </row>
    <row r="19" spans="8:14">
      <c r="H19" s="24" t="s">
        <v>70</v>
      </c>
      <c r="I19" s="24">
        <v>72</v>
      </c>
      <c r="J19" s="24">
        <v>85</v>
      </c>
      <c r="K19" s="24">
        <v>82</v>
      </c>
      <c r="L19" s="24">
        <v>91</v>
      </c>
      <c r="M19" s="24">
        <v>330</v>
      </c>
    </row>
    <row r="20" spans="8:14">
      <c r="H20" s="24" t="s">
        <v>293</v>
      </c>
      <c r="I20" s="24">
        <v>18</v>
      </c>
      <c r="J20" s="24">
        <v>21.25</v>
      </c>
      <c r="K20" s="24">
        <v>20.5</v>
      </c>
      <c r="L20" s="24">
        <v>22.75</v>
      </c>
      <c r="M20" s="24">
        <v>20.625</v>
      </c>
    </row>
    <row r="21" spans="8:14">
      <c r="H21" s="24" t="s">
        <v>84</v>
      </c>
      <c r="I21" s="24">
        <v>0.66666666666666663</v>
      </c>
      <c r="J21" s="24">
        <v>1.5833333333333333</v>
      </c>
      <c r="K21" s="24">
        <v>3</v>
      </c>
      <c r="L21" s="24">
        <v>2.9166666666666665</v>
      </c>
      <c r="M21" s="24">
        <v>4.7833333333333332</v>
      </c>
    </row>
    <row r="22" spans="8:14">
      <c r="H22" s="24"/>
      <c r="I22" s="24"/>
      <c r="J22" s="24"/>
      <c r="K22" s="24"/>
      <c r="L22" s="24"/>
      <c r="M22" s="24"/>
    </row>
    <row r="23" spans="8:14" ht="15.75" thickBot="1">
      <c r="H23" s="62" t="s">
        <v>302</v>
      </c>
      <c r="I23" s="62"/>
      <c r="J23" s="62"/>
      <c r="K23" s="62"/>
      <c r="L23" s="62"/>
    </row>
    <row r="24" spans="8:14">
      <c r="H24" s="24" t="s">
        <v>72</v>
      </c>
      <c r="I24" s="24">
        <v>12</v>
      </c>
      <c r="J24" s="24">
        <v>12</v>
      </c>
      <c r="K24" s="24">
        <v>12</v>
      </c>
      <c r="L24" s="24">
        <v>12</v>
      </c>
    </row>
    <row r="25" spans="8:14">
      <c r="H25" s="24" t="s">
        <v>70</v>
      </c>
      <c r="I25" s="24">
        <v>207</v>
      </c>
      <c r="J25" s="24">
        <v>241</v>
      </c>
      <c r="K25" s="24">
        <v>251</v>
      </c>
      <c r="L25" s="24">
        <v>254</v>
      </c>
    </row>
    <row r="26" spans="8:14">
      <c r="H26" s="24" t="s">
        <v>293</v>
      </c>
      <c r="I26" s="24">
        <v>17.25</v>
      </c>
      <c r="J26" s="24">
        <v>20.083333333333332</v>
      </c>
      <c r="K26" s="24">
        <v>20.916666666666668</v>
      </c>
      <c r="L26" s="24">
        <v>21.166666666666668</v>
      </c>
    </row>
    <row r="27" spans="8:14">
      <c r="H27" s="24" t="s">
        <v>84</v>
      </c>
      <c r="I27" s="24">
        <v>3.6590909090909092</v>
      </c>
      <c r="J27" s="24">
        <v>2.8106060606060597</v>
      </c>
      <c r="K27" s="24">
        <v>1.9015151515151514</v>
      </c>
      <c r="L27" s="24">
        <v>4.8787878787878789</v>
      </c>
    </row>
    <row r="28" spans="8:14">
      <c r="H28" s="24"/>
      <c r="I28" s="24"/>
      <c r="J28" s="24"/>
      <c r="K28" s="24"/>
      <c r="L28" s="24"/>
    </row>
    <row r="30" spans="8:14" ht="15.75" thickBot="1">
      <c r="H30" t="s">
        <v>295</v>
      </c>
    </row>
    <row r="31" spans="8:14">
      <c r="H31" s="29" t="s">
        <v>296</v>
      </c>
      <c r="I31" s="29" t="s">
        <v>297</v>
      </c>
      <c r="J31" s="29" t="s">
        <v>90</v>
      </c>
      <c r="K31" s="29" t="s">
        <v>298</v>
      </c>
      <c r="L31" s="29" t="s">
        <v>160</v>
      </c>
      <c r="M31" s="29" t="s">
        <v>218</v>
      </c>
      <c r="N31" s="29" t="s">
        <v>299</v>
      </c>
    </row>
    <row r="32" spans="8:14">
      <c r="H32" s="24" t="s">
        <v>330</v>
      </c>
      <c r="I32" s="24">
        <v>14.291666666666572</v>
      </c>
      <c r="J32" s="24">
        <v>2</v>
      </c>
      <c r="K32" s="24">
        <v>7.145833333333286</v>
      </c>
      <c r="L32" s="24">
        <v>2.3333333333333179</v>
      </c>
      <c r="M32" s="24">
        <v>0.11146811234041665</v>
      </c>
      <c r="N32" s="24">
        <v>3.2594463061441079</v>
      </c>
    </row>
    <row r="33" spans="8:14">
      <c r="H33" s="24" t="s">
        <v>323</v>
      </c>
      <c r="I33" s="24">
        <v>116.22916666666657</v>
      </c>
      <c r="J33" s="24">
        <v>3</v>
      </c>
      <c r="K33" s="24">
        <v>38.743055555555522</v>
      </c>
      <c r="L33" s="24">
        <v>12.65079365079364</v>
      </c>
      <c r="M33" s="24">
        <v>8.4507804526666491E-6</v>
      </c>
      <c r="N33" s="24">
        <v>2.8662655509401795</v>
      </c>
    </row>
    <row r="34" spans="8:14">
      <c r="H34" s="24" t="s">
        <v>331</v>
      </c>
      <c r="I34" s="24">
        <v>21.208333333333428</v>
      </c>
      <c r="J34" s="24">
        <v>6</v>
      </c>
      <c r="K34" s="24">
        <v>3.5347222222222379</v>
      </c>
      <c r="L34" s="24">
        <v>1.1541950113378736</v>
      </c>
      <c r="M34" s="24">
        <v>0.35201398700539777</v>
      </c>
      <c r="N34" s="24">
        <v>2.3637509583661451</v>
      </c>
    </row>
    <row r="35" spans="8:14">
      <c r="H35" s="24" t="s">
        <v>332</v>
      </c>
      <c r="I35" s="24">
        <v>110.25</v>
      </c>
      <c r="J35" s="24">
        <v>36</v>
      </c>
      <c r="K35" s="24">
        <v>3.0625</v>
      </c>
      <c r="L35" s="24"/>
      <c r="M35" s="24"/>
      <c r="N35" s="24"/>
    </row>
    <row r="36" spans="8:14">
      <c r="H36" s="24"/>
      <c r="I36" s="24"/>
      <c r="J36" s="24"/>
      <c r="K36" s="24"/>
      <c r="L36" s="24"/>
      <c r="M36" s="24"/>
      <c r="N36" s="24"/>
    </row>
    <row r="37" spans="8:14" ht="15.75" thickBot="1">
      <c r="H37" s="25" t="s">
        <v>302</v>
      </c>
      <c r="I37" s="25">
        <v>261.97916666666657</v>
      </c>
      <c r="J37" s="25">
        <v>47</v>
      </c>
      <c r="K37" s="25"/>
      <c r="L37" s="25"/>
      <c r="M37" s="25"/>
      <c r="N37" s="25"/>
    </row>
  </sheetData>
  <mergeCells count="5">
    <mergeCell ref="B3:B6"/>
    <mergeCell ref="B7:B10"/>
    <mergeCell ref="B11:B14"/>
    <mergeCell ref="A3:A14"/>
    <mergeCell ref="C1:F1"/>
  </mergeCell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0"/>
  <sheetViews>
    <sheetView topLeftCell="F1" workbookViewId="0">
      <selection activeCell="O18" sqref="O18:O20"/>
    </sheetView>
  </sheetViews>
  <sheetFormatPr defaultRowHeight="15"/>
  <cols>
    <col min="2" max="2" width="11.5703125" customWidth="1"/>
    <col min="3" max="3" width="12" bestFit="1" customWidth="1"/>
    <col min="4" max="4" width="14.140625" customWidth="1"/>
    <col min="5" max="5" width="58.5703125" customWidth="1"/>
    <col min="7" max="7" width="12.140625" customWidth="1"/>
    <col min="11" max="11" width="18" bestFit="1" customWidth="1"/>
  </cols>
  <sheetData>
    <row r="1" spans="1:16" ht="59.25" customHeight="1">
      <c r="B1" s="107" t="s">
        <v>347</v>
      </c>
      <c r="C1" s="108"/>
      <c r="D1" s="108"/>
      <c r="E1" s="88" t="s">
        <v>348</v>
      </c>
    </row>
    <row r="2" spans="1:16">
      <c r="B2" s="2"/>
      <c r="C2" s="2" t="s">
        <v>349</v>
      </c>
      <c r="D2" s="2" t="s">
        <v>350</v>
      </c>
    </row>
    <row r="3" spans="1:16">
      <c r="B3" s="2" t="s">
        <v>351</v>
      </c>
      <c r="C3" s="2" t="s">
        <v>352</v>
      </c>
      <c r="D3" s="80" t="s">
        <v>353</v>
      </c>
      <c r="F3">
        <f>CORREL(C4:C9,D4:D9)</f>
        <v>0.85280286542244177</v>
      </c>
      <c r="G3" t="s">
        <v>354</v>
      </c>
      <c r="H3" t="s">
        <v>355</v>
      </c>
      <c r="K3" t="s">
        <v>356</v>
      </c>
    </row>
    <row r="4" spans="1:16" ht="15.75" thickBot="1">
      <c r="B4" s="2" t="s">
        <v>144</v>
      </c>
      <c r="C4" s="2">
        <v>400</v>
      </c>
      <c r="D4" s="2">
        <v>44</v>
      </c>
      <c r="E4" s="97">
        <v>44</v>
      </c>
      <c r="G4">
        <f>D4-E4</f>
        <v>0</v>
      </c>
      <c r="H4">
        <f>G4*G4</f>
        <v>0</v>
      </c>
    </row>
    <row r="5" spans="1:16">
      <c r="B5" s="2" t="s">
        <v>148</v>
      </c>
      <c r="C5" s="2">
        <v>600</v>
      </c>
      <c r="D5" s="2">
        <v>47</v>
      </c>
      <c r="E5" s="97">
        <v>48</v>
      </c>
      <c r="G5">
        <f t="shared" ref="G5:G9" si="0">D5-E5</f>
        <v>-1</v>
      </c>
      <c r="H5">
        <f t="shared" ref="H5:H9" si="1">G5*G5</f>
        <v>1</v>
      </c>
      <c r="K5" s="26" t="s">
        <v>357</v>
      </c>
      <c r="L5" s="26"/>
    </row>
    <row r="6" spans="1:16">
      <c r="B6" s="2" t="s">
        <v>152</v>
      </c>
      <c r="C6" s="2">
        <v>500</v>
      </c>
      <c r="D6" s="2">
        <v>48</v>
      </c>
      <c r="E6" s="97">
        <v>47</v>
      </c>
      <c r="G6">
        <f t="shared" si="0"/>
        <v>1</v>
      </c>
      <c r="H6">
        <f t="shared" si="1"/>
        <v>1</v>
      </c>
      <c r="K6" s="24" t="s">
        <v>358</v>
      </c>
      <c r="L6" s="24">
        <v>0.85280286542244177</v>
      </c>
    </row>
    <row r="7" spans="1:16">
      <c r="B7" s="2" t="s">
        <v>156</v>
      </c>
      <c r="C7" s="2">
        <v>600</v>
      </c>
      <c r="D7" s="2">
        <v>48</v>
      </c>
      <c r="E7" s="97">
        <v>48</v>
      </c>
      <c r="G7">
        <f t="shared" si="0"/>
        <v>0</v>
      </c>
      <c r="H7">
        <f t="shared" si="1"/>
        <v>0</v>
      </c>
      <c r="K7" s="24" t="s">
        <v>359</v>
      </c>
      <c r="L7" s="24">
        <v>0.72727272727272729</v>
      </c>
    </row>
    <row r="8" spans="1:16">
      <c r="B8" s="2" t="s">
        <v>360</v>
      </c>
      <c r="C8" s="2">
        <v>400</v>
      </c>
      <c r="D8" s="2">
        <v>43</v>
      </c>
      <c r="E8" s="97">
        <v>44</v>
      </c>
      <c r="G8">
        <f t="shared" si="0"/>
        <v>-1</v>
      </c>
      <c r="H8">
        <f t="shared" si="1"/>
        <v>1</v>
      </c>
      <c r="K8" s="24" t="s">
        <v>361</v>
      </c>
      <c r="L8" s="24">
        <v>0.65909090909090917</v>
      </c>
    </row>
    <row r="9" spans="1:16">
      <c r="B9" s="2" t="s">
        <v>160</v>
      </c>
      <c r="C9" s="2">
        <v>500</v>
      </c>
      <c r="D9" s="2">
        <v>46</v>
      </c>
      <c r="E9" s="97">
        <v>47</v>
      </c>
      <c r="G9">
        <f t="shared" si="0"/>
        <v>-1</v>
      </c>
      <c r="H9">
        <f t="shared" si="1"/>
        <v>1</v>
      </c>
      <c r="K9" s="24" t="s">
        <v>49</v>
      </c>
      <c r="L9" s="24">
        <v>1.2247448713915892</v>
      </c>
    </row>
    <row r="10" spans="1:16" ht="15.75" thickBot="1">
      <c r="A10" t="s">
        <v>362</v>
      </c>
      <c r="C10" s="22">
        <v>930</v>
      </c>
      <c r="D10">
        <f>_xlfn.FORECAST.LINEAR(C10,D4:D9,C4:C9)</f>
        <v>54.6</v>
      </c>
      <c r="E10" s="34" t="s">
        <v>363</v>
      </c>
      <c r="K10" s="25" t="s">
        <v>86</v>
      </c>
      <c r="L10" s="25">
        <v>6</v>
      </c>
    </row>
    <row r="11" spans="1:16">
      <c r="D11">
        <f>_xlfn.FORECAST.LINEAR(C10,D4:D9,C4:C9)</f>
        <v>54.6</v>
      </c>
      <c r="E11" s="97">
        <f>$C$28+$C$29*C10</f>
        <v>54.599999999999994</v>
      </c>
      <c r="H11">
        <f>SUM(H4:H9)</f>
        <v>4</v>
      </c>
    </row>
    <row r="12" spans="1:16" ht="15.75" thickBot="1">
      <c r="B12" t="s">
        <v>356</v>
      </c>
      <c r="K12" t="s">
        <v>295</v>
      </c>
    </row>
    <row r="13" spans="1:16" ht="15.75" thickBot="1">
      <c r="K13" s="29"/>
      <c r="L13" s="29" t="s">
        <v>90</v>
      </c>
      <c r="M13" s="29" t="s">
        <v>297</v>
      </c>
      <c r="N13" s="29" t="s">
        <v>298</v>
      </c>
      <c r="O13" s="29" t="s">
        <v>160</v>
      </c>
      <c r="P13" s="29" t="s">
        <v>364</v>
      </c>
    </row>
    <row r="14" spans="1:16">
      <c r="B14" s="26" t="s">
        <v>357</v>
      </c>
      <c r="C14" s="26"/>
      <c r="K14" s="24" t="s">
        <v>365</v>
      </c>
      <c r="L14" s="24">
        <v>1</v>
      </c>
      <c r="M14" s="24">
        <v>16</v>
      </c>
      <c r="N14" s="24">
        <v>16</v>
      </c>
      <c r="O14" s="24">
        <v>10.666666666666664</v>
      </c>
      <c r="P14" s="24">
        <v>3.0905834747225299E-2</v>
      </c>
    </row>
    <row r="15" spans="1:16">
      <c r="B15" s="24" t="s">
        <v>358</v>
      </c>
      <c r="C15" s="24">
        <v>0.85280286542244177</v>
      </c>
      <c r="K15" s="24" t="s">
        <v>366</v>
      </c>
      <c r="L15" s="24">
        <v>4</v>
      </c>
      <c r="M15" s="24">
        <v>6.0000000000000009</v>
      </c>
      <c r="N15" s="24">
        <v>1.5000000000000002</v>
      </c>
      <c r="O15" s="24"/>
      <c r="P15" s="24"/>
    </row>
    <row r="16" spans="1:16" ht="15.75" thickBot="1">
      <c r="B16" s="24" t="s">
        <v>359</v>
      </c>
      <c r="C16" s="24">
        <v>0.72727272727272729</v>
      </c>
      <c r="K16" s="25" t="s">
        <v>302</v>
      </c>
      <c r="L16" s="25">
        <v>5</v>
      </c>
      <c r="M16" s="25">
        <v>22</v>
      </c>
      <c r="N16" s="25"/>
      <c r="O16" s="25"/>
      <c r="P16" s="25"/>
    </row>
    <row r="17" spans="1:19" ht="15.75" thickBot="1">
      <c r="B17" s="24" t="s">
        <v>361</v>
      </c>
      <c r="C17" s="24">
        <v>0.65909090909090917</v>
      </c>
    </row>
    <row r="18" spans="1:19">
      <c r="B18" s="24" t="s">
        <v>49</v>
      </c>
      <c r="C18" s="24">
        <v>1.2247448713915892</v>
      </c>
      <c r="K18" s="29"/>
      <c r="L18" s="29" t="s">
        <v>367</v>
      </c>
      <c r="M18" s="29" t="s">
        <v>49</v>
      </c>
      <c r="N18" s="29" t="s">
        <v>91</v>
      </c>
      <c r="O18" s="29" t="s">
        <v>218</v>
      </c>
      <c r="P18" s="29" t="s">
        <v>368</v>
      </c>
      <c r="Q18" s="29" t="s">
        <v>369</v>
      </c>
      <c r="R18" s="29" t="s">
        <v>370</v>
      </c>
      <c r="S18" s="29" t="s">
        <v>371</v>
      </c>
    </row>
    <row r="19" spans="1:19" ht="15.75" thickBot="1">
      <c r="B19" s="25" t="s">
        <v>86</v>
      </c>
      <c r="C19" s="25">
        <v>6</v>
      </c>
      <c r="K19" s="24" t="s">
        <v>372</v>
      </c>
      <c r="L19" s="24">
        <v>36</v>
      </c>
      <c r="M19" s="24">
        <v>3.1024184114977142</v>
      </c>
      <c r="N19" s="24">
        <v>11.603850681965476</v>
      </c>
      <c r="O19" s="24">
        <v>3.151668200579872E-4</v>
      </c>
      <c r="P19" s="24">
        <v>27.386305587121658</v>
      </c>
      <c r="Q19" s="24">
        <v>44.613694412878345</v>
      </c>
      <c r="R19" s="24">
        <v>27.386305587121658</v>
      </c>
      <c r="S19" s="24">
        <v>44.613694412878345</v>
      </c>
    </row>
    <row r="20" spans="1:19" ht="15.75" thickBot="1">
      <c r="K20" s="25" t="s">
        <v>373</v>
      </c>
      <c r="L20" s="25">
        <v>1.9999999999999997E-2</v>
      </c>
      <c r="M20" s="25">
        <v>6.1237243569579464E-3</v>
      </c>
      <c r="N20" s="25">
        <v>3.2659863237109032</v>
      </c>
      <c r="O20" s="25">
        <v>3.0905834747225313E-2</v>
      </c>
      <c r="P20" s="25">
        <v>2.9978154835436019E-3</v>
      </c>
      <c r="Q20" s="25">
        <v>3.7002184516456392E-2</v>
      </c>
      <c r="R20" s="25">
        <v>2.9978154835436019E-3</v>
      </c>
      <c r="S20" s="25">
        <v>3.7002184516456392E-2</v>
      </c>
    </row>
    <row r="21" spans="1:19" ht="15.75" thickBot="1">
      <c r="B21" t="s">
        <v>295</v>
      </c>
    </row>
    <row r="22" spans="1:19">
      <c r="B22" s="29"/>
      <c r="C22" s="29" t="s">
        <v>90</v>
      </c>
      <c r="D22" s="29" t="s">
        <v>297</v>
      </c>
      <c r="E22" s="29" t="s">
        <v>298</v>
      </c>
      <c r="F22" s="29" t="s">
        <v>160</v>
      </c>
      <c r="G22" s="29" t="s">
        <v>364</v>
      </c>
    </row>
    <row r="23" spans="1:19">
      <c r="B23" s="24" t="s">
        <v>365</v>
      </c>
      <c r="C23" s="24">
        <v>1</v>
      </c>
      <c r="D23" s="24">
        <v>16</v>
      </c>
      <c r="E23" s="24">
        <v>16</v>
      </c>
      <c r="F23" s="24">
        <v>10.666666666666664</v>
      </c>
      <c r="G23" s="63">
        <v>3.0905834747225299E-2</v>
      </c>
    </row>
    <row r="24" spans="1:19">
      <c r="B24" s="24" t="s">
        <v>366</v>
      </c>
      <c r="C24" s="24">
        <v>4</v>
      </c>
      <c r="D24" s="24">
        <v>6.0000000000000009</v>
      </c>
      <c r="E24" s="24">
        <v>1.5000000000000002</v>
      </c>
      <c r="F24" s="24"/>
      <c r="G24" s="24"/>
    </row>
    <row r="25" spans="1:19" ht="15.75" thickBot="1">
      <c r="B25" s="25" t="s">
        <v>302</v>
      </c>
      <c r="C25" s="25">
        <v>5</v>
      </c>
      <c r="D25" s="25">
        <v>22</v>
      </c>
      <c r="E25" s="25"/>
      <c r="F25" s="25"/>
      <c r="G25" s="25"/>
    </row>
    <row r="26" spans="1:19" ht="15.75" thickBot="1"/>
    <row r="27" spans="1:19">
      <c r="B27" s="29"/>
      <c r="C27" s="29" t="s">
        <v>367</v>
      </c>
      <c r="D27" s="29" t="s">
        <v>49</v>
      </c>
      <c r="E27" s="29" t="s">
        <v>91</v>
      </c>
      <c r="F27" s="29" t="s">
        <v>218</v>
      </c>
      <c r="G27" s="29" t="s">
        <v>368</v>
      </c>
      <c r="H27" s="29" t="s">
        <v>369</v>
      </c>
      <c r="I27" s="29" t="s">
        <v>370</v>
      </c>
      <c r="J27" s="29" t="s">
        <v>371</v>
      </c>
    </row>
    <row r="28" spans="1:19">
      <c r="A28" t="s">
        <v>374</v>
      </c>
      <c r="B28" s="24" t="s">
        <v>372</v>
      </c>
      <c r="C28" s="84">
        <v>36</v>
      </c>
      <c r="D28" s="24">
        <v>3.1024184114977142</v>
      </c>
      <c r="E28" s="24">
        <v>11.603850681965476</v>
      </c>
      <c r="F28" s="63">
        <v>3.151668200579872E-4</v>
      </c>
      <c r="G28" s="24">
        <v>27.386305587121658</v>
      </c>
      <c r="H28" s="24">
        <v>44.613694412878345</v>
      </c>
      <c r="I28" s="24">
        <v>27.386305587121658</v>
      </c>
      <c r="J28" s="24">
        <v>44.613694412878345</v>
      </c>
    </row>
    <row r="29" spans="1:19" ht="15.75" thickBot="1">
      <c r="A29" t="s">
        <v>375</v>
      </c>
      <c r="B29" s="25" t="s">
        <v>373</v>
      </c>
      <c r="C29" s="85">
        <v>1.9999999999999997E-2</v>
      </c>
      <c r="D29" s="25">
        <v>6.1237243569579464E-3</v>
      </c>
      <c r="E29" s="25">
        <v>3.2659863237109032</v>
      </c>
      <c r="F29" s="40">
        <v>3.0905834747225313E-2</v>
      </c>
      <c r="G29" s="25">
        <v>2.9978154835436019E-3</v>
      </c>
      <c r="H29" s="25">
        <v>3.7002184516456392E-2</v>
      </c>
      <c r="I29" s="25">
        <v>2.9978154835436019E-3</v>
      </c>
      <c r="J29" s="25">
        <v>3.7002184516456392E-2</v>
      </c>
    </row>
    <row r="30" spans="1:19">
      <c r="C30" t="s">
        <v>376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zoomScaleNormal="100" workbookViewId="0">
      <selection activeCell="D7" sqref="D7"/>
    </sheetView>
  </sheetViews>
  <sheetFormatPr defaultRowHeight="15"/>
  <cols>
    <col min="2" max="2" width="19.85546875" customWidth="1"/>
    <col min="3" max="3" width="22" customWidth="1"/>
    <col min="4" max="4" width="50.7109375" customWidth="1"/>
  </cols>
  <sheetData>
    <row r="1" spans="1:4" ht="63.75" customHeight="1">
      <c r="A1" s="109" t="s">
        <v>377</v>
      </c>
      <c r="B1" s="110"/>
      <c r="C1" s="111"/>
      <c r="D1" s="88" t="s">
        <v>348</v>
      </c>
    </row>
    <row r="2" spans="1:4">
      <c r="B2" s="94" t="s">
        <v>378</v>
      </c>
      <c r="C2" s="94" t="s">
        <v>379</v>
      </c>
      <c r="D2" s="68"/>
    </row>
    <row r="3" spans="1:4">
      <c r="A3" s="94" t="s">
        <v>380</v>
      </c>
      <c r="B3" s="94" t="s">
        <v>352</v>
      </c>
      <c r="C3" s="94" t="s">
        <v>381</v>
      </c>
      <c r="D3" s="68"/>
    </row>
    <row r="4" spans="1:4">
      <c r="A4" s="94">
        <v>4</v>
      </c>
      <c r="B4" s="94">
        <v>22</v>
      </c>
      <c r="C4" s="94">
        <v>1250</v>
      </c>
      <c r="D4" s="68"/>
    </row>
    <row r="5" spans="1:4">
      <c r="A5" s="94">
        <v>5</v>
      </c>
      <c r="B5" s="94">
        <v>27</v>
      </c>
      <c r="C5" s="94">
        <v>3297</v>
      </c>
      <c r="D5" s="68"/>
    </row>
    <row r="6" spans="1:4">
      <c r="A6" s="94">
        <v>6</v>
      </c>
      <c r="B6" s="94">
        <v>30</v>
      </c>
      <c r="C6" s="94">
        <v>5576</v>
      </c>
      <c r="D6" s="68"/>
    </row>
    <row r="7" spans="1:4">
      <c r="A7" s="94">
        <v>7</v>
      </c>
      <c r="B7" s="94">
        <v>34</v>
      </c>
      <c r="C7" s="94">
        <v>8109</v>
      </c>
      <c r="D7" s="68"/>
    </row>
    <row r="8" spans="1:4">
      <c r="A8" s="94">
        <v>8</v>
      </c>
      <c r="B8" s="94">
        <v>38</v>
      </c>
      <c r="C8" s="94">
        <v>9645</v>
      </c>
      <c r="D8" s="68"/>
    </row>
    <row r="9" spans="1:4">
      <c r="A9" s="94">
        <v>9</v>
      </c>
      <c r="B9" s="94">
        <v>32</v>
      </c>
      <c r="C9" s="94">
        <v>7726</v>
      </c>
      <c r="D9" s="68"/>
    </row>
    <row r="10" spans="1:4">
      <c r="A10" s="94">
        <v>10</v>
      </c>
      <c r="B10" s="94">
        <v>25</v>
      </c>
      <c r="C10" s="94">
        <v>2958</v>
      </c>
      <c r="D10" s="68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9"/>
  <sheetViews>
    <sheetView topLeftCell="A2" workbookViewId="0">
      <selection activeCell="I3" sqref="I3"/>
    </sheetView>
  </sheetViews>
  <sheetFormatPr defaultRowHeight="15"/>
  <cols>
    <col min="1" max="1" width="4.5703125" customWidth="1"/>
    <col min="2" max="2" width="9.85546875" customWidth="1"/>
    <col min="4" max="4" width="12.140625" customWidth="1"/>
    <col min="5" max="5" width="15.140625" customWidth="1"/>
    <col min="9" max="9" width="11.5703125" customWidth="1"/>
    <col min="257" max="257" width="4.5703125" customWidth="1"/>
    <col min="258" max="258" width="9.85546875" customWidth="1"/>
    <col min="260" max="260" width="12.140625" customWidth="1"/>
    <col min="261" max="261" width="15.140625" customWidth="1"/>
    <col min="513" max="513" width="4.5703125" customWidth="1"/>
    <col min="514" max="514" width="9.85546875" customWidth="1"/>
    <col min="516" max="516" width="12.140625" customWidth="1"/>
    <col min="517" max="517" width="15.140625" customWidth="1"/>
    <col min="769" max="769" width="4.5703125" customWidth="1"/>
    <col min="770" max="770" width="9.85546875" customWidth="1"/>
    <col min="772" max="772" width="12.140625" customWidth="1"/>
    <col min="773" max="773" width="15.140625" customWidth="1"/>
    <col min="1025" max="1025" width="4.5703125" customWidth="1"/>
    <col min="1026" max="1026" width="9.85546875" customWidth="1"/>
    <col min="1028" max="1028" width="12.140625" customWidth="1"/>
    <col min="1029" max="1029" width="15.140625" customWidth="1"/>
    <col min="1281" max="1281" width="4.5703125" customWidth="1"/>
    <col min="1282" max="1282" width="9.85546875" customWidth="1"/>
    <col min="1284" max="1284" width="12.140625" customWidth="1"/>
    <col min="1285" max="1285" width="15.140625" customWidth="1"/>
    <col min="1537" max="1537" width="4.5703125" customWidth="1"/>
    <col min="1538" max="1538" width="9.85546875" customWidth="1"/>
    <col min="1540" max="1540" width="12.140625" customWidth="1"/>
    <col min="1541" max="1541" width="15.140625" customWidth="1"/>
    <col min="1793" max="1793" width="4.5703125" customWidth="1"/>
    <col min="1794" max="1794" width="9.85546875" customWidth="1"/>
    <col min="1796" max="1796" width="12.140625" customWidth="1"/>
    <col min="1797" max="1797" width="15.140625" customWidth="1"/>
    <col min="2049" max="2049" width="4.5703125" customWidth="1"/>
    <col min="2050" max="2050" width="9.85546875" customWidth="1"/>
    <col min="2052" max="2052" width="12.140625" customWidth="1"/>
    <col min="2053" max="2053" width="15.140625" customWidth="1"/>
    <col min="2305" max="2305" width="4.5703125" customWidth="1"/>
    <col min="2306" max="2306" width="9.85546875" customWidth="1"/>
    <col min="2308" max="2308" width="12.140625" customWidth="1"/>
    <col min="2309" max="2309" width="15.140625" customWidth="1"/>
    <col min="2561" max="2561" width="4.5703125" customWidth="1"/>
    <col min="2562" max="2562" width="9.85546875" customWidth="1"/>
    <col min="2564" max="2564" width="12.140625" customWidth="1"/>
    <col min="2565" max="2565" width="15.140625" customWidth="1"/>
    <col min="2817" max="2817" width="4.5703125" customWidth="1"/>
    <col min="2818" max="2818" width="9.85546875" customWidth="1"/>
    <col min="2820" max="2820" width="12.140625" customWidth="1"/>
    <col min="2821" max="2821" width="15.140625" customWidth="1"/>
    <col min="3073" max="3073" width="4.5703125" customWidth="1"/>
    <col min="3074" max="3074" width="9.85546875" customWidth="1"/>
    <col min="3076" max="3076" width="12.140625" customWidth="1"/>
    <col min="3077" max="3077" width="15.140625" customWidth="1"/>
    <col min="3329" max="3329" width="4.5703125" customWidth="1"/>
    <col min="3330" max="3330" width="9.85546875" customWidth="1"/>
    <col min="3332" max="3332" width="12.140625" customWidth="1"/>
    <col min="3333" max="3333" width="15.140625" customWidth="1"/>
    <col min="3585" max="3585" width="4.5703125" customWidth="1"/>
    <col min="3586" max="3586" width="9.85546875" customWidth="1"/>
    <col min="3588" max="3588" width="12.140625" customWidth="1"/>
    <col min="3589" max="3589" width="15.140625" customWidth="1"/>
    <col min="3841" max="3841" width="4.5703125" customWidth="1"/>
    <col min="3842" max="3842" width="9.85546875" customWidth="1"/>
    <col min="3844" max="3844" width="12.140625" customWidth="1"/>
    <col min="3845" max="3845" width="15.140625" customWidth="1"/>
    <col min="4097" max="4097" width="4.5703125" customWidth="1"/>
    <col min="4098" max="4098" width="9.85546875" customWidth="1"/>
    <col min="4100" max="4100" width="12.140625" customWidth="1"/>
    <col min="4101" max="4101" width="15.140625" customWidth="1"/>
    <col min="4353" max="4353" width="4.5703125" customWidth="1"/>
    <col min="4354" max="4354" width="9.85546875" customWidth="1"/>
    <col min="4356" max="4356" width="12.140625" customWidth="1"/>
    <col min="4357" max="4357" width="15.140625" customWidth="1"/>
    <col min="4609" max="4609" width="4.5703125" customWidth="1"/>
    <col min="4610" max="4610" width="9.85546875" customWidth="1"/>
    <col min="4612" max="4612" width="12.140625" customWidth="1"/>
    <col min="4613" max="4613" width="15.140625" customWidth="1"/>
    <col min="4865" max="4865" width="4.5703125" customWidth="1"/>
    <col min="4866" max="4866" width="9.85546875" customWidth="1"/>
    <col min="4868" max="4868" width="12.140625" customWidth="1"/>
    <col min="4869" max="4869" width="15.140625" customWidth="1"/>
    <col min="5121" max="5121" width="4.5703125" customWidth="1"/>
    <col min="5122" max="5122" width="9.85546875" customWidth="1"/>
    <col min="5124" max="5124" width="12.140625" customWidth="1"/>
    <col min="5125" max="5125" width="15.140625" customWidth="1"/>
    <col min="5377" max="5377" width="4.5703125" customWidth="1"/>
    <col min="5378" max="5378" width="9.85546875" customWidth="1"/>
    <col min="5380" max="5380" width="12.140625" customWidth="1"/>
    <col min="5381" max="5381" width="15.140625" customWidth="1"/>
    <col min="5633" max="5633" width="4.5703125" customWidth="1"/>
    <col min="5634" max="5634" width="9.85546875" customWidth="1"/>
    <col min="5636" max="5636" width="12.140625" customWidth="1"/>
    <col min="5637" max="5637" width="15.140625" customWidth="1"/>
    <col min="5889" max="5889" width="4.5703125" customWidth="1"/>
    <col min="5890" max="5890" width="9.85546875" customWidth="1"/>
    <col min="5892" max="5892" width="12.140625" customWidth="1"/>
    <col min="5893" max="5893" width="15.140625" customWidth="1"/>
    <col min="6145" max="6145" width="4.5703125" customWidth="1"/>
    <col min="6146" max="6146" width="9.85546875" customWidth="1"/>
    <col min="6148" max="6148" width="12.140625" customWidth="1"/>
    <col min="6149" max="6149" width="15.140625" customWidth="1"/>
    <col min="6401" max="6401" width="4.5703125" customWidth="1"/>
    <col min="6402" max="6402" width="9.85546875" customWidth="1"/>
    <col min="6404" max="6404" width="12.140625" customWidth="1"/>
    <col min="6405" max="6405" width="15.140625" customWidth="1"/>
    <col min="6657" max="6657" width="4.5703125" customWidth="1"/>
    <col min="6658" max="6658" width="9.85546875" customWidth="1"/>
    <col min="6660" max="6660" width="12.140625" customWidth="1"/>
    <col min="6661" max="6661" width="15.140625" customWidth="1"/>
    <col min="6913" max="6913" width="4.5703125" customWidth="1"/>
    <col min="6914" max="6914" width="9.85546875" customWidth="1"/>
    <col min="6916" max="6916" width="12.140625" customWidth="1"/>
    <col min="6917" max="6917" width="15.140625" customWidth="1"/>
    <col min="7169" max="7169" width="4.5703125" customWidth="1"/>
    <col min="7170" max="7170" width="9.85546875" customWidth="1"/>
    <col min="7172" max="7172" width="12.140625" customWidth="1"/>
    <col min="7173" max="7173" width="15.140625" customWidth="1"/>
    <col min="7425" max="7425" width="4.5703125" customWidth="1"/>
    <col min="7426" max="7426" width="9.85546875" customWidth="1"/>
    <col min="7428" max="7428" width="12.140625" customWidth="1"/>
    <col min="7429" max="7429" width="15.140625" customWidth="1"/>
    <col min="7681" max="7681" width="4.5703125" customWidth="1"/>
    <col min="7682" max="7682" width="9.85546875" customWidth="1"/>
    <col min="7684" max="7684" width="12.140625" customWidth="1"/>
    <col min="7685" max="7685" width="15.140625" customWidth="1"/>
    <col min="7937" max="7937" width="4.5703125" customWidth="1"/>
    <col min="7938" max="7938" width="9.85546875" customWidth="1"/>
    <col min="7940" max="7940" width="12.140625" customWidth="1"/>
    <col min="7941" max="7941" width="15.140625" customWidth="1"/>
    <col min="8193" max="8193" width="4.5703125" customWidth="1"/>
    <col min="8194" max="8194" width="9.85546875" customWidth="1"/>
    <col min="8196" max="8196" width="12.140625" customWidth="1"/>
    <col min="8197" max="8197" width="15.140625" customWidth="1"/>
    <col min="8449" max="8449" width="4.5703125" customWidth="1"/>
    <col min="8450" max="8450" width="9.85546875" customWidth="1"/>
    <col min="8452" max="8452" width="12.140625" customWidth="1"/>
    <col min="8453" max="8453" width="15.140625" customWidth="1"/>
    <col min="8705" max="8705" width="4.5703125" customWidth="1"/>
    <col min="8706" max="8706" width="9.85546875" customWidth="1"/>
    <col min="8708" max="8708" width="12.140625" customWidth="1"/>
    <col min="8709" max="8709" width="15.140625" customWidth="1"/>
    <col min="8961" max="8961" width="4.5703125" customWidth="1"/>
    <col min="8962" max="8962" width="9.85546875" customWidth="1"/>
    <col min="8964" max="8964" width="12.140625" customWidth="1"/>
    <col min="8965" max="8965" width="15.140625" customWidth="1"/>
    <col min="9217" max="9217" width="4.5703125" customWidth="1"/>
    <col min="9218" max="9218" width="9.85546875" customWidth="1"/>
    <col min="9220" max="9220" width="12.140625" customWidth="1"/>
    <col min="9221" max="9221" width="15.140625" customWidth="1"/>
    <col min="9473" max="9473" width="4.5703125" customWidth="1"/>
    <col min="9474" max="9474" width="9.85546875" customWidth="1"/>
    <col min="9476" max="9476" width="12.140625" customWidth="1"/>
    <col min="9477" max="9477" width="15.140625" customWidth="1"/>
    <col min="9729" max="9729" width="4.5703125" customWidth="1"/>
    <col min="9730" max="9730" width="9.85546875" customWidth="1"/>
    <col min="9732" max="9732" width="12.140625" customWidth="1"/>
    <col min="9733" max="9733" width="15.140625" customWidth="1"/>
    <col min="9985" max="9985" width="4.5703125" customWidth="1"/>
    <col min="9986" max="9986" width="9.85546875" customWidth="1"/>
    <col min="9988" max="9988" width="12.140625" customWidth="1"/>
    <col min="9989" max="9989" width="15.140625" customWidth="1"/>
    <col min="10241" max="10241" width="4.5703125" customWidth="1"/>
    <col min="10242" max="10242" width="9.85546875" customWidth="1"/>
    <col min="10244" max="10244" width="12.140625" customWidth="1"/>
    <col min="10245" max="10245" width="15.140625" customWidth="1"/>
    <col min="10497" max="10497" width="4.5703125" customWidth="1"/>
    <col min="10498" max="10498" width="9.85546875" customWidth="1"/>
    <col min="10500" max="10500" width="12.140625" customWidth="1"/>
    <col min="10501" max="10501" width="15.140625" customWidth="1"/>
    <col min="10753" max="10753" width="4.5703125" customWidth="1"/>
    <col min="10754" max="10754" width="9.85546875" customWidth="1"/>
    <col min="10756" max="10756" width="12.140625" customWidth="1"/>
    <col min="10757" max="10757" width="15.140625" customWidth="1"/>
    <col min="11009" max="11009" width="4.5703125" customWidth="1"/>
    <col min="11010" max="11010" width="9.85546875" customWidth="1"/>
    <col min="11012" max="11012" width="12.140625" customWidth="1"/>
    <col min="11013" max="11013" width="15.140625" customWidth="1"/>
    <col min="11265" max="11265" width="4.5703125" customWidth="1"/>
    <col min="11266" max="11266" width="9.85546875" customWidth="1"/>
    <col min="11268" max="11268" width="12.140625" customWidth="1"/>
    <col min="11269" max="11269" width="15.140625" customWidth="1"/>
    <col min="11521" max="11521" width="4.5703125" customWidth="1"/>
    <col min="11522" max="11522" width="9.85546875" customWidth="1"/>
    <col min="11524" max="11524" width="12.140625" customWidth="1"/>
    <col min="11525" max="11525" width="15.140625" customWidth="1"/>
    <col min="11777" max="11777" width="4.5703125" customWidth="1"/>
    <col min="11778" max="11778" width="9.85546875" customWidth="1"/>
    <col min="11780" max="11780" width="12.140625" customWidth="1"/>
    <col min="11781" max="11781" width="15.140625" customWidth="1"/>
    <col min="12033" max="12033" width="4.5703125" customWidth="1"/>
    <col min="12034" max="12034" width="9.85546875" customWidth="1"/>
    <col min="12036" max="12036" width="12.140625" customWidth="1"/>
    <col min="12037" max="12037" width="15.140625" customWidth="1"/>
    <col min="12289" max="12289" width="4.5703125" customWidth="1"/>
    <col min="12290" max="12290" width="9.85546875" customWidth="1"/>
    <col min="12292" max="12292" width="12.140625" customWidth="1"/>
    <col min="12293" max="12293" width="15.140625" customWidth="1"/>
    <col min="12545" max="12545" width="4.5703125" customWidth="1"/>
    <col min="12546" max="12546" width="9.85546875" customWidth="1"/>
    <col min="12548" max="12548" width="12.140625" customWidth="1"/>
    <col min="12549" max="12549" width="15.140625" customWidth="1"/>
    <col min="12801" max="12801" width="4.5703125" customWidth="1"/>
    <col min="12802" max="12802" width="9.85546875" customWidth="1"/>
    <col min="12804" max="12804" width="12.140625" customWidth="1"/>
    <col min="12805" max="12805" width="15.140625" customWidth="1"/>
    <col min="13057" max="13057" width="4.5703125" customWidth="1"/>
    <col min="13058" max="13058" width="9.85546875" customWidth="1"/>
    <col min="13060" max="13060" width="12.140625" customWidth="1"/>
    <col min="13061" max="13061" width="15.140625" customWidth="1"/>
    <col min="13313" max="13313" width="4.5703125" customWidth="1"/>
    <col min="13314" max="13314" width="9.85546875" customWidth="1"/>
    <col min="13316" max="13316" width="12.140625" customWidth="1"/>
    <col min="13317" max="13317" width="15.140625" customWidth="1"/>
    <col min="13569" max="13569" width="4.5703125" customWidth="1"/>
    <col min="13570" max="13570" width="9.85546875" customWidth="1"/>
    <col min="13572" max="13572" width="12.140625" customWidth="1"/>
    <col min="13573" max="13573" width="15.140625" customWidth="1"/>
    <col min="13825" max="13825" width="4.5703125" customWidth="1"/>
    <col min="13826" max="13826" width="9.85546875" customWidth="1"/>
    <col min="13828" max="13828" width="12.140625" customWidth="1"/>
    <col min="13829" max="13829" width="15.140625" customWidth="1"/>
    <col min="14081" max="14081" width="4.5703125" customWidth="1"/>
    <col min="14082" max="14082" width="9.85546875" customWidth="1"/>
    <col min="14084" max="14084" width="12.140625" customWidth="1"/>
    <col min="14085" max="14085" width="15.140625" customWidth="1"/>
    <col min="14337" max="14337" width="4.5703125" customWidth="1"/>
    <col min="14338" max="14338" width="9.85546875" customWidth="1"/>
    <col min="14340" max="14340" width="12.140625" customWidth="1"/>
    <col min="14341" max="14341" width="15.140625" customWidth="1"/>
    <col min="14593" max="14593" width="4.5703125" customWidth="1"/>
    <col min="14594" max="14594" width="9.85546875" customWidth="1"/>
    <col min="14596" max="14596" width="12.140625" customWidth="1"/>
    <col min="14597" max="14597" width="15.140625" customWidth="1"/>
    <col min="14849" max="14849" width="4.5703125" customWidth="1"/>
    <col min="14850" max="14850" width="9.85546875" customWidth="1"/>
    <col min="14852" max="14852" width="12.140625" customWidth="1"/>
    <col min="14853" max="14853" width="15.140625" customWidth="1"/>
    <col min="15105" max="15105" width="4.5703125" customWidth="1"/>
    <col min="15106" max="15106" width="9.85546875" customWidth="1"/>
    <col min="15108" max="15108" width="12.140625" customWidth="1"/>
    <col min="15109" max="15109" width="15.140625" customWidth="1"/>
    <col min="15361" max="15361" width="4.5703125" customWidth="1"/>
    <col min="15362" max="15362" width="9.85546875" customWidth="1"/>
    <col min="15364" max="15364" width="12.140625" customWidth="1"/>
    <col min="15365" max="15365" width="15.140625" customWidth="1"/>
    <col min="15617" max="15617" width="4.5703125" customWidth="1"/>
    <col min="15618" max="15618" width="9.85546875" customWidth="1"/>
    <col min="15620" max="15620" width="12.140625" customWidth="1"/>
    <col min="15621" max="15621" width="15.140625" customWidth="1"/>
    <col min="15873" max="15873" width="4.5703125" customWidth="1"/>
    <col min="15874" max="15874" width="9.85546875" customWidth="1"/>
    <col min="15876" max="15876" width="12.140625" customWidth="1"/>
    <col min="15877" max="15877" width="15.140625" customWidth="1"/>
    <col min="16129" max="16129" width="4.5703125" customWidth="1"/>
    <col min="16130" max="16130" width="9.85546875" customWidth="1"/>
    <col min="16132" max="16132" width="12.140625" customWidth="1"/>
    <col min="16133" max="16133" width="15.140625" customWidth="1"/>
  </cols>
  <sheetData>
    <row r="1" spans="1:15" ht="20.25">
      <c r="A1" s="112" t="s">
        <v>382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5" ht="88.5" customHeight="1">
      <c r="A2" s="114" t="s">
        <v>383</v>
      </c>
      <c r="B2" s="114"/>
      <c r="C2" s="114"/>
      <c r="D2" s="114"/>
      <c r="E2" s="114"/>
      <c r="F2" s="114"/>
      <c r="G2" s="114"/>
      <c r="H2" s="114"/>
      <c r="I2" s="114"/>
      <c r="J2" s="96"/>
    </row>
    <row r="3" spans="1:15" ht="47.25">
      <c r="A3" s="67" t="s">
        <v>106</v>
      </c>
      <c r="B3" s="73" t="s">
        <v>384</v>
      </c>
      <c r="C3" s="67" t="s">
        <v>385</v>
      </c>
      <c r="D3" s="67" t="s">
        <v>386</v>
      </c>
      <c r="E3" s="73" t="s">
        <v>387</v>
      </c>
      <c r="F3" s="73" t="s">
        <v>388</v>
      </c>
      <c r="G3" s="73" t="s">
        <v>389</v>
      </c>
      <c r="H3" s="73" t="s">
        <v>390</v>
      </c>
      <c r="I3" s="73" t="s">
        <v>391</v>
      </c>
      <c r="K3" t="s">
        <v>392</v>
      </c>
      <c r="L3" t="s">
        <v>393</v>
      </c>
    </row>
    <row r="4" spans="1:15" ht="15.75">
      <c r="A4" s="2">
        <v>1</v>
      </c>
      <c r="B4" s="2" t="s">
        <v>394</v>
      </c>
      <c r="C4" s="2">
        <v>125</v>
      </c>
      <c r="D4" s="2">
        <v>255</v>
      </c>
      <c r="E4" s="74">
        <f t="shared" ref="E4:E14" si="0">D4-C4</f>
        <v>130</v>
      </c>
      <c r="F4" s="74">
        <f t="shared" ref="F4:F14" si="1">IF(LEFT(B4,1)="A",5000,10000)</f>
        <v>5000</v>
      </c>
      <c r="G4" s="74">
        <f t="shared" ref="G4:G14" si="2">IF(LEFT(B4,1)="A",IF(E4&lt;=100,E4*450,100*450),IF(E4&lt;=100,E4*650,100*650))</f>
        <v>45000</v>
      </c>
      <c r="H4" s="74">
        <f t="shared" ref="H4:H14" si="3">IF(LEFT(B4,1)="A",IF(E4&lt;=100,0,IF(E4&lt;=150,(E4-100)*600,IF(E4&lt;=200,(E4-150)*850+50*600,(E4-200)*1200+50*850+50*600))),IF(E4&lt;=100,0,IF(E4&lt;=150,(E4-100)*900,IF(E4&lt;=200,(E4-150)*1200+50*900,(E4-200)*1500+50*1200+50*900))))</f>
        <v>18000</v>
      </c>
      <c r="I4" s="74">
        <f t="shared" ref="I4:I14" si="4">F4+G4+H4</f>
        <v>68000</v>
      </c>
      <c r="L4" s="113" t="s">
        <v>395</v>
      </c>
      <c r="M4" s="113"/>
      <c r="N4" s="113"/>
      <c r="O4" s="113"/>
    </row>
    <row r="5" spans="1:15" ht="15.75">
      <c r="A5" s="2">
        <v>2</v>
      </c>
      <c r="B5" s="2" t="s">
        <v>396</v>
      </c>
      <c r="C5" s="2">
        <v>150</v>
      </c>
      <c r="D5" s="2">
        <v>365</v>
      </c>
      <c r="E5" s="74">
        <f t="shared" si="0"/>
        <v>215</v>
      </c>
      <c r="F5" s="74">
        <f t="shared" si="1"/>
        <v>5000</v>
      </c>
      <c r="G5" s="74">
        <f t="shared" si="2"/>
        <v>45000</v>
      </c>
      <c r="H5" s="74">
        <f t="shared" si="3"/>
        <v>90500</v>
      </c>
      <c r="I5" s="74">
        <f t="shared" si="4"/>
        <v>140500</v>
      </c>
      <c r="K5" t="s">
        <v>397</v>
      </c>
    </row>
    <row r="6" spans="1:15" ht="15.75">
      <c r="A6" s="2">
        <v>3</v>
      </c>
      <c r="B6" s="2" t="s">
        <v>398</v>
      </c>
      <c r="C6" s="2">
        <v>180</v>
      </c>
      <c r="D6" s="2">
        <v>275</v>
      </c>
      <c r="E6" s="74">
        <f t="shared" si="0"/>
        <v>95</v>
      </c>
      <c r="F6" s="74">
        <f t="shared" si="1"/>
        <v>5000</v>
      </c>
      <c r="G6" s="74">
        <f t="shared" si="2"/>
        <v>42750</v>
      </c>
      <c r="H6" s="74">
        <f t="shared" si="3"/>
        <v>0</v>
      </c>
      <c r="I6" s="74">
        <f t="shared" si="4"/>
        <v>47750</v>
      </c>
      <c r="L6" t="s">
        <v>399</v>
      </c>
    </row>
    <row r="7" spans="1:15" ht="15.75">
      <c r="A7" s="2">
        <v>4</v>
      </c>
      <c r="B7" s="2" t="s">
        <v>400</v>
      </c>
      <c r="C7" s="2">
        <v>140</v>
      </c>
      <c r="D7" s="2">
        <v>258</v>
      </c>
      <c r="E7" s="74">
        <f t="shared" si="0"/>
        <v>118</v>
      </c>
      <c r="F7" s="74">
        <f t="shared" si="1"/>
        <v>5000</v>
      </c>
      <c r="G7" s="74">
        <f t="shared" si="2"/>
        <v>45000</v>
      </c>
      <c r="H7" s="74">
        <f t="shared" si="3"/>
        <v>10800</v>
      </c>
      <c r="I7" s="74">
        <f t="shared" si="4"/>
        <v>60800</v>
      </c>
      <c r="L7" t="s">
        <v>401</v>
      </c>
    </row>
    <row r="8" spans="1:15" ht="15.75">
      <c r="A8" s="2">
        <v>5</v>
      </c>
      <c r="B8" s="2" t="s">
        <v>402</v>
      </c>
      <c r="C8" s="2">
        <v>160</v>
      </c>
      <c r="D8" s="2">
        <v>255</v>
      </c>
      <c r="E8" s="74">
        <f t="shared" si="0"/>
        <v>95</v>
      </c>
      <c r="F8" s="74">
        <f t="shared" si="1"/>
        <v>5000</v>
      </c>
      <c r="G8" s="74">
        <f t="shared" si="2"/>
        <v>42750</v>
      </c>
      <c r="H8" s="74">
        <f t="shared" si="3"/>
        <v>0</v>
      </c>
      <c r="I8" s="74">
        <f t="shared" si="4"/>
        <v>47750</v>
      </c>
      <c r="K8" t="s">
        <v>403</v>
      </c>
    </row>
    <row r="9" spans="1:15" ht="15.75">
      <c r="A9" s="2">
        <v>6</v>
      </c>
      <c r="B9" s="2" t="s">
        <v>404</v>
      </c>
      <c r="C9" s="2">
        <v>155</v>
      </c>
      <c r="D9" s="2">
        <v>325</v>
      </c>
      <c r="E9" s="74">
        <f t="shared" si="0"/>
        <v>170</v>
      </c>
      <c r="F9" s="74">
        <f t="shared" si="1"/>
        <v>5000</v>
      </c>
      <c r="G9" s="74">
        <f t="shared" si="2"/>
        <v>45000</v>
      </c>
      <c r="H9" s="74">
        <f t="shared" si="3"/>
        <v>47000</v>
      </c>
      <c r="I9" s="74">
        <f t="shared" si="4"/>
        <v>97000</v>
      </c>
      <c r="K9" t="s">
        <v>405</v>
      </c>
      <c r="L9" t="s">
        <v>406</v>
      </c>
      <c r="M9" t="s">
        <v>407</v>
      </c>
    </row>
    <row r="10" spans="1:15" ht="15.75">
      <c r="A10" s="2">
        <v>7</v>
      </c>
      <c r="B10" s="2" t="s">
        <v>408</v>
      </c>
      <c r="C10" s="2">
        <v>111</v>
      </c>
      <c r="D10" s="2">
        <v>285</v>
      </c>
      <c r="E10" s="74">
        <f t="shared" si="0"/>
        <v>174</v>
      </c>
      <c r="F10" s="74">
        <f t="shared" si="1"/>
        <v>10000</v>
      </c>
      <c r="G10" s="74">
        <f t="shared" si="2"/>
        <v>65000</v>
      </c>
      <c r="H10" s="74">
        <f t="shared" si="3"/>
        <v>73800</v>
      </c>
      <c r="I10" s="74">
        <f t="shared" si="4"/>
        <v>148800</v>
      </c>
      <c r="K10" t="s">
        <v>409</v>
      </c>
      <c r="L10">
        <v>450</v>
      </c>
      <c r="M10">
        <v>650</v>
      </c>
    </row>
    <row r="11" spans="1:15" ht="15.75">
      <c r="A11" s="2">
        <v>8</v>
      </c>
      <c r="B11" s="2" t="s">
        <v>410</v>
      </c>
      <c r="C11" s="2">
        <v>160</v>
      </c>
      <c r="D11" s="2">
        <v>325</v>
      </c>
      <c r="E11" s="74">
        <f t="shared" si="0"/>
        <v>165</v>
      </c>
      <c r="F11" s="74">
        <f t="shared" si="1"/>
        <v>10000</v>
      </c>
      <c r="G11" s="74">
        <f t="shared" si="2"/>
        <v>65000</v>
      </c>
      <c r="H11" s="74">
        <f t="shared" si="3"/>
        <v>63000</v>
      </c>
      <c r="I11" s="74">
        <f t="shared" si="4"/>
        <v>138000</v>
      </c>
      <c r="K11" t="s">
        <v>411</v>
      </c>
      <c r="L11">
        <v>600</v>
      </c>
      <c r="M11">
        <v>900</v>
      </c>
    </row>
    <row r="12" spans="1:15" ht="15.75">
      <c r="A12" s="2">
        <v>9</v>
      </c>
      <c r="B12" s="2" t="s">
        <v>412</v>
      </c>
      <c r="C12" s="2">
        <v>120</v>
      </c>
      <c r="D12" s="2">
        <v>255</v>
      </c>
      <c r="E12" s="74">
        <f t="shared" si="0"/>
        <v>135</v>
      </c>
      <c r="F12" s="74">
        <f t="shared" si="1"/>
        <v>10000</v>
      </c>
      <c r="G12" s="74">
        <f t="shared" si="2"/>
        <v>65000</v>
      </c>
      <c r="H12" s="74">
        <f t="shared" si="3"/>
        <v>31500</v>
      </c>
      <c r="I12" s="74">
        <f t="shared" si="4"/>
        <v>106500</v>
      </c>
      <c r="K12" t="s">
        <v>413</v>
      </c>
      <c r="L12">
        <v>850</v>
      </c>
      <c r="M12">
        <v>1200</v>
      </c>
    </row>
    <row r="13" spans="1:15" ht="15.75">
      <c r="A13" s="2">
        <v>10</v>
      </c>
      <c r="B13" s="2" t="s">
        <v>414</v>
      </c>
      <c r="C13" s="2">
        <v>165</v>
      </c>
      <c r="D13" s="2">
        <v>325</v>
      </c>
      <c r="E13" s="74">
        <f t="shared" si="0"/>
        <v>160</v>
      </c>
      <c r="F13" s="74">
        <f t="shared" si="1"/>
        <v>10000</v>
      </c>
      <c r="G13" s="74">
        <f t="shared" si="2"/>
        <v>65000</v>
      </c>
      <c r="H13" s="74">
        <f t="shared" si="3"/>
        <v>57000</v>
      </c>
      <c r="I13" s="74">
        <f t="shared" si="4"/>
        <v>132000</v>
      </c>
      <c r="K13" t="s">
        <v>415</v>
      </c>
      <c r="L13">
        <v>1200</v>
      </c>
      <c r="M13">
        <v>1500</v>
      </c>
    </row>
    <row r="14" spans="1:15" ht="15.75">
      <c r="A14" s="2">
        <v>11</v>
      </c>
      <c r="B14" s="2" t="s">
        <v>416</v>
      </c>
      <c r="C14" s="2">
        <v>145</v>
      </c>
      <c r="D14" s="2">
        <v>355</v>
      </c>
      <c r="E14" s="74">
        <f t="shared" si="0"/>
        <v>210</v>
      </c>
      <c r="F14" s="74">
        <f t="shared" si="1"/>
        <v>10000</v>
      </c>
      <c r="G14" s="74">
        <f t="shared" si="2"/>
        <v>65000</v>
      </c>
      <c r="H14" s="74">
        <f t="shared" si="3"/>
        <v>120000</v>
      </c>
      <c r="I14" s="74">
        <f t="shared" si="4"/>
        <v>195000</v>
      </c>
    </row>
    <row r="15" spans="1:15" ht="15.75">
      <c r="A15" s="75"/>
      <c r="B15" s="76" t="s">
        <v>417</v>
      </c>
      <c r="C15" s="77"/>
      <c r="D15" s="77"/>
      <c r="E15" s="77"/>
      <c r="F15" s="77">
        <f>SUM(F4:F14)</f>
        <v>80000</v>
      </c>
      <c r="G15" s="77">
        <f>SUM(G4:G14)</f>
        <v>590500</v>
      </c>
      <c r="H15" s="77">
        <f>SUM(H4:H14)</f>
        <v>511600</v>
      </c>
      <c r="I15" s="77">
        <f>SUM(I4:I14)</f>
        <v>1182100</v>
      </c>
    </row>
    <row r="19" spans="7:7">
      <c r="G19" t="e">
        <f ca="1">fo</f>
        <v>#NAME?</v>
      </c>
    </row>
  </sheetData>
  <mergeCells count="3">
    <mergeCell ref="A1:J1"/>
    <mergeCell ref="L4:O4"/>
    <mergeCell ref="A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4"/>
  <sheetViews>
    <sheetView topLeftCell="A19" workbookViewId="0">
      <selection activeCell="B32" sqref="B32:B34"/>
    </sheetView>
  </sheetViews>
  <sheetFormatPr defaultRowHeight="15"/>
  <cols>
    <col min="2" max="2" width="15.85546875" customWidth="1"/>
    <col min="3" max="3" width="13.140625" customWidth="1"/>
    <col min="4" max="4" width="14" customWidth="1"/>
    <col min="5" max="5" width="48" customWidth="1"/>
    <col min="6" max="6" width="14.5703125" customWidth="1"/>
  </cols>
  <sheetData>
    <row r="1" spans="1:9" s="71" customFormat="1" ht="99" customHeight="1">
      <c r="A1" s="115" t="s">
        <v>418</v>
      </c>
      <c r="B1" s="115"/>
      <c r="C1" s="115"/>
      <c r="D1" s="115"/>
      <c r="E1" s="88" t="s">
        <v>419</v>
      </c>
      <c r="F1" s="70"/>
    </row>
    <row r="2" spans="1:9" s="71" customFormat="1" ht="16.5" thickBot="1">
      <c r="A2" s="81" t="s">
        <v>420</v>
      </c>
      <c r="B2" s="82" t="s">
        <v>381</v>
      </c>
      <c r="C2" s="82" t="s">
        <v>421</v>
      </c>
      <c r="D2" s="82" t="s">
        <v>422</v>
      </c>
    </row>
    <row r="3" spans="1:9" s="71" customFormat="1" ht="15.75">
      <c r="A3" s="81">
        <v>1</v>
      </c>
      <c r="B3" s="69">
        <v>127</v>
      </c>
      <c r="C3" s="69">
        <v>18</v>
      </c>
      <c r="D3" s="69">
        <v>10</v>
      </c>
      <c r="F3" s="29"/>
      <c r="G3" s="29" t="s">
        <v>202</v>
      </c>
      <c r="H3" s="29" t="s">
        <v>203</v>
      </c>
      <c r="I3" s="29" t="s">
        <v>204</v>
      </c>
    </row>
    <row r="4" spans="1:9" ht="15.75">
      <c r="A4" s="83">
        <v>2</v>
      </c>
      <c r="B4" s="69">
        <v>149</v>
      </c>
      <c r="C4" s="69">
        <v>25</v>
      </c>
      <c r="D4" s="69">
        <v>11</v>
      </c>
      <c r="E4" s="79"/>
      <c r="F4" s="24" t="s">
        <v>202</v>
      </c>
      <c r="G4" s="24">
        <v>1</v>
      </c>
      <c r="H4" s="24"/>
      <c r="I4" s="24"/>
    </row>
    <row r="5" spans="1:9" ht="15.75">
      <c r="A5" s="81">
        <v>3</v>
      </c>
      <c r="B5" s="69">
        <v>106</v>
      </c>
      <c r="C5" s="69">
        <v>19</v>
      </c>
      <c r="D5" s="69">
        <v>6</v>
      </c>
      <c r="E5" s="79"/>
      <c r="F5" s="24" t="s">
        <v>203</v>
      </c>
      <c r="G5" s="24">
        <v>0.78028431209253002</v>
      </c>
      <c r="H5" s="24">
        <v>1</v>
      </c>
      <c r="I5" s="24"/>
    </row>
    <row r="6" spans="1:9" ht="16.5" thickBot="1">
      <c r="A6" s="83">
        <v>4</v>
      </c>
      <c r="B6" s="69">
        <v>160</v>
      </c>
      <c r="C6" s="69">
        <v>24</v>
      </c>
      <c r="D6" s="69">
        <v>16</v>
      </c>
      <c r="F6" s="25" t="s">
        <v>204</v>
      </c>
      <c r="G6" s="25">
        <v>0.90049264021877096</v>
      </c>
      <c r="H6" s="25">
        <v>0.48017280358545406</v>
      </c>
      <c r="I6" s="25">
        <v>1</v>
      </c>
    </row>
    <row r="7" spans="1:9" ht="15.75">
      <c r="A7" s="81">
        <v>5</v>
      </c>
      <c r="B7" s="69">
        <v>102</v>
      </c>
      <c r="C7" s="69">
        <v>15</v>
      </c>
      <c r="D7" s="69">
        <v>7</v>
      </c>
    </row>
    <row r="8" spans="1:9" ht="15.75">
      <c r="A8" s="83">
        <v>6</v>
      </c>
      <c r="B8" s="69">
        <v>180</v>
      </c>
      <c r="C8" s="69">
        <v>26</v>
      </c>
      <c r="D8" s="69">
        <v>17</v>
      </c>
    </row>
    <row r="9" spans="1:9" ht="15.75">
      <c r="A9" s="81">
        <v>7</v>
      </c>
      <c r="B9" s="69">
        <v>161</v>
      </c>
      <c r="C9" s="69">
        <v>25</v>
      </c>
      <c r="D9" s="69">
        <v>14</v>
      </c>
    </row>
    <row r="10" spans="1:9" ht="15.75">
      <c r="A10" s="83">
        <v>8</v>
      </c>
      <c r="B10" s="69">
        <v>128</v>
      </c>
      <c r="C10" s="69">
        <v>16</v>
      </c>
      <c r="D10" s="69">
        <v>12</v>
      </c>
    </row>
    <row r="11" spans="1:9" ht="15.75">
      <c r="A11" s="81">
        <v>9</v>
      </c>
      <c r="B11" s="69">
        <v>139</v>
      </c>
      <c r="C11" s="69">
        <v>17</v>
      </c>
      <c r="D11" s="69">
        <v>12</v>
      </c>
    </row>
    <row r="12" spans="1:9" ht="15.75">
      <c r="A12" s="83">
        <v>10</v>
      </c>
      <c r="B12" s="69">
        <v>144</v>
      </c>
      <c r="C12" s="69">
        <v>23</v>
      </c>
      <c r="D12" s="69">
        <v>12</v>
      </c>
    </row>
    <row r="13" spans="1:9" ht="15.75">
      <c r="A13" s="81">
        <v>11</v>
      </c>
      <c r="B13" s="69">
        <v>159</v>
      </c>
      <c r="C13" s="69">
        <v>22</v>
      </c>
      <c r="D13" s="69">
        <v>14</v>
      </c>
    </row>
    <row r="14" spans="1:9" ht="15.75">
      <c r="A14" s="83">
        <v>12</v>
      </c>
      <c r="B14" s="78">
        <v>138</v>
      </c>
      <c r="C14" s="78">
        <v>15</v>
      </c>
      <c r="D14" s="69">
        <v>15</v>
      </c>
    </row>
    <row r="15" spans="1:9">
      <c r="A15" t="s">
        <v>423</v>
      </c>
      <c r="B15" s="90">
        <f>$B$32+$B$33*C15+$B$34*D15</f>
        <v>148.91069547848195</v>
      </c>
      <c r="C15" s="90">
        <v>22</v>
      </c>
      <c r="D15" s="90">
        <v>13</v>
      </c>
    </row>
    <row r="16" spans="1:9">
      <c r="A16" t="s">
        <v>356</v>
      </c>
    </row>
    <row r="17" spans="1:9" ht="15.75" thickBot="1"/>
    <row r="18" spans="1:9">
      <c r="A18" s="26" t="s">
        <v>357</v>
      </c>
      <c r="B18" s="26"/>
    </row>
    <row r="19" spans="1:9">
      <c r="A19" s="24" t="s">
        <v>358</v>
      </c>
      <c r="B19" s="24">
        <v>0.98396297286827838</v>
      </c>
    </row>
    <row r="20" spans="1:9">
      <c r="A20" s="24" t="s">
        <v>359</v>
      </c>
      <c r="B20" s="24">
        <v>0.96818313197578032</v>
      </c>
    </row>
    <row r="21" spans="1:9">
      <c r="A21" s="24" t="s">
        <v>361</v>
      </c>
      <c r="B21" s="24">
        <v>0.96111271685928701</v>
      </c>
    </row>
    <row r="22" spans="1:9">
      <c r="A22" s="24" t="s">
        <v>49</v>
      </c>
      <c r="B22" s="24">
        <v>4.5292951835661261</v>
      </c>
    </row>
    <row r="23" spans="1:9" ht="15.75" thickBot="1">
      <c r="A23" s="25" t="s">
        <v>86</v>
      </c>
      <c r="B23" s="25">
        <v>12</v>
      </c>
    </row>
    <row r="25" spans="1:9" ht="15.75" thickBot="1">
      <c r="A25" t="s">
        <v>295</v>
      </c>
    </row>
    <row r="26" spans="1:9">
      <c r="A26" s="29"/>
      <c r="B26" s="29" t="s">
        <v>90</v>
      </c>
      <c r="C26" s="29" t="s">
        <v>297</v>
      </c>
      <c r="D26" s="29" t="s">
        <v>298</v>
      </c>
      <c r="E26" s="29" t="s">
        <v>160</v>
      </c>
      <c r="F26" s="29" t="s">
        <v>364</v>
      </c>
    </row>
    <row r="27" spans="1:9">
      <c r="A27" s="24" t="s">
        <v>365</v>
      </c>
      <c r="B27" s="24">
        <v>2</v>
      </c>
      <c r="C27" s="24">
        <v>5618.2860329277883</v>
      </c>
      <c r="D27" s="24">
        <v>2809.1430164638941</v>
      </c>
      <c r="E27" s="24">
        <v>136.93441134980705</v>
      </c>
      <c r="F27" s="24">
        <v>1.8279251965720007E-7</v>
      </c>
    </row>
    <row r="28" spans="1:9">
      <c r="A28" s="24" t="s">
        <v>366</v>
      </c>
      <c r="B28" s="24">
        <v>9</v>
      </c>
      <c r="C28" s="24">
        <v>184.63063373887775</v>
      </c>
      <c r="D28" s="24">
        <v>20.514514859875305</v>
      </c>
      <c r="E28" s="24"/>
      <c r="F28" s="24"/>
    </row>
    <row r="29" spans="1:9" ht="15.75" thickBot="1">
      <c r="A29" s="25" t="s">
        <v>302</v>
      </c>
      <c r="B29" s="25">
        <v>11</v>
      </c>
      <c r="C29" s="25">
        <v>5802.9166666666661</v>
      </c>
      <c r="D29" s="25"/>
      <c r="E29" s="25"/>
      <c r="F29" s="25"/>
    </row>
    <row r="30" spans="1:9" ht="15.75" thickBot="1"/>
    <row r="31" spans="1:9">
      <c r="A31" s="29"/>
      <c r="B31" s="29" t="s">
        <v>367</v>
      </c>
      <c r="C31" s="29" t="s">
        <v>49</v>
      </c>
      <c r="D31" s="29" t="s">
        <v>91</v>
      </c>
      <c r="E31" s="29" t="s">
        <v>218</v>
      </c>
      <c r="F31" s="29" t="s">
        <v>368</v>
      </c>
      <c r="G31" s="29" t="s">
        <v>369</v>
      </c>
      <c r="H31" s="29" t="s">
        <v>370</v>
      </c>
      <c r="I31" s="29" t="s">
        <v>371</v>
      </c>
    </row>
    <row r="32" spans="1:9">
      <c r="A32" s="24" t="s">
        <v>372</v>
      </c>
      <c r="B32" s="24">
        <v>33.499228254948271</v>
      </c>
      <c r="C32" s="24">
        <v>7.0749312786845602</v>
      </c>
      <c r="D32" s="24">
        <v>4.7349192430851108</v>
      </c>
      <c r="E32" s="24">
        <v>1.0665075887091144E-3</v>
      </c>
      <c r="F32" s="24">
        <v>17.494621786566928</v>
      </c>
      <c r="G32" s="24">
        <v>49.503834723329618</v>
      </c>
      <c r="H32" s="24">
        <v>17.494621786566928</v>
      </c>
      <c r="I32" s="24">
        <v>49.503834723329618</v>
      </c>
    </row>
    <row r="33" spans="1:9">
      <c r="A33" s="24" t="s">
        <v>373</v>
      </c>
      <c r="B33" s="24">
        <v>2.4797712002905397</v>
      </c>
      <c r="C33" s="24">
        <v>0.3717577594664444</v>
      </c>
      <c r="D33" s="24">
        <v>6.6703952698917872</v>
      </c>
      <c r="E33" s="24">
        <v>9.1577531942634656E-5</v>
      </c>
      <c r="F33" s="24">
        <v>1.6387967218877102</v>
      </c>
      <c r="G33" s="24">
        <v>3.3207456786933691</v>
      </c>
      <c r="H33" s="24">
        <v>1.6387967218877102</v>
      </c>
      <c r="I33" s="24">
        <v>3.3207456786933691</v>
      </c>
    </row>
    <row r="34" spans="1:9" ht="15.75" thickBot="1">
      <c r="A34" s="25" t="s">
        <v>424</v>
      </c>
      <c r="B34" s="25">
        <v>4.6812692936262916</v>
      </c>
      <c r="C34" s="25">
        <v>0.46432128135377387</v>
      </c>
      <c r="D34" s="25">
        <v>10.081961524523699</v>
      </c>
      <c r="E34" s="25">
        <v>3.3430568595374832E-6</v>
      </c>
      <c r="F34" s="25">
        <v>3.6309015811722114</v>
      </c>
      <c r="G34" s="25">
        <v>5.7316370060803719</v>
      </c>
      <c r="H34" s="25">
        <v>3.6309015811722114</v>
      </c>
      <c r="I34" s="25">
        <v>5.7316370060803719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2"/>
  <sheetViews>
    <sheetView workbookViewId="0">
      <selection activeCell="J26" sqref="J26"/>
    </sheetView>
  </sheetViews>
  <sheetFormatPr defaultRowHeight="15"/>
  <cols>
    <col min="4" max="4" width="12" customWidth="1"/>
    <col min="5" max="5" width="12.85546875" customWidth="1"/>
    <col min="6" max="6" width="46.140625" customWidth="1"/>
  </cols>
  <sheetData>
    <row r="1" spans="1:13" ht="30" customHeight="1">
      <c r="A1" s="116" t="s">
        <v>425</v>
      </c>
      <c r="B1" s="116"/>
      <c r="C1" s="116"/>
      <c r="D1" s="116"/>
      <c r="E1" s="116"/>
    </row>
    <row r="2" spans="1:13" ht="75.75" customHeight="1">
      <c r="A2" s="117" t="s">
        <v>426</v>
      </c>
      <c r="B2" s="117"/>
      <c r="C2" s="117"/>
      <c r="D2" s="117"/>
      <c r="E2" s="117"/>
      <c r="F2" s="87" t="s">
        <v>427</v>
      </c>
    </row>
    <row r="3" spans="1:13" ht="15.75">
      <c r="A3" s="67" t="s">
        <v>428</v>
      </c>
      <c r="B3" s="67" t="s">
        <v>429</v>
      </c>
      <c r="C3" s="67" t="s">
        <v>430</v>
      </c>
      <c r="D3" s="67" t="s">
        <v>431</v>
      </c>
      <c r="E3" s="67" t="s">
        <v>432</v>
      </c>
      <c r="H3" t="s">
        <v>356</v>
      </c>
    </row>
    <row r="4" spans="1:13" ht="16.5" thickBot="1">
      <c r="A4" s="67"/>
      <c r="B4" s="67">
        <v>1</v>
      </c>
      <c r="C4" s="67">
        <v>2</v>
      </c>
      <c r="D4" s="67">
        <v>3</v>
      </c>
      <c r="E4" s="67">
        <v>4</v>
      </c>
    </row>
    <row r="5" spans="1:13">
      <c r="A5" s="72" t="s">
        <v>433</v>
      </c>
      <c r="B5" s="2">
        <v>46000</v>
      </c>
      <c r="C5" s="2">
        <v>25</v>
      </c>
      <c r="D5" s="2">
        <v>350000</v>
      </c>
      <c r="E5" s="2">
        <v>1150000</v>
      </c>
      <c r="H5" s="26" t="s">
        <v>357</v>
      </c>
      <c r="I5" s="26"/>
    </row>
    <row r="6" spans="1:13">
      <c r="A6" s="72" t="s">
        <v>434</v>
      </c>
      <c r="B6" s="2">
        <v>42000</v>
      </c>
      <c r="C6" s="2">
        <v>21</v>
      </c>
      <c r="D6" s="2">
        <v>0</v>
      </c>
      <c r="E6" s="2">
        <v>882000</v>
      </c>
      <c r="H6" s="24" t="s">
        <v>358</v>
      </c>
      <c r="I6" s="24">
        <v>0.98944165093491132</v>
      </c>
    </row>
    <row r="7" spans="1:13">
      <c r="A7" s="72" t="s">
        <v>435</v>
      </c>
      <c r="B7" s="2">
        <v>44000</v>
      </c>
      <c r="C7" s="2">
        <v>24</v>
      </c>
      <c r="D7" s="2">
        <v>300000</v>
      </c>
      <c r="E7" s="2">
        <v>1056000</v>
      </c>
      <c r="H7" s="24" t="s">
        <v>359</v>
      </c>
      <c r="I7" s="24">
        <v>0.97899478060480294</v>
      </c>
    </row>
    <row r="8" spans="1:13">
      <c r="A8" s="72" t="s">
        <v>436</v>
      </c>
      <c r="B8" s="2">
        <v>41000</v>
      </c>
      <c r="C8" s="2">
        <v>25</v>
      </c>
      <c r="D8" s="2">
        <v>100000</v>
      </c>
      <c r="E8" s="2">
        <v>1025000</v>
      </c>
      <c r="H8" s="24" t="s">
        <v>361</v>
      </c>
      <c r="I8" s="24">
        <v>0.9684921709072043</v>
      </c>
    </row>
    <row r="9" spans="1:13">
      <c r="A9" s="72" t="s">
        <v>437</v>
      </c>
      <c r="B9" s="2">
        <v>47000</v>
      </c>
      <c r="C9" s="2">
        <v>15</v>
      </c>
      <c r="D9" s="2">
        <v>400000</v>
      </c>
      <c r="E9" s="2">
        <v>705000</v>
      </c>
      <c r="H9" s="24" t="s">
        <v>49</v>
      </c>
      <c r="I9" s="24">
        <v>38692.44567148573</v>
      </c>
    </row>
    <row r="10" spans="1:13" ht="15.75" thickBot="1">
      <c r="A10" s="72" t="s">
        <v>438</v>
      </c>
      <c r="B10" s="2">
        <v>30000</v>
      </c>
      <c r="C10" s="2">
        <v>25</v>
      </c>
      <c r="D10" s="2">
        <v>0</v>
      </c>
      <c r="E10" s="2">
        <v>750000</v>
      </c>
      <c r="H10" s="25" t="s">
        <v>86</v>
      </c>
      <c r="I10" s="25">
        <v>10</v>
      </c>
    </row>
    <row r="11" spans="1:13">
      <c r="A11" s="72" t="s">
        <v>439</v>
      </c>
      <c r="B11" s="2">
        <v>25000</v>
      </c>
      <c r="C11" s="2">
        <v>25</v>
      </c>
      <c r="D11" s="2">
        <v>500000</v>
      </c>
      <c r="E11" s="2">
        <v>625000</v>
      </c>
    </row>
    <row r="12" spans="1:13" ht="15.75" thickBot="1">
      <c r="A12" s="72" t="s">
        <v>440</v>
      </c>
      <c r="B12" s="2">
        <v>25000</v>
      </c>
      <c r="C12" s="2">
        <v>18</v>
      </c>
      <c r="D12" s="2">
        <v>300000</v>
      </c>
      <c r="E12" s="2">
        <v>450000</v>
      </c>
      <c r="H12" t="s">
        <v>295</v>
      </c>
    </row>
    <row r="13" spans="1:13">
      <c r="A13" s="72" t="s">
        <v>441</v>
      </c>
      <c r="B13" s="2">
        <v>40000</v>
      </c>
      <c r="C13" s="2">
        <v>17</v>
      </c>
      <c r="D13" s="2">
        <v>100000</v>
      </c>
      <c r="E13" s="2">
        <v>680000</v>
      </c>
      <c r="H13" s="29"/>
      <c r="I13" s="29" t="s">
        <v>90</v>
      </c>
      <c r="J13" s="29" t="s">
        <v>297</v>
      </c>
      <c r="K13" s="29" t="s">
        <v>298</v>
      </c>
      <c r="L13" s="29" t="s">
        <v>160</v>
      </c>
      <c r="M13" s="29" t="s">
        <v>364</v>
      </c>
    </row>
    <row r="14" spans="1:13">
      <c r="A14" s="72" t="s">
        <v>442</v>
      </c>
      <c r="B14" s="2">
        <v>37000</v>
      </c>
      <c r="C14" s="2">
        <v>20</v>
      </c>
      <c r="D14" s="2">
        <v>350000</v>
      </c>
      <c r="E14" s="2">
        <v>740000</v>
      </c>
      <c r="H14" s="24" t="s">
        <v>365</v>
      </c>
      <c r="I14" s="24">
        <v>3</v>
      </c>
      <c r="J14" s="24">
        <v>418655467887.75476</v>
      </c>
      <c r="K14" s="24">
        <v>139551822629.25159</v>
      </c>
      <c r="L14" s="24">
        <v>93.21443039330039</v>
      </c>
      <c r="M14" s="24">
        <v>2.0113175831370757E-5</v>
      </c>
    </row>
    <row r="15" spans="1:13">
      <c r="H15" s="24" t="s">
        <v>366</v>
      </c>
      <c r="I15" s="24">
        <v>6</v>
      </c>
      <c r="J15" s="24">
        <v>8982632112.2452488</v>
      </c>
      <c r="K15" s="24">
        <v>1497105352.0408747</v>
      </c>
      <c r="L15" s="24"/>
      <c r="M15" s="24"/>
    </row>
    <row r="16" spans="1:13" ht="15.75" thickBot="1">
      <c r="H16" s="25" t="s">
        <v>302</v>
      </c>
      <c r="I16" s="25">
        <v>9</v>
      </c>
      <c r="J16" s="25">
        <v>427638100000</v>
      </c>
      <c r="K16" s="25"/>
      <c r="L16" s="25"/>
      <c r="M16" s="25"/>
    </row>
    <row r="17" spans="8:16" ht="15.75" thickBot="1"/>
    <row r="18" spans="8:16">
      <c r="H18" s="29"/>
      <c r="I18" s="29" t="s">
        <v>367</v>
      </c>
      <c r="J18" s="29" t="s">
        <v>49</v>
      </c>
      <c r="K18" s="29" t="s">
        <v>91</v>
      </c>
      <c r="L18" s="29" t="s">
        <v>218</v>
      </c>
      <c r="M18" s="29" t="s">
        <v>368</v>
      </c>
      <c r="N18" s="29" t="s">
        <v>369</v>
      </c>
      <c r="O18" s="29" t="s">
        <v>370</v>
      </c>
      <c r="P18" s="29" t="s">
        <v>371</v>
      </c>
    </row>
    <row r="19" spans="8:16">
      <c r="H19" s="24" t="s">
        <v>372</v>
      </c>
      <c r="I19" s="24">
        <v>-843648.01838505315</v>
      </c>
      <c r="J19" s="24">
        <v>106850.46912263297</v>
      </c>
      <c r="K19" s="24">
        <v>-7.8955948936152343</v>
      </c>
      <c r="L19" s="24">
        <v>2.1883415095606511E-4</v>
      </c>
      <c r="M19" s="24">
        <v>-1105101.6975816234</v>
      </c>
      <c r="N19" s="24">
        <v>-582194.33918848285</v>
      </c>
      <c r="O19" s="24">
        <v>-1105101.6975816234</v>
      </c>
      <c r="P19" s="24">
        <v>-582194.33918848285</v>
      </c>
    </row>
    <row r="20" spans="8:16">
      <c r="H20" s="24" t="s">
        <v>373</v>
      </c>
      <c r="I20" s="24">
        <v>21.539043309291046</v>
      </c>
      <c r="J20" s="24">
        <v>1.5925822274802206</v>
      </c>
      <c r="K20" s="24">
        <v>13.524603588833251</v>
      </c>
      <c r="L20" s="24">
        <v>1.0133201015432436E-5</v>
      </c>
      <c r="M20" s="24">
        <v>17.642134982946839</v>
      </c>
      <c r="N20" s="24">
        <v>25.435951635635252</v>
      </c>
      <c r="O20" s="24">
        <v>17.642134982946839</v>
      </c>
      <c r="P20" s="24">
        <v>25.435951635635252</v>
      </c>
    </row>
    <row r="21" spans="8:16">
      <c r="H21" s="24" t="s">
        <v>424</v>
      </c>
      <c r="I21" s="24">
        <v>39237.079400536357</v>
      </c>
      <c r="J21" s="24">
        <v>3419.2304039278197</v>
      </c>
      <c r="K21" s="24">
        <v>11.475412524251951</v>
      </c>
      <c r="L21" s="24">
        <v>2.6294867149302091E-5</v>
      </c>
      <c r="M21" s="24">
        <v>30870.524003370174</v>
      </c>
      <c r="N21" s="24">
        <v>47603.634797702543</v>
      </c>
      <c r="O21" s="24">
        <v>30870.524003370174</v>
      </c>
      <c r="P21" s="24">
        <v>47603.634797702543</v>
      </c>
    </row>
    <row r="22" spans="8:16" ht="15.75" thickBot="1">
      <c r="H22" s="25" t="s">
        <v>443</v>
      </c>
      <c r="I22" s="25">
        <v>-2.3629672861462073E-2</v>
      </c>
      <c r="J22" s="25">
        <v>7.4063528526580324E-2</v>
      </c>
      <c r="K22" s="25">
        <v>-0.31904600457945675</v>
      </c>
      <c r="L22" s="25">
        <v>0.76050669422515815</v>
      </c>
      <c r="M22" s="25">
        <v>-0.20485659855076499</v>
      </c>
      <c r="N22" s="25">
        <v>0.15759725282784087</v>
      </c>
      <c r="O22" s="25">
        <v>-0.20485659855076499</v>
      </c>
      <c r="P22" s="25">
        <v>0.15759725282784087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0"/>
  <sheetViews>
    <sheetView tabSelected="1" workbookViewId="0">
      <selection activeCell="D14" sqref="D14"/>
    </sheetView>
  </sheetViews>
  <sheetFormatPr defaultRowHeight="15"/>
  <cols>
    <col min="1" max="1" width="14.42578125" bestFit="1" customWidth="1"/>
    <col min="2" max="2" width="13.42578125" bestFit="1" customWidth="1"/>
    <col min="3" max="3" width="14.28515625" bestFit="1" customWidth="1"/>
    <col min="4" max="4" width="72" customWidth="1"/>
  </cols>
  <sheetData>
    <row r="1" spans="1:11" ht="25.5" customHeight="1">
      <c r="A1" s="94" t="s">
        <v>444</v>
      </c>
      <c r="B1" s="94" t="s">
        <v>445</v>
      </c>
      <c r="C1" s="94" t="s">
        <v>446</v>
      </c>
      <c r="D1" s="118" t="s">
        <v>447</v>
      </c>
      <c r="E1" s="86"/>
      <c r="F1" s="86"/>
      <c r="G1" s="86"/>
      <c r="H1" s="86"/>
      <c r="I1" s="86"/>
    </row>
    <row r="2" spans="1:11">
      <c r="A2" s="94">
        <v>15</v>
      </c>
      <c r="B2" s="94">
        <v>105</v>
      </c>
      <c r="C2" s="94">
        <v>1.87</v>
      </c>
      <c r="D2" s="118"/>
      <c r="E2" s="86"/>
      <c r="F2" t="s">
        <v>356</v>
      </c>
    </row>
    <row r="3" spans="1:11" ht="15.75" thickBot="1">
      <c r="A3" s="94">
        <v>30</v>
      </c>
      <c r="B3" s="94">
        <v>105</v>
      </c>
      <c r="C3" s="94">
        <v>2.02</v>
      </c>
      <c r="D3" s="118"/>
      <c r="E3" s="86"/>
    </row>
    <row r="4" spans="1:11">
      <c r="A4" s="94">
        <v>60</v>
      </c>
      <c r="B4" s="94">
        <v>105</v>
      </c>
      <c r="C4" s="94">
        <v>3.28</v>
      </c>
      <c r="D4" s="118"/>
      <c r="E4" s="86"/>
      <c r="F4" s="26" t="s">
        <v>357</v>
      </c>
      <c r="G4" s="26"/>
    </row>
    <row r="5" spans="1:11">
      <c r="A5" s="94">
        <v>15</v>
      </c>
      <c r="B5" s="94">
        <v>120</v>
      </c>
      <c r="C5" s="94">
        <v>3.05</v>
      </c>
      <c r="D5" s="118"/>
      <c r="E5" s="86"/>
      <c r="F5" s="24" t="s">
        <v>358</v>
      </c>
      <c r="G5" s="24">
        <v>0.98877563367060783</v>
      </c>
    </row>
    <row r="6" spans="1:11">
      <c r="A6" s="94">
        <v>30</v>
      </c>
      <c r="B6" s="94">
        <v>120</v>
      </c>
      <c r="C6" s="94">
        <v>4.07</v>
      </c>
      <c r="D6" s="118"/>
      <c r="E6" s="86"/>
      <c r="F6" s="24" t="s">
        <v>359</v>
      </c>
      <c r="G6" s="24">
        <v>0.97767725374071202</v>
      </c>
    </row>
    <row r="7" spans="1:11">
      <c r="A7" s="94">
        <v>60</v>
      </c>
      <c r="B7" s="94">
        <v>120</v>
      </c>
      <c r="C7" s="94">
        <v>5.54</v>
      </c>
      <c r="D7" s="118"/>
      <c r="E7" s="86"/>
      <c r="F7" s="24" t="s">
        <v>361</v>
      </c>
      <c r="G7" s="24">
        <v>0.97023633832094935</v>
      </c>
    </row>
    <row r="8" spans="1:11">
      <c r="A8" s="94">
        <v>15</v>
      </c>
      <c r="B8" s="94">
        <v>135</v>
      </c>
      <c r="C8" s="94">
        <v>5.03</v>
      </c>
      <c r="D8" s="118"/>
      <c r="E8" s="86"/>
      <c r="F8" s="24" t="s">
        <v>49</v>
      </c>
      <c r="G8" s="24">
        <v>0.32966854445996069</v>
      </c>
    </row>
    <row r="9" spans="1:11" ht="15.75" thickBot="1">
      <c r="A9" s="94">
        <v>30</v>
      </c>
      <c r="B9" s="94">
        <v>135</v>
      </c>
      <c r="C9" s="94">
        <v>6.45</v>
      </c>
      <c r="D9" s="118"/>
      <c r="E9" s="86"/>
      <c r="F9" s="25" t="s">
        <v>86</v>
      </c>
      <c r="G9" s="25">
        <v>9</v>
      </c>
    </row>
    <row r="10" spans="1:11">
      <c r="A10" s="94">
        <v>60</v>
      </c>
      <c r="B10" s="94">
        <v>135</v>
      </c>
      <c r="C10" s="94">
        <v>7.26</v>
      </c>
      <c r="D10" s="118"/>
      <c r="E10" s="86"/>
    </row>
    <row r="11" spans="1:11" ht="15.75" thickBot="1">
      <c r="A11" s="89">
        <v>50</v>
      </c>
      <c r="B11" s="89">
        <v>115</v>
      </c>
      <c r="F11" t="s">
        <v>295</v>
      </c>
    </row>
    <row r="12" spans="1:11">
      <c r="F12" s="29"/>
      <c r="G12" s="29" t="s">
        <v>90</v>
      </c>
      <c r="H12" s="29" t="s">
        <v>297</v>
      </c>
      <c r="I12" s="29" t="s">
        <v>298</v>
      </c>
      <c r="J12" s="29" t="s">
        <v>160</v>
      </c>
      <c r="K12" s="29" t="s">
        <v>364</v>
      </c>
    </row>
    <row r="13" spans="1:11">
      <c r="F13" s="24" t="s">
        <v>365</v>
      </c>
      <c r="G13" s="24">
        <v>2</v>
      </c>
      <c r="H13" s="24">
        <v>28.559734126984125</v>
      </c>
      <c r="I13" s="24">
        <v>14.279867063492063</v>
      </c>
      <c r="J13" s="24">
        <v>131.39206651160939</v>
      </c>
      <c r="K13" s="24">
        <v>1.1123536087158225E-5</v>
      </c>
    </row>
    <row r="14" spans="1:11">
      <c r="F14" s="24" t="s">
        <v>366</v>
      </c>
      <c r="G14" s="24">
        <v>6</v>
      </c>
      <c r="H14" s="24">
        <v>0.65208809523809441</v>
      </c>
      <c r="I14" s="24">
        <v>0.10868134920634907</v>
      </c>
      <c r="J14" s="24"/>
      <c r="K14" s="24"/>
    </row>
    <row r="15" spans="1:11" ht="15.75" thickBot="1">
      <c r="F15" s="25" t="s">
        <v>302</v>
      </c>
      <c r="G15" s="25">
        <v>8</v>
      </c>
      <c r="H15" s="25">
        <v>29.211822222222221</v>
      </c>
      <c r="I15" s="25"/>
      <c r="J15" s="25"/>
      <c r="K15" s="25"/>
    </row>
    <row r="16" spans="1:11" ht="15.75" thickBot="1"/>
    <row r="17" spans="6:14">
      <c r="F17" s="29"/>
      <c r="G17" s="29" t="s">
        <v>367</v>
      </c>
      <c r="H17" s="29" t="s">
        <v>49</v>
      </c>
      <c r="I17" s="29" t="s">
        <v>91</v>
      </c>
      <c r="J17" s="29" t="s">
        <v>218</v>
      </c>
      <c r="K17" s="29" t="s">
        <v>368</v>
      </c>
      <c r="L17" s="29" t="s">
        <v>369</v>
      </c>
      <c r="M17" s="29" t="s">
        <v>370</v>
      </c>
      <c r="N17" s="29" t="s">
        <v>371</v>
      </c>
    </row>
    <row r="18" spans="6:14">
      <c r="F18" s="24" t="s">
        <v>372</v>
      </c>
      <c r="G18" s="24">
        <v>-12.699999999999996</v>
      </c>
      <c r="H18" s="24">
        <v>1.1016389605814139</v>
      </c>
      <c r="I18" s="24">
        <v>-11.528277824612607</v>
      </c>
      <c r="J18" s="24">
        <v>2.5606451645681126E-5</v>
      </c>
      <c r="K18" s="24">
        <v>-15.395613428329684</v>
      </c>
      <c r="L18" s="24">
        <v>-10.004386571670308</v>
      </c>
      <c r="M18" s="24">
        <v>-15.395613428329684</v>
      </c>
      <c r="N18" s="24">
        <v>-10.004386571670308</v>
      </c>
    </row>
    <row r="19" spans="6:14">
      <c r="F19" s="24" t="s">
        <v>373</v>
      </c>
      <c r="G19" s="24">
        <v>4.4539682539682525E-2</v>
      </c>
      <c r="H19" s="24">
        <v>5.8738416407886915E-3</v>
      </c>
      <c r="I19" s="24">
        <v>7.5827176256154738</v>
      </c>
      <c r="J19" s="24">
        <v>2.7356183545930939E-4</v>
      </c>
      <c r="K19" s="24">
        <v>3.0166909817087861E-2</v>
      </c>
      <c r="L19" s="24">
        <v>5.8912455262277189E-2</v>
      </c>
      <c r="M19" s="24">
        <v>3.0166909817087861E-2</v>
      </c>
      <c r="N19" s="24">
        <v>5.8912455262277189E-2</v>
      </c>
    </row>
    <row r="20" spans="6:14" ht="15.75" thickBot="1">
      <c r="F20" s="25" t="s">
        <v>424</v>
      </c>
      <c r="G20" s="25">
        <v>0.12855555555555553</v>
      </c>
      <c r="H20" s="25">
        <v>8.9724413130325958E-3</v>
      </c>
      <c r="I20" s="25">
        <v>14.327823506499486</v>
      </c>
      <c r="J20" s="25">
        <v>7.2338294740134357E-6</v>
      </c>
      <c r="K20" s="25">
        <v>0.10660078257299334</v>
      </c>
      <c r="L20" s="25">
        <v>0.15051032853811772</v>
      </c>
      <c r="M20" s="25">
        <v>0.10660078257299334</v>
      </c>
      <c r="N20" s="25">
        <v>0.15051032853811772</v>
      </c>
    </row>
  </sheetData>
  <mergeCells count="1">
    <mergeCell ref="D1:D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>
      <selection activeCell="M14" sqref="M14"/>
    </sheetView>
  </sheetViews>
  <sheetFormatPr defaultRowHeight="15"/>
  <cols>
    <col min="1" max="1" width="11.5703125" style="23" bestFit="1" customWidth="1"/>
  </cols>
  <sheetData/>
  <pageMargins left="0.7" right="0.7" top="0.75" bottom="0.75" header="0.3" footer="0.3"/>
  <pageSetup orientation="portrait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4"/>
  <sheetViews>
    <sheetView workbookViewId="0">
      <selection activeCell="F1" sqref="F1:H1048576"/>
    </sheetView>
  </sheetViews>
  <sheetFormatPr defaultRowHeight="15"/>
  <cols>
    <col min="1" max="1" width="5" bestFit="1" customWidth="1"/>
    <col min="2" max="2" width="11.7109375" customWidth="1"/>
    <col min="3" max="3" width="20.85546875" bestFit="1" customWidth="1"/>
    <col min="4" max="4" width="9.140625" customWidth="1"/>
    <col min="5" max="5" width="30.5703125" customWidth="1"/>
    <col min="10" max="10" width="4.28515625" customWidth="1"/>
  </cols>
  <sheetData>
    <row r="1" spans="1:17" ht="30">
      <c r="A1" s="3" t="s">
        <v>106</v>
      </c>
      <c r="B1" s="3" t="s">
        <v>107</v>
      </c>
      <c r="C1" s="27" t="s">
        <v>448</v>
      </c>
      <c r="D1" s="28" t="s">
        <v>23</v>
      </c>
      <c r="E1" s="28"/>
      <c r="F1" s="4" t="s">
        <v>24</v>
      </c>
      <c r="G1" s="4" t="s">
        <v>25</v>
      </c>
      <c r="H1" s="16" t="s">
        <v>26</v>
      </c>
      <c r="K1" t="s">
        <v>449</v>
      </c>
      <c r="L1" t="s">
        <v>450</v>
      </c>
      <c r="M1" t="s">
        <v>451</v>
      </c>
      <c r="O1" t="s">
        <v>449</v>
      </c>
      <c r="P1" t="s">
        <v>450</v>
      </c>
      <c r="Q1" t="s">
        <v>452</v>
      </c>
    </row>
    <row r="2" spans="1:17">
      <c r="A2" s="5">
        <v>1</v>
      </c>
      <c r="B2" s="6" t="s">
        <v>111</v>
      </c>
      <c r="C2" s="7" t="s">
        <v>112</v>
      </c>
      <c r="D2" s="8" t="s">
        <v>54</v>
      </c>
      <c r="E2" s="92"/>
      <c r="F2" s="9">
        <v>7</v>
      </c>
      <c r="G2" s="9">
        <v>9</v>
      </c>
      <c r="H2" s="15">
        <f>F2*0.3+G2*0.7</f>
        <v>8.4</v>
      </c>
      <c r="I2" s="7" t="s">
        <v>453</v>
      </c>
      <c r="J2">
        <f>COUNTIF($C$2:$C$37,I2)</f>
        <v>0</v>
      </c>
      <c r="K2" s="9">
        <v>7</v>
      </c>
      <c r="L2">
        <f t="array" ref="L2:L9">FREQUENCY(F2:F37,K2:K9)</f>
        <v>9</v>
      </c>
      <c r="O2" s="9">
        <v>3</v>
      </c>
      <c r="P2">
        <f t="array" ref="P2:P9">FREQUENCY(F2:F37,O2:O9)</f>
        <v>2</v>
      </c>
      <c r="Q2" s="91">
        <f>P2/$P$10</f>
        <v>5.5555555555555552E-2</v>
      </c>
    </row>
    <row r="3" spans="1:17">
      <c r="A3" s="5">
        <v>2</v>
      </c>
      <c r="B3" s="6" t="s">
        <v>113</v>
      </c>
      <c r="C3" s="7" t="s">
        <v>114</v>
      </c>
      <c r="D3" s="8" t="s">
        <v>30</v>
      </c>
      <c r="E3" s="92"/>
      <c r="F3" s="9">
        <v>5</v>
      </c>
      <c r="G3" s="9">
        <v>4</v>
      </c>
      <c r="H3" s="15">
        <f t="shared" ref="H3:H37" si="0">F3*0.3+G3*0.7</f>
        <v>4.3</v>
      </c>
      <c r="I3" s="7" t="s">
        <v>454</v>
      </c>
      <c r="J3">
        <f t="shared" ref="J3:J15" si="1">COUNTIF($C$2:$C$37,I3)</f>
        <v>0</v>
      </c>
      <c r="K3" s="9">
        <v>5</v>
      </c>
      <c r="L3">
        <v>4</v>
      </c>
      <c r="O3" s="9">
        <v>4</v>
      </c>
      <c r="P3">
        <v>2</v>
      </c>
      <c r="Q3" s="91">
        <f t="shared" ref="Q3:Q9" si="2">P3/$P$10</f>
        <v>5.5555555555555552E-2</v>
      </c>
    </row>
    <row r="4" spans="1:17">
      <c r="A4" s="5">
        <v>3</v>
      </c>
      <c r="B4" s="6" t="s">
        <v>115</v>
      </c>
      <c r="C4" s="7" t="s">
        <v>116</v>
      </c>
      <c r="D4" s="8" t="s">
        <v>57</v>
      </c>
      <c r="E4" s="92"/>
      <c r="F4" s="9">
        <v>8</v>
      </c>
      <c r="G4" s="9">
        <v>10</v>
      </c>
      <c r="H4" s="15">
        <f t="shared" si="0"/>
        <v>9.4</v>
      </c>
      <c r="I4" s="7" t="s">
        <v>455</v>
      </c>
      <c r="J4">
        <f t="shared" si="1"/>
        <v>0</v>
      </c>
      <c r="K4" s="9">
        <v>8</v>
      </c>
      <c r="L4">
        <v>7</v>
      </c>
      <c r="O4" s="9">
        <v>5</v>
      </c>
      <c r="P4">
        <v>4</v>
      </c>
      <c r="Q4" s="91">
        <f t="shared" si="2"/>
        <v>0.1111111111111111</v>
      </c>
    </row>
    <row r="5" spans="1:17">
      <c r="A5" s="5">
        <v>4</v>
      </c>
      <c r="B5" s="6" t="s">
        <v>117</v>
      </c>
      <c r="C5" s="7" t="s">
        <v>118</v>
      </c>
      <c r="D5" s="8" t="s">
        <v>60</v>
      </c>
      <c r="E5" s="92"/>
      <c r="F5" s="9">
        <v>9</v>
      </c>
      <c r="G5" s="9">
        <v>7</v>
      </c>
      <c r="H5" s="15">
        <f t="shared" si="0"/>
        <v>7.6</v>
      </c>
      <c r="I5" s="7" t="s">
        <v>456</v>
      </c>
      <c r="J5">
        <f t="shared" si="1"/>
        <v>0</v>
      </c>
      <c r="K5" s="9">
        <v>9</v>
      </c>
      <c r="L5">
        <v>6</v>
      </c>
      <c r="O5" s="9">
        <v>6</v>
      </c>
      <c r="P5">
        <v>5</v>
      </c>
      <c r="Q5" s="91">
        <f t="shared" si="2"/>
        <v>0.1388888888888889</v>
      </c>
    </row>
    <row r="6" spans="1:17">
      <c r="A6" s="5">
        <v>5</v>
      </c>
      <c r="B6" s="6" t="s">
        <v>119</v>
      </c>
      <c r="C6" s="7" t="s">
        <v>120</v>
      </c>
      <c r="D6" s="8" t="s">
        <v>62</v>
      </c>
      <c r="E6" s="92"/>
      <c r="F6" s="9">
        <v>7</v>
      </c>
      <c r="G6" s="9">
        <v>10</v>
      </c>
      <c r="H6" s="15">
        <f t="shared" si="0"/>
        <v>9.1</v>
      </c>
      <c r="I6" s="7" t="s">
        <v>457</v>
      </c>
      <c r="J6">
        <f t="shared" si="1"/>
        <v>0</v>
      </c>
      <c r="K6" s="9">
        <v>6</v>
      </c>
      <c r="L6">
        <v>5</v>
      </c>
      <c r="O6" s="9">
        <v>7</v>
      </c>
      <c r="P6">
        <v>9</v>
      </c>
      <c r="Q6" s="91">
        <f t="shared" si="2"/>
        <v>0.25</v>
      </c>
    </row>
    <row r="7" spans="1:17">
      <c r="A7" s="5">
        <v>6</v>
      </c>
      <c r="B7" s="6" t="s">
        <v>121</v>
      </c>
      <c r="C7" s="7" t="s">
        <v>122</v>
      </c>
      <c r="D7" s="8" t="s">
        <v>64</v>
      </c>
      <c r="E7" s="92"/>
      <c r="F7" s="9">
        <v>6</v>
      </c>
      <c r="G7" s="9">
        <v>8</v>
      </c>
      <c r="H7" s="15">
        <f t="shared" si="0"/>
        <v>7.3999999999999995</v>
      </c>
      <c r="I7" s="7" t="s">
        <v>458</v>
      </c>
      <c r="J7">
        <f t="shared" si="1"/>
        <v>0</v>
      </c>
      <c r="K7" s="9">
        <v>4</v>
      </c>
      <c r="L7">
        <v>2</v>
      </c>
      <c r="O7" s="9">
        <v>8</v>
      </c>
      <c r="P7">
        <v>7</v>
      </c>
      <c r="Q7" s="91">
        <f t="shared" si="2"/>
        <v>0.19444444444444445</v>
      </c>
    </row>
    <row r="8" spans="1:17">
      <c r="A8" s="5">
        <v>7</v>
      </c>
      <c r="B8" s="6" t="s">
        <v>123</v>
      </c>
      <c r="C8" s="7" t="s">
        <v>124</v>
      </c>
      <c r="D8" s="8" t="s">
        <v>34</v>
      </c>
      <c r="E8" s="92"/>
      <c r="F8" s="9">
        <v>6</v>
      </c>
      <c r="G8" s="9">
        <v>6</v>
      </c>
      <c r="H8" s="15">
        <f t="shared" si="0"/>
        <v>5.9999999999999991</v>
      </c>
      <c r="I8" s="7" t="s">
        <v>459</v>
      </c>
      <c r="J8">
        <f t="shared" si="1"/>
        <v>0</v>
      </c>
      <c r="K8" s="9">
        <v>3</v>
      </c>
      <c r="L8">
        <v>2</v>
      </c>
      <c r="O8" s="9">
        <v>9</v>
      </c>
      <c r="P8">
        <v>6</v>
      </c>
      <c r="Q8" s="91">
        <f t="shared" si="2"/>
        <v>0.16666666666666666</v>
      </c>
    </row>
    <row r="9" spans="1:17">
      <c r="A9" s="5">
        <v>8</v>
      </c>
      <c r="B9" s="6" t="s">
        <v>125</v>
      </c>
      <c r="C9" s="7" t="s">
        <v>126</v>
      </c>
      <c r="D9" s="8" t="s">
        <v>66</v>
      </c>
      <c r="E9" s="92"/>
      <c r="F9" s="9">
        <v>9</v>
      </c>
      <c r="G9" s="9">
        <v>10</v>
      </c>
      <c r="H9" s="15">
        <f t="shared" si="0"/>
        <v>9.6999999999999993</v>
      </c>
      <c r="I9" s="7" t="s">
        <v>460</v>
      </c>
      <c r="J9">
        <f t="shared" si="1"/>
        <v>0</v>
      </c>
      <c r="K9" s="9">
        <v>10</v>
      </c>
      <c r="L9">
        <v>1</v>
      </c>
      <c r="O9" s="9">
        <v>10</v>
      </c>
      <c r="P9">
        <v>1</v>
      </c>
      <c r="Q9" s="91">
        <f t="shared" si="2"/>
        <v>2.7777777777777776E-2</v>
      </c>
    </row>
    <row r="10" spans="1:17">
      <c r="A10" s="5">
        <v>9</v>
      </c>
      <c r="B10" s="6" t="s">
        <v>127</v>
      </c>
      <c r="C10" s="7" t="s">
        <v>128</v>
      </c>
      <c r="D10" s="8" t="s">
        <v>68</v>
      </c>
      <c r="E10" s="92"/>
      <c r="F10" s="9">
        <v>7</v>
      </c>
      <c r="G10" s="9">
        <v>8</v>
      </c>
      <c r="H10" s="15">
        <f t="shared" si="0"/>
        <v>7.6999999999999993</v>
      </c>
      <c r="I10" s="7" t="s">
        <v>461</v>
      </c>
      <c r="J10">
        <f t="shared" si="1"/>
        <v>0</v>
      </c>
      <c r="P10">
        <f>SUM(P2:P9)</f>
        <v>36</v>
      </c>
    </row>
    <row r="11" spans="1:17">
      <c r="A11" s="5">
        <v>10</v>
      </c>
      <c r="B11" s="6" t="s">
        <v>129</v>
      </c>
      <c r="C11" s="7" t="s">
        <v>130</v>
      </c>
      <c r="D11" s="8" t="s">
        <v>35</v>
      </c>
      <c r="E11" s="92"/>
      <c r="F11" s="9">
        <v>7</v>
      </c>
      <c r="G11" s="9">
        <v>5</v>
      </c>
      <c r="H11" s="15">
        <f t="shared" si="0"/>
        <v>5.6</v>
      </c>
      <c r="I11" s="7" t="s">
        <v>462</v>
      </c>
      <c r="J11">
        <f t="shared" si="1"/>
        <v>0</v>
      </c>
    </row>
    <row r="12" spans="1:17">
      <c r="A12" s="5">
        <v>11</v>
      </c>
      <c r="B12" s="6" t="s">
        <v>131</v>
      </c>
      <c r="C12" s="7" t="s">
        <v>130</v>
      </c>
      <c r="D12" s="8" t="s">
        <v>36</v>
      </c>
      <c r="E12" s="92"/>
      <c r="F12" s="9">
        <v>5</v>
      </c>
      <c r="G12" s="9">
        <v>7</v>
      </c>
      <c r="H12" s="15">
        <f t="shared" si="0"/>
        <v>6.3999999999999995</v>
      </c>
      <c r="I12" s="7" t="s">
        <v>463</v>
      </c>
      <c r="J12">
        <f t="shared" si="1"/>
        <v>0</v>
      </c>
    </row>
    <row r="13" spans="1:17">
      <c r="A13" s="5">
        <v>12</v>
      </c>
      <c r="B13" s="6" t="s">
        <v>132</v>
      </c>
      <c r="C13" s="7" t="s">
        <v>133</v>
      </c>
      <c r="D13" s="8" t="s">
        <v>38</v>
      </c>
      <c r="E13" s="92"/>
      <c r="F13" s="9">
        <v>7</v>
      </c>
      <c r="G13" s="9">
        <v>8</v>
      </c>
      <c r="H13" s="15">
        <f t="shared" si="0"/>
        <v>7.6999999999999993</v>
      </c>
      <c r="I13" s="7" t="s">
        <v>464</v>
      </c>
      <c r="J13">
        <f t="shared" si="1"/>
        <v>0</v>
      </c>
    </row>
    <row r="14" spans="1:17">
      <c r="A14" s="5">
        <v>13</v>
      </c>
      <c r="B14" s="6" t="s">
        <v>134</v>
      </c>
      <c r="C14" s="7" t="s">
        <v>135</v>
      </c>
      <c r="D14" s="8" t="s">
        <v>31</v>
      </c>
      <c r="E14" s="92"/>
      <c r="F14" s="9">
        <v>4</v>
      </c>
      <c r="G14" s="9">
        <v>5</v>
      </c>
      <c r="H14" s="15">
        <f t="shared" si="0"/>
        <v>4.7</v>
      </c>
      <c r="I14" s="7" t="s">
        <v>465</v>
      </c>
      <c r="J14">
        <f t="shared" si="1"/>
        <v>0</v>
      </c>
    </row>
    <row r="15" spans="1:17">
      <c r="A15" s="5">
        <v>14</v>
      </c>
      <c r="B15" s="6" t="s">
        <v>136</v>
      </c>
      <c r="C15" s="7" t="s">
        <v>137</v>
      </c>
      <c r="D15" s="8" t="s">
        <v>37</v>
      </c>
      <c r="E15" s="92"/>
      <c r="F15" s="9">
        <v>7</v>
      </c>
      <c r="G15" s="9">
        <v>6</v>
      </c>
      <c r="H15" s="15">
        <f t="shared" si="0"/>
        <v>6.2999999999999989</v>
      </c>
      <c r="I15" s="7" t="s">
        <v>466</v>
      </c>
      <c r="J15">
        <f t="shared" si="1"/>
        <v>0</v>
      </c>
    </row>
    <row r="16" spans="1:17">
      <c r="A16" s="5">
        <v>15</v>
      </c>
      <c r="B16" s="6" t="s">
        <v>138</v>
      </c>
      <c r="C16" s="7" t="s">
        <v>139</v>
      </c>
      <c r="D16" s="8" t="s">
        <v>38</v>
      </c>
      <c r="E16" s="92"/>
      <c r="F16" s="9">
        <v>8</v>
      </c>
      <c r="G16" s="9">
        <v>6</v>
      </c>
      <c r="H16" s="15">
        <f t="shared" si="0"/>
        <v>6.6</v>
      </c>
    </row>
    <row r="17" spans="1:12">
      <c r="A17" s="5">
        <v>16</v>
      </c>
      <c r="B17" s="6" t="s">
        <v>142</v>
      </c>
      <c r="C17" s="7" t="s">
        <v>143</v>
      </c>
      <c r="D17" s="8" t="s">
        <v>39</v>
      </c>
      <c r="E17" s="92"/>
      <c r="F17" s="9">
        <v>5</v>
      </c>
      <c r="G17" s="9">
        <v>7</v>
      </c>
      <c r="H17" s="15">
        <f t="shared" si="0"/>
        <v>6.3999999999999995</v>
      </c>
      <c r="K17" t="s">
        <v>467</v>
      </c>
      <c r="L17">
        <f>COUNTIF(H2:H37,"&lt;4")</f>
        <v>1</v>
      </c>
    </row>
    <row r="18" spans="1:12">
      <c r="A18" s="5">
        <v>17</v>
      </c>
      <c r="B18" s="6" t="s">
        <v>146</v>
      </c>
      <c r="C18" s="7" t="s">
        <v>147</v>
      </c>
      <c r="D18" s="8" t="s">
        <v>40</v>
      </c>
      <c r="E18" s="92"/>
      <c r="F18" s="9">
        <v>6</v>
      </c>
      <c r="G18" s="9">
        <v>7</v>
      </c>
      <c r="H18" s="15">
        <f t="shared" si="0"/>
        <v>6.6999999999999993</v>
      </c>
      <c r="K18" t="s">
        <v>468</v>
      </c>
      <c r="L18">
        <f>COUNTIFS(H2:H37,"&gt;=4",H2:H37,"&lt;5")</f>
        <v>3</v>
      </c>
    </row>
    <row r="19" spans="1:12">
      <c r="A19" s="5">
        <v>18</v>
      </c>
      <c r="B19" s="6" t="s">
        <v>150</v>
      </c>
      <c r="C19" s="7" t="s">
        <v>151</v>
      </c>
      <c r="D19" s="8" t="s">
        <v>71</v>
      </c>
      <c r="E19" s="92"/>
      <c r="F19" s="9">
        <v>7</v>
      </c>
      <c r="G19" s="9">
        <v>8</v>
      </c>
      <c r="H19" s="15">
        <f t="shared" si="0"/>
        <v>7.6999999999999993</v>
      </c>
      <c r="K19" t="s">
        <v>469</v>
      </c>
    </row>
    <row r="20" spans="1:12">
      <c r="A20" s="5">
        <v>19</v>
      </c>
      <c r="B20" s="6" t="s">
        <v>154</v>
      </c>
      <c r="C20" s="7" t="s">
        <v>155</v>
      </c>
      <c r="D20" s="8" t="s">
        <v>73</v>
      </c>
      <c r="E20" s="92"/>
      <c r="F20" s="9">
        <v>8</v>
      </c>
      <c r="G20" s="9">
        <v>7</v>
      </c>
      <c r="H20" s="15">
        <f t="shared" si="0"/>
        <v>7.2999999999999989</v>
      </c>
      <c r="K20" t="s">
        <v>470</v>
      </c>
    </row>
    <row r="21" spans="1:12">
      <c r="A21" s="5">
        <v>20</v>
      </c>
      <c r="B21" s="6" t="s">
        <v>158</v>
      </c>
      <c r="C21" s="7" t="s">
        <v>159</v>
      </c>
      <c r="D21" s="8" t="s">
        <v>75</v>
      </c>
      <c r="E21" s="92"/>
      <c r="F21" s="9">
        <v>8</v>
      </c>
      <c r="G21" s="9">
        <v>9</v>
      </c>
      <c r="H21" s="15">
        <f t="shared" si="0"/>
        <v>8.6999999999999993</v>
      </c>
      <c r="K21" t="s">
        <v>471</v>
      </c>
    </row>
    <row r="22" spans="1:12">
      <c r="A22" s="5">
        <v>21</v>
      </c>
      <c r="B22" s="6" t="s">
        <v>162</v>
      </c>
      <c r="C22" s="7" t="s">
        <v>163</v>
      </c>
      <c r="D22" s="8" t="s">
        <v>41</v>
      </c>
      <c r="E22" s="92"/>
      <c r="F22" s="9">
        <v>5</v>
      </c>
      <c r="G22" s="9">
        <v>6</v>
      </c>
      <c r="H22" s="15">
        <f t="shared" si="0"/>
        <v>5.6999999999999993</v>
      </c>
    </row>
    <row r="23" spans="1:12">
      <c r="A23" s="5">
        <v>22</v>
      </c>
      <c r="B23" s="6" t="s">
        <v>164</v>
      </c>
      <c r="C23" s="7" t="s">
        <v>165</v>
      </c>
      <c r="D23" s="8" t="s">
        <v>54</v>
      </c>
      <c r="E23" s="92"/>
      <c r="F23" s="9">
        <v>8</v>
      </c>
      <c r="G23" s="9">
        <v>9</v>
      </c>
      <c r="H23" s="15">
        <f t="shared" si="0"/>
        <v>8.6999999999999993</v>
      </c>
    </row>
    <row r="24" spans="1:12">
      <c r="A24" s="5">
        <v>23</v>
      </c>
      <c r="B24" s="6" t="s">
        <v>166</v>
      </c>
      <c r="C24" s="7" t="s">
        <v>167</v>
      </c>
      <c r="D24" s="8" t="s">
        <v>32</v>
      </c>
      <c r="E24" s="92"/>
      <c r="F24" s="9">
        <v>4</v>
      </c>
      <c r="G24" s="9">
        <v>5</v>
      </c>
      <c r="H24" s="15">
        <f t="shared" si="0"/>
        <v>4.7</v>
      </c>
      <c r="K24">
        <v>0</v>
      </c>
    </row>
    <row r="25" spans="1:12">
      <c r="A25" s="5">
        <v>24</v>
      </c>
      <c r="B25" s="6" t="s">
        <v>168</v>
      </c>
      <c r="C25" s="7" t="s">
        <v>169</v>
      </c>
      <c r="D25" s="8" t="s">
        <v>44</v>
      </c>
      <c r="E25" s="92"/>
      <c r="F25" s="9">
        <v>9</v>
      </c>
      <c r="G25" s="9">
        <v>6</v>
      </c>
      <c r="H25" s="15">
        <f t="shared" si="0"/>
        <v>6.8999999999999986</v>
      </c>
      <c r="K25">
        <v>4</v>
      </c>
      <c r="L25">
        <f>COUNTIFS($H$2:$H$37,"&gt;="&amp;K24,$H$2:$H$37,"&lt;"&amp;K25)</f>
        <v>1</v>
      </c>
    </row>
    <row r="26" spans="1:12">
      <c r="A26" s="5">
        <v>25</v>
      </c>
      <c r="B26" s="6" t="s">
        <v>170</v>
      </c>
      <c r="C26" s="7" t="s">
        <v>171</v>
      </c>
      <c r="D26" s="8" t="s">
        <v>76</v>
      </c>
      <c r="E26" s="92"/>
      <c r="F26" s="9">
        <v>9</v>
      </c>
      <c r="G26" s="9">
        <v>8</v>
      </c>
      <c r="H26" s="15">
        <f t="shared" si="0"/>
        <v>8.2999999999999989</v>
      </c>
      <c r="K26">
        <v>5.5</v>
      </c>
      <c r="L26">
        <f>COUNTIFS($H$2:$H$37,"&gt;="&amp;K25,$H$2:$H$37,"&lt;"&amp;K26)</f>
        <v>3</v>
      </c>
    </row>
    <row r="27" spans="1:12">
      <c r="A27" s="5">
        <v>26</v>
      </c>
      <c r="B27" s="6" t="s">
        <v>172</v>
      </c>
      <c r="C27" s="7" t="s">
        <v>173</v>
      </c>
      <c r="D27" s="8" t="s">
        <v>45</v>
      </c>
      <c r="E27" s="92"/>
      <c r="F27" s="9">
        <v>6</v>
      </c>
      <c r="G27" s="9">
        <v>7</v>
      </c>
      <c r="H27" s="15">
        <f t="shared" si="0"/>
        <v>6.6999999999999993</v>
      </c>
      <c r="K27">
        <v>7</v>
      </c>
      <c r="L27">
        <f>COUNTIFS($H$2:$H$37,"&gt;="&amp;K26,$H$2:$H$37,"&lt;"&amp;K27)</f>
        <v>12</v>
      </c>
    </row>
    <row r="28" spans="1:12">
      <c r="A28" s="5">
        <v>27</v>
      </c>
      <c r="B28" s="6" t="s">
        <v>174</v>
      </c>
      <c r="C28" s="7" t="s">
        <v>175</v>
      </c>
      <c r="D28" s="8" t="s">
        <v>79</v>
      </c>
      <c r="E28" s="92"/>
      <c r="F28" s="9">
        <v>8</v>
      </c>
      <c r="G28" s="9">
        <v>7</v>
      </c>
      <c r="H28" s="15">
        <f t="shared" si="0"/>
        <v>7.2999999999999989</v>
      </c>
      <c r="K28">
        <v>8.5</v>
      </c>
      <c r="L28">
        <f>COUNTIFS($H$2:$H$37,"&gt;="&amp;K27,$H$2:$H$37,"&lt;"&amp;K28)</f>
        <v>14</v>
      </c>
    </row>
    <row r="29" spans="1:12">
      <c r="A29" s="5">
        <v>28</v>
      </c>
      <c r="B29" s="6" t="s">
        <v>176</v>
      </c>
      <c r="C29" s="7" t="s">
        <v>177</v>
      </c>
      <c r="D29" s="8" t="s">
        <v>80</v>
      </c>
      <c r="E29" s="92"/>
      <c r="F29" s="9">
        <v>9</v>
      </c>
      <c r="G29" s="9">
        <v>9</v>
      </c>
      <c r="H29" s="15">
        <f t="shared" si="0"/>
        <v>9</v>
      </c>
      <c r="K29">
        <v>10</v>
      </c>
      <c r="L29">
        <f>COUNTIFS($H$2:$H$37,"&gt;="&amp;K28,$H$2:$H$37,"&lt;="&amp;K29)</f>
        <v>6</v>
      </c>
    </row>
    <row r="30" spans="1:12">
      <c r="A30" s="5">
        <v>29</v>
      </c>
      <c r="B30" s="6" t="s">
        <v>178</v>
      </c>
      <c r="C30" s="7" t="s">
        <v>179</v>
      </c>
      <c r="D30" s="8" t="s">
        <v>48</v>
      </c>
      <c r="E30" s="92"/>
      <c r="F30" s="9">
        <v>3</v>
      </c>
      <c r="G30" s="9">
        <v>7</v>
      </c>
      <c r="H30" s="15">
        <f t="shared" si="0"/>
        <v>5.7999999999999989</v>
      </c>
    </row>
    <row r="31" spans="1:12">
      <c r="A31" s="5">
        <v>30</v>
      </c>
      <c r="B31" s="6" t="s">
        <v>180</v>
      </c>
      <c r="C31" s="7" t="s">
        <v>181</v>
      </c>
      <c r="D31" s="8" t="s">
        <v>73</v>
      </c>
      <c r="E31" s="92"/>
      <c r="F31" s="9">
        <v>9</v>
      </c>
      <c r="G31" s="9">
        <v>8</v>
      </c>
      <c r="H31" s="15">
        <f t="shared" si="0"/>
        <v>8.2999999999999989</v>
      </c>
    </row>
    <row r="32" spans="1:12">
      <c r="A32" s="5">
        <v>31</v>
      </c>
      <c r="B32" s="6" t="s">
        <v>182</v>
      </c>
      <c r="C32" s="7" t="s">
        <v>183</v>
      </c>
      <c r="D32" s="8" t="s">
        <v>83</v>
      </c>
      <c r="E32" s="92"/>
      <c r="F32" s="9">
        <v>7</v>
      </c>
      <c r="G32" s="9">
        <v>8</v>
      </c>
      <c r="H32" s="15">
        <f t="shared" si="0"/>
        <v>7.6999999999999993</v>
      </c>
    </row>
    <row r="33" spans="1:8">
      <c r="A33" s="5">
        <v>32</v>
      </c>
      <c r="B33" s="6" t="s">
        <v>184</v>
      </c>
      <c r="C33" s="7" t="s">
        <v>185</v>
      </c>
      <c r="D33" s="8" t="s">
        <v>50</v>
      </c>
      <c r="E33" s="92"/>
      <c r="F33" s="9">
        <v>6</v>
      </c>
      <c r="G33" s="9">
        <v>6</v>
      </c>
      <c r="H33" s="15">
        <f t="shared" si="0"/>
        <v>5.9999999999999991</v>
      </c>
    </row>
    <row r="34" spans="1:8">
      <c r="A34" s="5">
        <v>33</v>
      </c>
      <c r="B34" s="6" t="s">
        <v>186</v>
      </c>
      <c r="C34" s="7" t="s">
        <v>187</v>
      </c>
      <c r="D34" s="8" t="s">
        <v>85</v>
      </c>
      <c r="E34" s="92"/>
      <c r="F34" s="9">
        <v>8</v>
      </c>
      <c r="G34" s="9">
        <v>7</v>
      </c>
      <c r="H34" s="15">
        <f t="shared" si="0"/>
        <v>7.2999999999999989</v>
      </c>
    </row>
    <row r="35" spans="1:8">
      <c r="A35" s="5">
        <v>34</v>
      </c>
      <c r="B35" s="6" t="s">
        <v>188</v>
      </c>
      <c r="C35" s="7" t="s">
        <v>189</v>
      </c>
      <c r="D35" s="8" t="s">
        <v>87</v>
      </c>
      <c r="E35" s="92"/>
      <c r="F35" s="9">
        <v>10</v>
      </c>
      <c r="G35" s="9">
        <v>7</v>
      </c>
      <c r="H35" s="15">
        <f t="shared" si="0"/>
        <v>7.8999999999999995</v>
      </c>
    </row>
    <row r="36" spans="1:8">
      <c r="A36" s="5">
        <v>35</v>
      </c>
      <c r="B36" s="6" t="s">
        <v>190</v>
      </c>
      <c r="C36" s="7" t="s">
        <v>191</v>
      </c>
      <c r="D36" s="8" t="s">
        <v>52</v>
      </c>
      <c r="E36" s="92"/>
      <c r="F36" s="9">
        <v>7</v>
      </c>
      <c r="G36" s="9">
        <v>7</v>
      </c>
      <c r="H36" s="15">
        <f t="shared" si="0"/>
        <v>7</v>
      </c>
    </row>
    <row r="37" spans="1:8">
      <c r="A37" s="10">
        <v>36</v>
      </c>
      <c r="B37" s="11" t="s">
        <v>192</v>
      </c>
      <c r="C37" s="12" t="s">
        <v>193</v>
      </c>
      <c r="D37" s="13" t="s">
        <v>33</v>
      </c>
      <c r="E37" s="93"/>
      <c r="F37" s="9">
        <v>3</v>
      </c>
      <c r="G37" s="9">
        <v>4</v>
      </c>
      <c r="H37" s="15">
        <f t="shared" si="0"/>
        <v>3.6999999999999997</v>
      </c>
    </row>
    <row r="38" spans="1:8" ht="15.75" thickBot="1"/>
    <row r="39" spans="1:8">
      <c r="D39" s="26" t="s">
        <v>77</v>
      </c>
      <c r="E39" s="26"/>
      <c r="F39" s="26"/>
    </row>
    <row r="40" spans="1:8">
      <c r="D40" s="24"/>
      <c r="E40" s="24"/>
      <c r="F40" s="24"/>
    </row>
    <row r="41" spans="1:8">
      <c r="D41" s="24" t="s">
        <v>46</v>
      </c>
      <c r="E41" s="24"/>
      <c r="F41" s="24">
        <v>6.8611111111111107</v>
      </c>
    </row>
    <row r="42" spans="1:8">
      <c r="D42" s="24" t="s">
        <v>49</v>
      </c>
      <c r="E42" s="24"/>
      <c r="F42" s="24">
        <v>0.29587850836239943</v>
      </c>
    </row>
    <row r="43" spans="1:8">
      <c r="D43" s="24" t="s">
        <v>51</v>
      </c>
      <c r="E43" s="24"/>
      <c r="F43" s="24">
        <v>7</v>
      </c>
    </row>
    <row r="44" spans="1:8">
      <c r="D44" s="24" t="s">
        <v>53</v>
      </c>
      <c r="E44" s="24"/>
      <c r="F44" s="24">
        <v>7</v>
      </c>
    </row>
    <row r="45" spans="1:8">
      <c r="D45" s="24" t="s">
        <v>55</v>
      </c>
      <c r="E45" s="24"/>
      <c r="F45" s="24">
        <v>1.7752710501743965</v>
      </c>
    </row>
    <row r="46" spans="1:8">
      <c r="D46" s="24" t="s">
        <v>58</v>
      </c>
      <c r="E46" s="24"/>
      <c r="F46" s="24">
        <v>3.1515873015873046</v>
      </c>
    </row>
    <row r="47" spans="1:8">
      <c r="D47" s="24" t="s">
        <v>61</v>
      </c>
      <c r="E47" s="24"/>
      <c r="F47" s="24">
        <v>-0.3259207042994392</v>
      </c>
    </row>
    <row r="48" spans="1:8">
      <c r="D48" s="24" t="s">
        <v>63</v>
      </c>
      <c r="E48" s="24"/>
      <c r="F48" s="24">
        <v>-0.49173410586724664</v>
      </c>
    </row>
    <row r="49" spans="4:6">
      <c r="D49" s="24" t="s">
        <v>65</v>
      </c>
      <c r="E49" s="24"/>
      <c r="F49" s="24">
        <v>7</v>
      </c>
    </row>
    <row r="50" spans="4:6">
      <c r="D50" s="24" t="s">
        <v>67</v>
      </c>
      <c r="E50" s="24"/>
      <c r="F50" s="24">
        <v>3</v>
      </c>
    </row>
    <row r="51" spans="4:6">
      <c r="D51" s="24" t="s">
        <v>69</v>
      </c>
      <c r="E51" s="24"/>
      <c r="F51" s="24">
        <v>10</v>
      </c>
    </row>
    <row r="52" spans="4:6">
      <c r="D52" s="24" t="s">
        <v>70</v>
      </c>
      <c r="E52" s="24"/>
      <c r="F52" s="24">
        <v>247</v>
      </c>
    </row>
    <row r="53" spans="4:6">
      <c r="D53" s="24" t="s">
        <v>72</v>
      </c>
      <c r="E53" s="24"/>
      <c r="F53" s="24">
        <v>36</v>
      </c>
    </row>
    <row r="54" spans="4:6" ht="15.75" thickBot="1">
      <c r="D54" s="25" t="s">
        <v>74</v>
      </c>
      <c r="E54" s="25"/>
      <c r="F54" s="25">
        <v>0.60066530562539278</v>
      </c>
    </row>
  </sheetData>
  <autoFilter ref="K1:L9" xr:uid="{00000000-0009-0000-0000-000019000000}"/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E3"/>
  <sheetViews>
    <sheetView workbookViewId="0">
      <selection activeCell="A3" sqref="A3"/>
    </sheetView>
  </sheetViews>
  <sheetFormatPr defaultRowHeight="15"/>
  <cols>
    <col min="1" max="1" width="16.42578125" customWidth="1"/>
    <col min="2" max="2" width="21.85546875" customWidth="1"/>
  </cols>
  <sheetData>
    <row r="2" spans="1:5">
      <c r="A2" t="s">
        <v>108</v>
      </c>
      <c r="B2" t="s">
        <v>23</v>
      </c>
      <c r="C2" t="s">
        <v>109</v>
      </c>
      <c r="D2" t="s">
        <v>472</v>
      </c>
      <c r="E2" t="s">
        <v>473</v>
      </c>
    </row>
    <row r="3" spans="1:5">
      <c r="A3" t="e">
        <f>VLOOKUP(B3,Sheet1!C2:C37,1,FALSE)</f>
        <v>#N/A</v>
      </c>
      <c r="B3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1A00-000000000000}">
          <x14:formula1>
            <xm:f>Sheet1!$D$2:$D$37</xm:f>
          </x14:formula1>
          <xm:sqref>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1F1F0F3820DE84D90DE0C534FACCDB9" ma:contentTypeVersion="2" ma:contentTypeDescription="Tạo tài liệu mới." ma:contentTypeScope="" ma:versionID="2b62beef42880097b1f6aa2c497b0ef6">
  <xsd:schema xmlns:xsd="http://www.w3.org/2001/XMLSchema" xmlns:xs="http://www.w3.org/2001/XMLSchema" xmlns:p="http://schemas.microsoft.com/office/2006/metadata/properties" xmlns:ns2="07d00816-ba55-4dc1-becf-001cfc258287" targetNamespace="http://schemas.microsoft.com/office/2006/metadata/properties" ma:root="true" ma:fieldsID="25abb274eb9331398892aa9027521329" ns2:_="">
    <xsd:import namespace="07d00816-ba55-4dc1-becf-001cfc258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00816-ba55-4dc1-becf-001cfc258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84C594-5E9D-4D23-B047-25343F9CD234}"/>
</file>

<file path=customXml/itemProps2.xml><?xml version="1.0" encoding="utf-8"?>
<ds:datastoreItem xmlns:ds="http://schemas.openxmlformats.org/officeDocument/2006/customXml" ds:itemID="{8E79E88B-C7E1-41DA-9961-2A3921E7774E}"/>
</file>

<file path=customXml/itemProps3.xml><?xml version="1.0" encoding="utf-8"?>
<ds:datastoreItem xmlns:ds="http://schemas.openxmlformats.org/officeDocument/2006/customXml" ds:itemID="{69DD4B10-B392-43CD-A5D2-F8282B393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Toàn Lợi</cp:lastModifiedBy>
  <cp:revision/>
  <dcterms:created xsi:type="dcterms:W3CDTF">2015-06-05T18:17:20Z</dcterms:created>
  <dcterms:modified xsi:type="dcterms:W3CDTF">2019-12-10T12:06:56Z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0x010100D1F1F0F3820DE84D90DE0C534FACCDB9</vt:lpwstr>
  </property>
</Properties>
</file>