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ION" sheetId="1" r:id="rId4"/>
    <sheet state="visible" name="TABLA 1" sheetId="2" r:id="rId5"/>
    <sheet state="visible" name="TABLA 2" sheetId="3" r:id="rId6"/>
  </sheets>
  <definedNames/>
  <calcPr/>
</workbook>
</file>

<file path=xl/sharedStrings.xml><?xml version="1.0" encoding="utf-8"?>
<sst xmlns="http://schemas.openxmlformats.org/spreadsheetml/2006/main" count="272" uniqueCount="231">
  <si>
    <r>
      <rPr>
        <rFont val="Arial"/>
        <b/>
        <color theme="1"/>
        <sz val="22.0"/>
      </rPr>
      <t>WALKER COMPANY</t>
    </r>
    <r>
      <rPr>
        <rFont val="Arial"/>
        <b/>
        <color theme="1"/>
        <sz val="22.0"/>
        <vertAlign val="superscript"/>
      </rPr>
      <t>1</t>
    </r>
  </si>
  <si>
    <r>
      <rPr>
        <rFont val="Arial"/>
        <color rgb="FF000000"/>
        <sz val="13.0"/>
      </rPr>
      <t xml:space="preserve">En enero de 2007, el Sr. William Walker, presidente de Walker Company, se afligió al descubrir que el saldo de caja de la compañía había bajado a $11,700, o sea su nivel más bajo alcanzado en varios años. El Sr. Walker creía que esta cantidad evidentemente era  demasiado  baja  para  sostener  la  escala  actual  de  operaciones  de  la  empresa. Además  se  sentía  preocupado  porque  el  saldo  de  caja  había  estado  bajando  desde
</t>
    </r>
    <r>
      <rPr>
        <rFont val="Arial"/>
        <color rgb="FF000000"/>
        <sz val="13.0"/>
      </rPr>
      <t>hacía ya bastante tiempo, pese al impresionante récord de crecimiento de compañía.</t>
    </r>
  </si>
  <si>
    <r>
      <rPr>
        <rFont val="Arial"/>
        <color rgb="FF000000"/>
        <sz val="13.0"/>
      </rPr>
      <t xml:space="preserve">El descenso del saldo de caja constituía una preocupación muy particular para el señor Walker   debido   a   las   dificultades   que   había   tenido   últimamente   con   varios abastecedores comerciales de la compañía. Estos abastecedores presionaban para que se cancelaran sus facturas con mayor rapidez. El Sr. Walker temía que esto redujera el crédito  comercial  futuro  de  su  empresa.  Se  percataba  de  que  esto  podría  dañar  las
</t>
    </r>
    <r>
      <rPr>
        <rFont val="Arial"/>
        <color rgb="FF000000"/>
        <sz val="13.0"/>
      </rPr>
      <t>perspectivas de continuo crecimiento de la compañía.</t>
    </r>
  </si>
  <si>
    <r>
      <rPr>
        <rFont val="Arial"/>
        <color rgb="FF000000"/>
        <sz val="13.0"/>
      </rPr>
      <t xml:space="preserve">Otro temor más profundo era que algunos abastecedores le cancelaran los derechos de distribución regional exclusivos de sus productos. Además su bajo saldo de caja haría extremadamente difícil para la Walker Company acelerar sus pagos a los abastecedores del ramo. Los términos de compra típicamente (descuento por pronto pago) era de 2%
</t>
    </r>
    <r>
      <rPr>
        <rFont val="Arial"/>
        <color rgb="FF000000"/>
        <sz val="13.0"/>
      </rPr>
      <t xml:space="preserve">/  10  días  neto  /  30  días.  La  compañía  no  había  podido  aprovecharse  de  muchos  de
</t>
    </r>
    <r>
      <rPr>
        <rFont val="Arial"/>
        <color rgb="FF000000"/>
        <sz val="13.0"/>
      </rPr>
      <t>estos descuentos debido a sus demoras en hacer sus pagos.</t>
    </r>
  </si>
  <si>
    <r>
      <rPr>
        <rFont val="Arial"/>
        <color rgb="FF000000"/>
        <sz val="13.0"/>
      </rPr>
      <t xml:space="preserve">Una semana después de que su esposa le sugiriera realizar un análisis de la situación financiera de la empresa y con esto aún pendiente, el Sr. Walker decidió visitar el banco en  el  cual  mantenía  sus  cuentas  y  donde  tenía  contratada  una  línea  de  crédito  por
</t>
    </r>
    <r>
      <rPr>
        <rFont val="Arial"/>
        <color rgb="FF000000"/>
        <sz val="13.0"/>
      </rPr>
      <t>$40,000, la cual esperaba aumentar para reforzar sus disponibilidades.</t>
    </r>
  </si>
  <si>
    <r>
      <rPr>
        <rFont val="Carlito"/>
        <color theme="1"/>
        <sz val="10.0"/>
        <vertAlign val="superscript"/>
      </rPr>
      <t>1</t>
    </r>
    <r>
      <rPr>
        <rFont val="Carlito"/>
        <color theme="1"/>
        <sz val="10.0"/>
      </rPr>
      <t xml:space="preserve"> Adaptado y editado del caso original del mismo nombre de la Board of Trustees of the Leland Stanford Junior University.</t>
    </r>
  </si>
  <si>
    <r>
      <rPr>
        <rFont val="Arial"/>
        <b/>
        <color rgb="FF000000"/>
        <sz val="13.0"/>
        <u/>
      </rPr>
      <t xml:space="preserve">Antecedentes
</t>
    </r>
    <r>
      <rPr>
        <rFont val="Arial"/>
        <color rgb="FF000000"/>
        <sz val="13.0"/>
      </rPr>
      <t xml:space="preserve">La  Walker  Company  era  distribuidora  de  una  amplia  gama  de  ropa  y  artículos deportivos,  equipos  para  acampar  y  productos  para  el  esparcimiento,  situada  en Phoenix, Arizona. Fundada en el 2003 había sido una empresa rentable casi desde el comienzo.  La  personalidad  optimista  y  dinámica  de  su  propietario  y  su  prestigio futbolístico, y una amplia gama de contactos en el mundo del deporte le permitieron conseguir numerosos clientes así como los derechos de distribución de los fabricantes
</t>
    </r>
    <r>
      <rPr>
        <rFont val="Arial"/>
        <color rgb="FF000000"/>
        <sz val="13.0"/>
      </rPr>
      <t>prominentes de bienes deportivos y artículos conexos.</t>
    </r>
  </si>
  <si>
    <r>
      <rPr>
        <rFont val="Arial"/>
        <b/>
        <color rgb="FF000000"/>
        <sz val="13.0"/>
        <u/>
      </rPr>
      <t xml:space="preserve">La entrevista en el Fidelity Bank &amp; Trust Company
</t>
    </r>
    <r>
      <rPr>
        <rFont val="Arial"/>
        <color rgb="FF000000"/>
        <sz val="13.0"/>
      </rPr>
      <t>El  Sr.  Walker  decidió  visitar  a  Colin  Wilcox,  vicepresidente  del  Fidelity  Bank  &amp;  Trust Company. Este banco había aportado financiamiento a la empresa durante varios años en base a letras renovables de corto plazo. La tasa de interés sobre estos documentos actualmente era de uno y medio por ciento encima de la tasa preferencial del banco (un  7.5%).  Los  documentos  habían  sido  renovados  rutinariamente  en  el  pasado, dándole el Sr. Wilcox sólo una revisión superficial a la situación financiera de la Walker Company.</t>
    </r>
  </si>
  <si>
    <r>
      <rPr>
        <rFont val="Arial"/>
        <color theme="1"/>
        <sz val="13.0"/>
      </rPr>
      <t>El Sr. Walker explicó al Sr. Wilcox que su empresa necesitaba efectivo y solicitó que el préstamo del banco a la compañía aumentase de su nivel actual de $40,000 a $140,000. Razonó  que  esta  cantidad  proporcionaría  una  reserva  de  caja,  además  de  permitirle aplacar a algunos de sus fastidiosos abastecedores.</t>
    </r>
  </si>
  <si>
    <r>
      <rPr>
        <rFont val="Arial"/>
        <color theme="1"/>
        <sz val="13.0"/>
      </rPr>
      <t>El  Sr.  Wilcox  preguntó  cuándo  podría  esperar  el  banco  el  reintegro  del  préstamo incrementado y el Sr. Walker explicó que esperaba que la recuperación de las cuentas por  cobrar  proporcionara  fondos  suficientes  para  reducir  el  préstamo  a  su  nivel acostumbrado para finales del año.</t>
    </r>
  </si>
  <si>
    <r>
      <rPr>
        <rFont val="Arial"/>
        <color theme="1"/>
        <sz val="13.0"/>
      </rPr>
      <t>El  Sr.  Wilcox  respondió  que  evidentemente  él  no  estaba  al  tanto  del  progreso  y situación de la Walker Company. Prometió estudiar el asunto y tener una respuesta a lo solicitado  en  unos  pocos  días.  Dijo  que  las  condiciones  crediticias  seguían  siendo estrictas  como  parte  de  la  lucha  del  gobierno  contra  la  inflación.  En  consecuencia, tendría  que  enviar  la  solicitud  al  comité  de  préstamos  del  banco  para  fines  de aprobación.</t>
    </r>
  </si>
  <si>
    <r>
      <rPr>
        <rFont val="Arial"/>
        <color theme="1"/>
        <sz val="13.0"/>
      </rPr>
      <t>El Sr. Walker expresó su confianza en obtener la aprobación de la ampliación, dado que el Fidelity Bank conocía a la Walker  Company desde su fundación. La empresa  había</t>
    </r>
  </si>
  <si>
    <r>
      <rPr>
        <rFont val="Arial"/>
        <color theme="1"/>
        <sz val="13.0"/>
      </rPr>
      <t>prosperado casi de inmediato. El crecimiento de las ventas fue particularmente rápido. En 2006 se lograron ventas de casi $7.2 millones. El Sr. Walker estimaba que para 2007 se alcanzarían ventas de $9.6 millones. Se sentía muy seguro de alcanzar ese volumen, especialmente  porque  acababa  de  conseguir  los  derechos  de  distribución  exclusiva para el país de una línea popular de ropa deportiva fabricada en Francia.</t>
    </r>
  </si>
  <si>
    <r>
      <rPr>
        <rFont val="Arial"/>
        <color rgb="FF000000"/>
        <sz val="13.0"/>
      </rPr>
      <t xml:space="preserve">Reflejando las líneas diversificadas que tenía en existencia así como el clima uniforme del área, las ventas de la Walker Company no eran marcadamente estacionales. Walker explicó a Wilcox que él pensaba que esta era una ventaja para la empresa en términos financieros,  por  cuanto  obviaba  la  necesidad  de  financiar  niveles  máximos  de  ventas estacionales.  “¡Con  esos  $100,000,  resolvemos!”  manifestó  mientras  entregaba  los
</t>
    </r>
    <r>
      <rPr>
        <rFont val="Arial"/>
        <color rgb="FF000000"/>
        <sz val="13.0"/>
      </rPr>
      <t>Estados Financieros al Sr. Wilcox.</t>
    </r>
  </si>
  <si>
    <r>
      <rPr>
        <rFont val="Arial"/>
        <color theme="1"/>
        <sz val="13.0"/>
      </rPr>
      <t>El Sr. Wilcox, al observar el Estado de Resultados comentó informalmente que aunque la Walker Company había sido rentable desde su primer trimestre de operación, en los últimos  años,  los  aumentos  de  las  utilidades  no  habían  logrado  alcanzar  el  nivel  del crecimiento de las ventas.</t>
    </r>
  </si>
  <si>
    <r>
      <rPr>
        <rFont val="Arial"/>
        <color theme="1"/>
        <sz val="13.0"/>
      </rPr>
      <t>Como una forma de estimular las relaciones con su cliente, el Sr. Wilcox recordó que desde el principio el Sr. Walker demostró gran energía y mucha capacidad natural para las   ventas,   por   lo   cual   había   ganado   varios   premios   en   concursos   de   ventas patrocinados  por  los  fabricantes.  El  Sr.  Walker  le  comentó  que  precisamente  estos premios,  que  generalmente  consistían  de  viajes  para  el  Sr.  Walker  y  su  esposa  a famosos lugares de vacaciones y de diversión con todos los gastos pagados, le habían permitido  intercambiar  ideas  promocionales  con  otros  distribuidores  de  diferentes partes del país.</t>
    </r>
  </si>
  <si>
    <r>
      <rPr>
        <rFont val="Arial"/>
        <color rgb="FF000000"/>
        <sz val="13.0"/>
      </rPr>
      <t xml:space="preserve">Al  hojear  el  Balance  General,  Wilcox  preguntó  por  el  crecimiento  de  las  Cuentas  por Cobrar a Clientes. Walker explicó que en su mayoría eran establecimientos comerciales, muchos de los cuales eran pequeñas y mal financiados. Por lo tanto, eran propensas a ser   lentas   en   pagar   sus   facturas.   La   gran   competencia   proveniente   de   otros
</t>
    </r>
    <r>
      <rPr>
        <rFont val="Arial"/>
        <color rgb="FF000000"/>
        <sz val="13.0"/>
      </rPr>
      <t>distribuidores impedía al Sr. Walker presionar demasiado a los clientes morosos.</t>
    </r>
  </si>
  <si>
    <r>
      <rPr>
        <rFont val="Arial"/>
        <color theme="1"/>
        <sz val="13.0"/>
      </rPr>
      <t>Al interrogar sobre la reinversión de utilidades, el Sr. Walker explicó que las acciones de capital de la empresa estaban totalmente en su poder y de su esposa. El control total de la  empresa  era  importante    para  el  Sr.  Walker  y  esto  se  adaptaba  muy  bien  a  su temperamento   sumamente competitivo.  Manifestó  que  como  política,  el  50% de las</t>
    </r>
  </si>
  <si>
    <r>
      <rPr>
        <rFont val="Arial"/>
        <color theme="1"/>
        <sz val="13.0"/>
      </rPr>
      <t>ganancias de la compañía había sido pagado como dividendos a los dueños y habían sido invertidos regularmente en unas acciones de otras empresas a fin de darle cierta diversificación  a  las  tenencias  de  los  Walker.  En  los  últimos  dos  o  tres  años,  el rendimiento de estas empresas no había estado a la altura de las expectativas del Sr y la Sra. Walker.</t>
    </r>
  </si>
  <si>
    <r>
      <rPr>
        <rFont val="Arial"/>
        <color rgb="FF000000"/>
        <sz val="13.0"/>
      </rPr>
      <t xml:space="preserve">El Sr. Wilcox se despidió del Sr. Walker y prometió una respuesta en los próximos días. Él sabía que Walker también participaba activamente en los asuntos de la comunidad, en clubes de servicio y campañas de beneficencia. Sus amigos del ramo le describían como un “empresario muy moderno en el mejor sentido de la palabra”, “casi un genio para vender, dispuesto a tomar un negocio de $50 millones”; y “una combinación ideal
</t>
    </r>
    <r>
      <rPr>
        <rFont val="Arial"/>
        <color rgb="FF000000"/>
        <sz val="13.0"/>
      </rPr>
      <t>de hombre de negocios y bon vivant”.</t>
    </r>
  </si>
  <si>
    <r>
      <rPr>
        <rFont val="Arial"/>
        <color theme="1"/>
        <sz val="13.0"/>
      </rPr>
      <t>El  Sr.  Walker  por  su  parte  decidió  preparar  por  su  parte  un  análisis  completo  de  la situación financiera de su compañía para tener mejores explicaciones a las inquietudes del Banco y garantizar la aprobación del préstamo.</t>
    </r>
  </si>
  <si>
    <r>
      <rPr>
        <rFont val="Arial"/>
        <b/>
        <color rgb="FF000000"/>
        <sz val="12.0"/>
      </rPr>
      <t xml:space="preserve">ANEXO No 1
</t>
    </r>
    <r>
      <rPr>
        <rFont val="Arial"/>
        <b/>
        <color rgb="FF000000"/>
        <sz val="14.0"/>
      </rPr>
      <t xml:space="preserve">Walker Company
</t>
    </r>
    <r>
      <rPr>
        <rFont val="Arial"/>
        <b/>
        <color rgb="FF000000"/>
        <sz val="14.0"/>
      </rPr>
      <t xml:space="preserve">Balances Generales cortados al 31 de Diciembre de cada año
</t>
    </r>
    <r>
      <rPr>
        <rFont val="Arial"/>
        <b/>
        <color rgb="FF000000"/>
        <sz val="14.0"/>
      </rPr>
      <t>(en miles de $)</t>
    </r>
  </si>
  <si>
    <t>ANALISIS HORIZONTAL</t>
  </si>
  <si>
    <r>
      <rPr>
        <rFont val="Arial"/>
        <b/>
        <color theme="1"/>
        <sz val="12.0"/>
      </rPr>
      <t>Cuentas</t>
    </r>
  </si>
  <si>
    <t>2004-2003</t>
  </si>
  <si>
    <t>2005-2004</t>
  </si>
  <si>
    <t>2006-2005</t>
  </si>
  <si>
    <t>$</t>
  </si>
  <si>
    <t>%</t>
  </si>
  <si>
    <t>Caja</t>
  </si>
  <si>
    <r>
      <rPr>
        <rFont val="Arial"/>
        <color theme="1"/>
        <sz val="12.0"/>
      </rPr>
      <t>Cuentas por Cobrar, neto.</t>
    </r>
  </si>
  <si>
    <r>
      <rPr>
        <rFont val="Arial"/>
        <color theme="1"/>
        <sz val="12.0"/>
      </rPr>
      <t>Inventarios</t>
    </r>
  </si>
  <si>
    <r>
      <rPr>
        <rFont val="Arial"/>
        <b/>
        <color theme="1"/>
        <sz val="12.0"/>
      </rPr>
      <t>Total Activo Circulante</t>
    </r>
  </si>
  <si>
    <r>
      <rPr>
        <rFont val="Arial"/>
        <color theme="1"/>
        <sz val="12.0"/>
      </rPr>
      <t>Activos Fijos, neto.</t>
    </r>
  </si>
  <si>
    <r>
      <rPr>
        <rFont val="Arial"/>
        <color theme="1"/>
        <sz val="12.0"/>
      </rPr>
      <t>Cargos Diferidos</t>
    </r>
  </si>
  <si>
    <r>
      <rPr>
        <rFont val="Arial"/>
        <color theme="1"/>
        <sz val="12.0"/>
      </rPr>
      <t>Otros Activos</t>
    </r>
  </si>
  <si>
    <r>
      <rPr>
        <rFont val="Arial"/>
        <b/>
        <color theme="1"/>
        <sz val="12.0"/>
      </rPr>
      <t>Total Activo</t>
    </r>
  </si>
  <si>
    <t xml:space="preserve">Letras por pagar, banco.
</t>
  </si>
  <si>
    <t>Cuentas por pagar</t>
  </si>
  <si>
    <r>
      <rPr>
        <rFont val="Arial"/>
        <color rgb="FF000000"/>
        <sz val="12.0"/>
      </rPr>
      <t>Acumulaciones misceláneas</t>
    </r>
  </si>
  <si>
    <r>
      <rPr>
        <rFont val="Arial"/>
        <b/>
        <color rgb="FF000000"/>
        <sz val="12.0"/>
      </rPr>
      <t>Total pasivo circulante</t>
    </r>
  </si>
  <si>
    <t>Acciones de Capital.</t>
  </si>
  <si>
    <t xml:space="preserve"> Ganancias retenidas**</t>
  </si>
  <si>
    <r>
      <rPr>
        <rFont val="Arial"/>
        <b/>
        <color theme="1"/>
        <sz val="12.0"/>
      </rPr>
      <t>Total Pasivo más Capital</t>
    </r>
  </si>
  <si>
    <r>
      <rPr>
        <rFont val="Carlito"/>
        <color rgb="FF000000"/>
        <sz val="12.0"/>
      </rPr>
      <t xml:space="preserve">** Ganancias Retenidas= Ganancias Retenidas año anterior + Utilidades después de impuestos -
</t>
    </r>
    <r>
      <rPr>
        <rFont val="Carlito"/>
        <color rgb="FF000000"/>
        <sz val="12.0"/>
      </rPr>
      <t>Dividendos</t>
    </r>
  </si>
  <si>
    <t>En la interpretacion redondear datos</t>
  </si>
  <si>
    <t>RAZON FINANZIERA</t>
  </si>
  <si>
    <t>RAZONES DE ACTIVIDAD</t>
  </si>
  <si>
    <t>RAZONES DE ENDEUDAMIENTO</t>
  </si>
  <si>
    <t>ANALISIS DE RATIOS</t>
  </si>
  <si>
    <t>LIQUIDEZ</t>
  </si>
  <si>
    <r>
      <rPr>
        <rFont val="Arial"/>
        <b/>
        <color theme="1"/>
        <sz val="13.0"/>
      </rPr>
      <t xml:space="preserve">Rotacion de inventarion </t>
    </r>
    <r>
      <rPr>
        <rFont val="Arial"/>
        <b val="0"/>
        <color theme="1"/>
        <sz val="13.0"/>
      </rPr>
      <t>(Cto . Vta / Inv Promedio)</t>
    </r>
  </si>
  <si>
    <r>
      <rPr>
        <rFont val="Arial"/>
        <b/>
        <color theme="1"/>
        <sz val="13.0"/>
      </rPr>
      <t xml:space="preserve">Indice de Endeudamiento: </t>
    </r>
    <r>
      <rPr>
        <rFont val="Arial"/>
        <b val="0"/>
        <color theme="1"/>
        <sz val="13.0"/>
      </rPr>
      <t>PT / AT</t>
    </r>
  </si>
  <si>
    <t>RAZON CIRCULANTE: AC / PC</t>
  </si>
  <si>
    <r>
      <rPr>
        <rFont val="Arial"/>
        <b/>
        <color theme="1"/>
        <sz val="13.0"/>
      </rPr>
      <t xml:space="preserve">EPI </t>
    </r>
    <r>
      <rPr>
        <rFont val="Arial"/>
        <b val="0"/>
        <color theme="1"/>
        <sz val="13.0"/>
      </rPr>
      <t>(Edad Promedio de inventario)</t>
    </r>
  </si>
  <si>
    <r>
      <rPr>
        <rFont val="Arial"/>
        <b/>
        <color theme="1"/>
        <sz val="13.0"/>
      </rPr>
      <t xml:space="preserve">Indice de Cobertura de Intereses: </t>
    </r>
    <r>
      <rPr>
        <rFont val="Arial"/>
        <b val="0"/>
        <color theme="1"/>
        <sz val="13.0"/>
      </rPr>
      <t>UAII / Int(Utiliadades antes de intereses e inpuestos / intereses)</t>
    </r>
  </si>
  <si>
    <t>PRUEBA AZIDA: (AC - INV) / PC</t>
  </si>
  <si>
    <r>
      <rPr>
        <rFont val="Arial"/>
        <b/>
        <color theme="1"/>
        <sz val="13.0"/>
      </rPr>
      <t xml:space="preserve">Rotacion CxC </t>
    </r>
    <r>
      <rPr>
        <rFont val="Arial"/>
        <b val="0"/>
        <color theme="1"/>
        <sz val="13.0"/>
      </rPr>
      <t>(Ventas/ CxC)</t>
    </r>
  </si>
  <si>
    <t>Relaciones</t>
  </si>
  <si>
    <t>CAPITAL DE TRABAJO: AC - PC</t>
  </si>
  <si>
    <r>
      <rPr>
        <rFont val="Arial"/>
        <b/>
        <color theme="1"/>
        <sz val="13.0"/>
      </rPr>
      <t xml:space="preserve">PPC </t>
    </r>
    <r>
      <rPr>
        <rFont val="Arial"/>
        <b val="0"/>
        <color theme="1"/>
        <sz val="13.0"/>
      </rPr>
      <t>(Periodo Promedio De Cobro)</t>
    </r>
  </si>
  <si>
    <t>Pasivo total / Capital</t>
  </si>
  <si>
    <r>
      <rPr>
        <rFont val="Arial"/>
        <b/>
        <color theme="1"/>
        <sz val="13.0"/>
      </rPr>
      <t xml:space="preserve">Rotacion CxP </t>
    </r>
    <r>
      <rPr>
        <rFont val="Arial"/>
        <b val="0"/>
        <color theme="1"/>
        <sz val="13.0"/>
      </rPr>
      <t>(Cto.Vta / CxP)</t>
    </r>
  </si>
  <si>
    <t>Activo total / Pasivo total</t>
  </si>
  <si>
    <r>
      <rPr>
        <rFont val="Arial"/>
        <b/>
        <color theme="1"/>
        <sz val="13.0"/>
      </rPr>
      <t xml:space="preserve">PPP </t>
    </r>
    <r>
      <rPr>
        <rFont val="Arial"/>
        <b val="0"/>
        <color theme="1"/>
        <sz val="13.0"/>
      </rPr>
      <t>(Periodo Promedio de Pago)</t>
    </r>
  </si>
  <si>
    <t xml:space="preserve">Deuda bancaria / Pasivos </t>
  </si>
  <si>
    <r>
      <rPr>
        <rFont val="Arial"/>
        <b/>
        <color theme="1"/>
        <sz val="13.0"/>
      </rPr>
      <t xml:space="preserve">Ciclo De Caja </t>
    </r>
    <r>
      <rPr>
        <rFont val="Arial"/>
        <b val="0"/>
        <color theme="1"/>
        <sz val="13.0"/>
      </rPr>
      <t>(EPI+PPC-PPP)</t>
    </r>
  </si>
  <si>
    <t>Proveedores / Pasivos</t>
  </si>
  <si>
    <r>
      <rPr>
        <rFont val="Arial"/>
        <b/>
        <color theme="1"/>
        <sz val="13.0"/>
      </rPr>
      <t xml:space="preserve">RE </t>
    </r>
    <r>
      <rPr>
        <rFont val="Arial"/>
        <b val="0"/>
        <color theme="1"/>
        <sz val="13.0"/>
      </rPr>
      <t>(Rotacion del Efectivo): 360/Ciclo de caja</t>
    </r>
  </si>
  <si>
    <t>Capital Propio</t>
  </si>
  <si>
    <r>
      <rPr>
        <rFont val="Arial"/>
        <b/>
        <color theme="1"/>
        <sz val="13.0"/>
      </rPr>
      <t xml:space="preserve">EMO </t>
    </r>
    <r>
      <rPr>
        <rFont val="Arial"/>
        <b val="0"/>
        <color theme="1"/>
        <sz val="13.0"/>
      </rPr>
      <t>(Efectividad Minimo de Operaciones): (Cto Vta + Inv</t>
    </r>
    <r>
      <rPr>
        <rFont val="Arial"/>
        <b val="0"/>
        <color theme="1"/>
        <sz val="8.0"/>
      </rPr>
      <t>fin</t>
    </r>
    <r>
      <rPr>
        <rFont val="Arial"/>
        <b val="0"/>
        <color theme="1"/>
        <sz val="13.0"/>
      </rPr>
      <t xml:space="preserve"> - Inv</t>
    </r>
    <r>
      <rPr>
        <rFont val="Arial"/>
        <b val="0"/>
        <color theme="1"/>
        <sz val="7.0"/>
      </rPr>
      <t>0</t>
    </r>
    <r>
      <rPr>
        <rFont val="Arial"/>
        <b val="0"/>
        <color theme="1"/>
        <sz val="13.0"/>
      </rPr>
      <t>) / Re</t>
    </r>
  </si>
  <si>
    <r>
      <rPr>
        <rFont val="Arial"/>
        <b/>
        <color theme="1"/>
        <sz val="13.0"/>
      </rPr>
      <t xml:space="preserve">Rotacion de AF </t>
    </r>
    <r>
      <rPr>
        <rFont val="Arial"/>
        <b val="0"/>
        <color theme="1"/>
        <sz val="13.0"/>
      </rPr>
      <t>(Ventas / AF neto)</t>
    </r>
  </si>
  <si>
    <r>
      <rPr>
        <rFont val="Arial"/>
        <b/>
        <color theme="1"/>
        <sz val="13.0"/>
      </rPr>
      <t xml:space="preserve">Rotacion de AT </t>
    </r>
    <r>
      <rPr>
        <rFont val="Arial"/>
        <b val="0"/>
        <color theme="1"/>
        <sz val="13.0"/>
      </rPr>
      <t>(Ventas / AT: Activos totales)</t>
    </r>
  </si>
  <si>
    <t>INTERPRETACION DE RAZON FINANZIERA</t>
  </si>
  <si>
    <t>INTERPRETACIONES DE RAZONES DE ACTIVIDAD</t>
  </si>
  <si>
    <t>INTERPRETACIONES DE RAZONES DE ENDEUDAMIENTO</t>
  </si>
  <si>
    <r>
      <rPr>
        <rFont val="Arial"/>
        <b/>
        <color theme="1"/>
        <sz val="13.0"/>
      </rPr>
      <t xml:space="preserve">Rotacion de inventarion </t>
    </r>
    <r>
      <rPr>
        <rFont val="Arial"/>
        <b val="0"/>
        <color theme="1"/>
        <sz val="13.0"/>
      </rPr>
      <t>(Cto . Vta / Inv Promedio)</t>
    </r>
  </si>
  <si>
    <t>Una rotación de inventario de 10 indica que la empresa vende su inventario casi diez veces al año. Esto sugiere una gestión efectiva de inventarios y una alta demanda de sus productos.</t>
  </si>
  <si>
    <t>El aumento a 12 muestra que la empresa ha mejorado aún más su eficiencia en la gestión de inventarios, lo que podría ser resultado de una mejor planificación de la producción o estrategias de venta más efectivas.</t>
  </si>
  <si>
    <t>La estabilidad en 13 sugiere que la empresa ha mantenido su capacidad para vender inventarios de manera eficiente, lo que es positivo para el flujo de caja y la reducción de costos de almacenamiento.</t>
  </si>
  <si>
    <t>La ligera disminución a 12 podría indicar un leve estancamiento en la venta de inventarios. Esta tendencia debe ser monitoreada para asegurarse de que no se convierta en un problema de exceso de inventario.</t>
  </si>
  <si>
    <r>
      <rPr>
        <rFont val="Arial"/>
        <b/>
        <color theme="1"/>
        <sz val="13.0"/>
      </rPr>
      <t xml:space="preserve">Indice de Endeudamiento: </t>
    </r>
    <r>
      <rPr>
        <rFont val="Arial"/>
        <b val="0"/>
        <color theme="1"/>
        <sz val="13.0"/>
      </rPr>
      <t>PT / AT</t>
    </r>
  </si>
  <si>
    <t>Un índice de 40% indica que el 40% de los activos totales están financiados por pasivos totales. Esto sugiere un uso moderado de deuda, lo que puede ser visto como un enfoque equilibrado hacia el financiamiento.</t>
  </si>
  <si>
    <t>El aumento a 56% muestra que la empresa ha incrementado su dependencia de la deuda, lo que podría ser una estrategia para financiar el crecimiento, pero también aumenta el riesgo financiero.</t>
  </si>
  <si>
    <t>La cifra de 66% indica un mayor apalancamiento, lo que sugiere que la empresa está más expuesta a riesgos financieros, especialmente si los ingresos son volátiles.</t>
  </si>
  <si>
    <t>Un índice de 72% es alarmante, ya que más del 70% de los activos están financiados por deuda. Esto puede generar preocupaciones sobre la capacidad de la empresa para manejar su carga de deuda en tiempos de dificultades económicas.</t>
  </si>
  <si>
    <t xml:space="preserve">RAZON CIRCULANTE: </t>
  </si>
  <si>
    <t>La empresa tiene $2.16 de activos corrientes por cada $1 de pasivos corrientes, lo cual indica una situación financiera saludable.</t>
  </si>
  <si>
    <t xml:space="preserve"> La razón circulante disminuyó a 1.61. Aunque sigue siendo una buena razón, la disminución podría indicar que la empresa está utilizando más de sus activos corrientes para financiar sus operaciones.</t>
  </si>
  <si>
    <t xml:space="preserve"> La razón circulante continuó disminuyendo, lo que podría indicar una presión creciente sobre la liquidez de la empresa. Es importante analizar si esta disminución se debe a un aumento en el inventario o a una disminución en el efectivo o cuentas por cobrar.</t>
  </si>
  <si>
    <t>La razón circulante bajó aún más. Esta disminución podría indicar que la empresa está teniendo dificultades para cubrir sus obligaciones a corto plazo. Es crucial investigar las causas de esta tendencia y tomar medidas correctivas para asegurar la solvencia de la empresa.</t>
  </si>
  <si>
    <r>
      <rPr>
        <rFont val="Arial"/>
        <b/>
        <color theme="1"/>
        <sz val="13.0"/>
      </rPr>
      <t xml:space="preserve">EPI </t>
    </r>
    <r>
      <rPr>
        <rFont val="Arial"/>
        <b val="0"/>
        <color theme="1"/>
        <sz val="13.0"/>
      </rPr>
      <t>(Edad Promedio de inventario)</t>
    </r>
  </si>
  <si>
    <t>Una EPI de 37 días sugiere que, en promedio, los productos permanecen en inventario por poco más de un mes. Esto es razonable y puede indicar una gestión eficiente.</t>
  </si>
  <si>
    <t xml:space="preserve">La mejora a 31 días indica que la empresa está reduciendo el tiempo que sus productos permanecen en inventario. Esto puede reflejar una mayor rotación de productos o una mejor alineación entre la producción y la demanda.
</t>
  </si>
  <si>
    <t>La estabilidad en 30 días sugiere que la empresa ha mantenido su eficiencia en la gestión de inventarios. Un EPI más bajo es favorable, ya que indica menor riesgo de obsolescencia.</t>
  </si>
  <si>
    <t>El ligero aumento a 32 días puede indicar que, a pesar de la buena rotación, la empresa está comenzando a experimentar un leve aumento en el tiempo de almacenamiento de inventarios. Esto debe ser vigilado para evitar acumulaciones no deseadas.</t>
  </si>
  <si>
    <r>
      <rPr>
        <rFont val="Arial"/>
        <b/>
        <color theme="1"/>
        <sz val="13.0"/>
      </rPr>
      <t xml:space="preserve">Indice de Cobertura de Intereses: </t>
    </r>
    <r>
      <rPr>
        <rFont val="Arial"/>
        <b val="0"/>
        <color theme="1"/>
        <sz val="13.0"/>
      </rPr>
      <t>UAII / Int(Utiliadades antes de intereses e inpuestos / intereses)</t>
    </r>
  </si>
  <si>
    <t>Un índice de 58 indica que las utilidades antes de intereses e impuestos son más de 58 veces los gastos por intereses, lo que sugiere una sólida capacidad para cubrir sus obligaciones de interés.</t>
  </si>
  <si>
    <t>La disminución a 44 sigue siendo un buen indicador, pero muestra que la empresa está empezando a depender más de la deuda y, por lo tanto, su margen de seguridad está disminuyendo.</t>
  </si>
  <si>
    <t>Un ligero aumento a 46 sugiere que la empresa ha mejorado su capacidad para generar ingresos en relación con sus gastos de intereses, pero el margen sigue siendo más estrecho.</t>
  </si>
  <si>
    <t>La mejora a 55 indica que, a pesar del aumento en la deuda, la empresa ha logrado mantener una buena relación entre sus utilidades y los intereses, lo que es un signo positivo.</t>
  </si>
  <si>
    <t>PRUEBA AZIDA:</t>
  </si>
  <si>
    <t>Un valor por encima de 1 indica que, incluso sin contar inventarios, la empresa tiene activos líquidos suficientes para cubrir sus pasivos corrientes.</t>
  </si>
  <si>
    <t>Aún puede cubrir sus pasivos, pero la situación es menos holgada que en 2003. La empresa sigue en una posición relativamente segura.</t>
  </si>
  <si>
    <t>Por primera vez, el ratio cae por debajo de 1, lo que significa que la empresa podría tener dificultades para cumplir sus obligaciones a corto plazo sin recurrir a la venta de inventarios.</t>
  </si>
  <si>
    <t>La situación empeora, ya que la empresa tiene menos de $1 en activos líquidos por cada $1 de pasivos. Esto podría indicar problemas de liquidez más serios.</t>
  </si>
  <si>
    <r>
      <rPr>
        <rFont val="Arial"/>
        <b/>
        <color theme="1"/>
        <sz val="13.0"/>
      </rPr>
      <t xml:space="preserve">Rotacion CxC </t>
    </r>
    <r>
      <rPr>
        <rFont val="Arial"/>
        <b val="0"/>
        <color theme="1"/>
        <sz val="13.0"/>
      </rPr>
      <t>(Ventas/ CxC)</t>
    </r>
  </si>
  <si>
    <t>La rotación de cuentas por cobrar de 6.00 indica que la empresa está cobrando sus cuentas efectivamente, convirtiendo las ventas a crédito en efectivo aproximadamente seis veces al año. Esto es un signo positivo de gestión de cobranza.</t>
  </si>
  <si>
    <t>Un aumento a 8 sugiere que la empresa ha mejorado su eficiencia en la cobranza, reduciendo el tiempo que tarda en recibir pagos, lo que podría mejorar su flujo de efectivo.</t>
  </si>
  <si>
    <t>La estabilidad en 8 sugiere que la empresa ha mantenido su capacidad de cobranza, lo que es positivo, ya que sugiere que no ha habido un deterioro en la calidad de los créditos otorgados.</t>
  </si>
  <si>
    <t>La ligera disminución a 7 podría indicar un pequeño deterioro en la eficiencia de cobranza, lo que puede ser una señal de que algunos clientes están tardando más en pagar, lo que podría afectar el flujo de caja.</t>
  </si>
  <si>
    <t xml:space="preserve">CAPITAL DE TRABAJO: </t>
  </si>
  <si>
    <t>La empresa tiene un capital de trabajo positivo, lo que indica que después de pagar sus deudas a corto plazo, aún cuenta con $342 para financiar sus operaciones.</t>
  </si>
  <si>
    <t>Aumenta ligeramente, lo que sugiere una mejora en la capacidad de la empresa para mantener sus operaciones y cumplir con sus obligaciones.</t>
  </si>
  <si>
    <t>El capital de trabajo sigue aumentando, lo cual es positivo. Sin embargo, el crecimiento es más lento en comparación con años anteriores.</t>
  </si>
  <si>
    <t>A pesar de la disminución de la razón circulante y la prueba ácida, el capital de trabajo sigue aumentando, lo que podría indicar que la empresa está aumentando sus activos corrientes.</t>
  </si>
  <si>
    <r>
      <rPr>
        <rFont val="Arial"/>
        <b/>
        <color theme="1"/>
        <sz val="13.0"/>
      </rPr>
      <t xml:space="preserve">PPC </t>
    </r>
    <r>
      <rPr>
        <rFont val="Arial"/>
        <b val="0"/>
        <color theme="1"/>
        <sz val="13.0"/>
      </rPr>
      <t>(Periodo Promedio De Cobro)</t>
    </r>
  </si>
  <si>
    <t>Un PPC de 60 días indica que la empresa tarda un tiempo razonable en cobrar sus cuentas. Esto es aceptable, pero puede mejorarse.</t>
  </si>
  <si>
    <t xml:space="preserve">La reducción a 52 días muestra que la empresa ha mejorado su eficiencia en la cobranza, indicando un enfoque más efectivo en la gestión de cuentas por cobrar.
</t>
  </si>
  <si>
    <t>La estabilidad en 51 días sugiere que la empresa ha mantenido su nivel de eficiencia en la cobranza, lo cual es positivo para su flujo de efectivo.</t>
  </si>
  <si>
    <t>El aumento a 53 días puede indicar que la empresa está enfrentando desafíos en la cobranza, lo que podría afectar su liquidez si esta tendencia continúa.</t>
  </si>
  <si>
    <t>Este ratio indica que por cada dólar de capital, hay $1 de pasivos, lo que sugiere un equilibrio saludable entre deuda y capital propio.</t>
  </si>
  <si>
    <t>Un aumento a 2 (1.25) significa que la empresa tiene más deuda en relación a su capital, lo que puede ser preocupante si no se gestiona adecuadamente.</t>
  </si>
  <si>
    <t>La cifra de 2 (1.92 ) indica un apalancamiento significativo, donde la deuda comienza a exceder al capital, lo que puede aumentar el riesgo financiero.</t>
  </si>
  <si>
    <t>Un ratio de 3 indica que la empresa está muy apalancada y depende en gran medida de la deuda para financiar sus operaciones, lo que podría ser riesgoso.</t>
  </si>
  <si>
    <r>
      <rPr>
        <rFont val="Arial"/>
        <b/>
        <color theme="1"/>
        <sz val="13.0"/>
      </rPr>
      <t xml:space="preserve">Rotacion CxP </t>
    </r>
    <r>
      <rPr>
        <rFont val="Arial"/>
        <b val="0"/>
        <color theme="1"/>
        <sz val="13.0"/>
      </rPr>
      <t>(Cto.Vta / CxP)</t>
    </r>
  </si>
  <si>
    <t>Una rotación de 9  indica que la empresa está pagando a sus proveedores con regularidad y eficiencia, lo que es favorable para mantener buenas relaciones comerciales.</t>
  </si>
  <si>
    <t>La ligera disminución a 8 puede sugerir que la empresa está comenzando a extender sus plazos de pago, lo que podría ser estratégico para mejorar su flujo de caja.</t>
  </si>
  <si>
    <t>La caída a 7 sugiere que la empresa está tardando más en pagar a sus proveedores, lo que podría ser un signo de problemas de liquidez o una decisión consciente para conservar efectivo.</t>
  </si>
  <si>
    <t>Un descenso adicional a 6  indica un mayor retraso en los pagos, lo que podría afectar la relación con los proveedores y potencialmente aumentar el costo de crédito en el futuro.</t>
  </si>
  <si>
    <t>Este ratio indica que por cada dólar de pasivo, la empresa tiene $3 en activos, lo que sugiere una buena solvencia.</t>
  </si>
  <si>
    <t>La disminución a 2 (1.80) muestra que la empresa ha disminuido su margen de seguridad, pero aún tiene más activos que pasivos.</t>
  </si>
  <si>
    <t>Un ratio de 2 (1.52) indica que la empresa tiene menos margen de seguridad, lo que podría ser preocupante si la carga de la deuda sigue aumentando.</t>
  </si>
  <si>
    <t>Un ratio de 2 (1.40) sugiere que la empresa está más expuesta a riesgos financieros, ya que los pasivos están comenzando a acercarse a los activos totales.</t>
  </si>
  <si>
    <r>
      <rPr>
        <rFont val="Arial"/>
        <b/>
        <color theme="1"/>
        <sz val="13.0"/>
      </rPr>
      <t xml:space="preserve">PPP </t>
    </r>
    <r>
      <rPr>
        <rFont val="Arial"/>
        <b val="0"/>
        <color theme="1"/>
        <sz val="13.0"/>
      </rPr>
      <t>(Periodo Promedio de Pago)</t>
    </r>
  </si>
  <si>
    <t>Un PPP de 45 días refleja una gestión efectiva en el pago a proveedores, permitiendo a la empresa mantener su flujo de caja.</t>
  </si>
  <si>
    <t>La ligera subida a 46 días sugiere que la empresa puede estar tomando un poco más de tiempo para cumplir con sus obligaciones, lo cual es aceptable pero debe monitorearse.</t>
  </si>
  <si>
    <t xml:space="preserve">El aumento a 55 días puede indicar que la empresa está buscando extender sus plazos de pago, lo que puede ser una estrategia para mejorar su flujo de efectivo, pero también puede afectar las relaciones con los proveedores.
</t>
  </si>
  <si>
    <t>Un PPP de 64 días sugiere que la empresa está tardando considerablemente más en pagar a sus proveedores, lo que podría resultar en problemas de liquidez y relaciones comerciales deterioradas si esta tendencia continúa.</t>
  </si>
  <si>
    <t>Este porcentaje indica que solo el 9% de los pasivos totales de la empresa son deuda bancaria. Esto sugiere una dependencia moderada de financiamiento bancario, lo que puede ser positivo, ya que la empresa no está excesivamente apalancada.</t>
  </si>
  <si>
    <t>La disminución a 7% sugiere que la empresa ha reducido su dependencia de deuda bancaria. Esto puede ser una estrategia para diversificar sus fuentes de financiamiento o para mejorar su salud financiera al evitar costos de interés adicionales.</t>
  </si>
  <si>
    <t>Un porcentaje de 5% indica que la empresa ha reducido aún más su carga de deuda bancaria. Esto puede ser positivo si la empresa está utilizando otros métodos de financiamiento más favorables o si está generando suficiente efectivo a partir de sus operaciones.</t>
  </si>
  <si>
    <t xml:space="preserve">El porcentaje es de 3% lo que indica que la empresa está minimizando su uso de deuda bancaria, lo que podría ser un enfoque conservador en un ambiente económico incierto. Sin embargo, también puede sugerir que la empresa tiene dificultades para acceder a financiamiento bancario o que no está utilizando al máximo las oportunidades de financiamiento que podrían ser beneficiosas para su crecimiento.
</t>
  </si>
  <si>
    <r>
      <rPr>
        <rFont val="Arial"/>
        <b/>
        <color theme="1"/>
        <sz val="13.0"/>
      </rPr>
      <t xml:space="preserve">Ciclo De Caja </t>
    </r>
    <r>
      <rPr>
        <rFont val="Arial"/>
        <b val="0"/>
        <color theme="1"/>
        <sz val="13.0"/>
      </rPr>
      <t>(EPI+PPC-PPP)</t>
    </r>
  </si>
  <si>
    <t>Un ciclo de caja de 52 días indica que la empresa tarda un tiempo razonable en convertir sus inversiones en efectivo. Esto es relativamente saludable, ya que sugiere un equilibrio entre la rotación de inventarios y cuentas por cobrar.</t>
  </si>
  <si>
    <t xml:space="preserve">La mejora a 37 días muestra que la empresa ha optimizado su ciclo de caja, posiblemente acortando el tiempo que necesita para cobrar cuentas y reducir inventarios, lo que mejora el flujo de efectivo.
</t>
  </si>
  <si>
    <t xml:space="preserve">La notable reducción a 26 días indica una excelente gestión del capital de trabajo, donde la empresa está convirtiendo rápidamente sus activos en efectivo, lo que es muy positivo.
</t>
  </si>
  <si>
    <t>Un ciclo de caja de 20 días sugiere una gestión excepcional, indicando que la empresa está muy eficiente en la gestión de su capital, aunque es importante mantener esta eficiencia para no afectar la operación.</t>
  </si>
  <si>
    <t>Este porcentaje del 84% indica que una gran parte de los pasivos totales de la empresa corresponde a deudas con proveedores. Un alto porcentaje sugiere que la empresa está utilizando de manera efectiva el crédito de proveedores para financiar sus operaciones, lo cual es una práctica común y puede ayudar a mantener la liquidez.</t>
  </si>
  <si>
    <t>La ligera mejora a 85% indica que la empresa sigue dependiendo en gran medida de sus proveedores para financiar su capital de trabajo. Esto puede ser positivo si la empresa gestiona correctamente sus plazos de pago y mantiene buenas relaciones con sus proveedores.</t>
  </si>
  <si>
    <t xml:space="preserve">Un aumento a 88% sugiere que la empresa está incrementando su dependencia de los proveedores como fuente de financiamiento. Esto puede ser una estrategia para mejorar la liquidez, pero también puede aumentar el riesgo si la empresa no puede cumplir con sus obligaciones a corto plazo.
</t>
  </si>
  <si>
    <t>La cifra de 91% de los pasivos totales son deudas con proveedores. Un nivel tan alto puede ser preocupante, ya que sugiere una dependencia extrema de los proveedores para financiar las operaciones.</t>
  </si>
  <si>
    <r>
      <rPr>
        <rFont val="Arial"/>
        <b/>
        <color theme="1"/>
        <sz val="13.0"/>
      </rPr>
      <t xml:space="preserve">RE </t>
    </r>
    <r>
      <rPr>
        <rFont val="Arial"/>
        <b val="0"/>
        <color theme="1"/>
        <sz val="13.0"/>
      </rPr>
      <t>(Rotacion del Efectivo): 360/Ciclo de caja</t>
    </r>
  </si>
  <si>
    <t>Una rotación del efectivo de 8 indica que la empresa está generando efectivo de sus operaciones aproximadamente siete veces al año. Esto es positivo, ya que sugiere una buena gestión del flujo de caja.</t>
  </si>
  <si>
    <t>El aumento a 10 muestra una mejora significativa en la eficiencia del uso del efectivo, lo que puede ser resultado de una reducción en los ciclos de conversión de efectivo.</t>
  </si>
  <si>
    <t>La rotación del efectivo creció considerablemente a 14, lo que indica que la empresa está gestionando sus recursos de manera muy eficiente y generando efectivo con mayor rapidez.</t>
  </si>
  <si>
    <t>Un aumento a 19 sugiere una gestión excepcional del efectivo. Esto puede ser un signo de una sólida posición de liquidez y un ciclo de caja muy eficiente.</t>
  </si>
  <si>
    <t>El 61% de la financiación de la empresa proviene de capital propio, sugiere una base sólida de capital, lo que es positivo para la estabilidad financiera y la capacidad de afrontar riesgos sin depender excesivamente de la deuda.</t>
  </si>
  <si>
    <t>La disminución a 45% indica que la empresa ha comenzado a depender más de la deuda, lo que podría ser una estrategia para financiar el crecimiento.</t>
  </si>
  <si>
    <t>La disminucion continua a 35% sugiere que la empresa está perdiendo su base de capital propio en favor de la deuda.</t>
  </si>
  <si>
    <t>La cifra de 28.58% indica que la dependencia de la deuda ha crecido significativamente, esto es preocupante, ya que una baja proporción de capital propio.</t>
  </si>
  <si>
    <r>
      <rPr>
        <rFont val="Arial"/>
        <b/>
        <color theme="1"/>
        <sz val="13.0"/>
      </rPr>
      <t xml:space="preserve">EMO </t>
    </r>
    <r>
      <rPr>
        <rFont val="Arial"/>
        <b val="0"/>
        <color theme="1"/>
        <sz val="13.0"/>
      </rPr>
      <t>(Efectividad Minimo de Operaciones): (Cto Vta + Inv</t>
    </r>
    <r>
      <rPr>
        <rFont val="Arial"/>
        <b val="0"/>
        <color theme="1"/>
        <sz val="8.0"/>
      </rPr>
      <t>fin</t>
    </r>
    <r>
      <rPr>
        <rFont val="Arial"/>
        <b val="0"/>
        <color theme="1"/>
        <sz val="13.0"/>
      </rPr>
      <t xml:space="preserve"> - Inv</t>
    </r>
    <r>
      <rPr>
        <rFont val="Arial"/>
        <b val="0"/>
        <color theme="1"/>
        <sz val="7.0"/>
      </rPr>
      <t>0</t>
    </r>
    <r>
      <rPr>
        <rFont val="Arial"/>
        <b val="0"/>
        <color theme="1"/>
        <sz val="13.0"/>
      </rPr>
      <t>) / Re</t>
    </r>
  </si>
  <si>
    <t>Una EMO de 310 indica que la empresa está generando un alto nivel de efectividad en sus operaciones, utilizando sus recursos de manera eficiente para convertir ventas e inventarios en efectivo.</t>
  </si>
  <si>
    <t>La mejora a 314 sugiere que la empresa ha optimizado aún más sus operaciones, lo que puede resultar en menores costos y un mejor uso de los activos.</t>
  </si>
  <si>
    <t xml:space="preserve">Un aumento a 338 refleja una continua mejora en la efectividad operativa. Esto es positivo y puede indicar que la empresa está adaptándose bien a las condiciones del mercado.
</t>
  </si>
  <si>
    <t>La cifra de 396 indica una efectividad operativa excepcional, sugiriendo que la empresa ha maximizado su capacidad para generar ingresos a partir de sus operaciones.</t>
  </si>
  <si>
    <r>
      <rPr>
        <rFont val="Arial"/>
        <b/>
        <color theme="1"/>
        <sz val="13.0"/>
      </rPr>
      <t xml:space="preserve">Rotacion de AF </t>
    </r>
    <r>
      <rPr>
        <rFont val="Arial"/>
        <b val="0"/>
        <color theme="1"/>
        <sz val="13.0"/>
      </rPr>
      <t>(Ventas / AF neto)</t>
    </r>
  </si>
  <si>
    <t>Una rotación de activos fijos de 43 indica que la empresa está generando ventas significativas en relación a sus activos fijos, lo que sugiere una utilización eficiente de esos activos.</t>
  </si>
  <si>
    <t>El aumento a 58 muestra una mejora notable en la eficiencia del uso de activos fijos, posiblemente debido a una mayor producción o ventas.</t>
  </si>
  <si>
    <t>La rotación de activos fijos de 82 sugiere que la empresa está utilizando sus activos fijos de manera extremadamente eficiente para generar ingresos.</t>
  </si>
  <si>
    <t>Un aumento a 96 indica una eficiencia excepcional en la utilización de activos fijos, lo que puede reflejar una optimización en la producción y ventas.</t>
  </si>
  <si>
    <r>
      <rPr>
        <rFont val="Arial"/>
        <b/>
        <color theme="1"/>
        <sz val="13.0"/>
      </rPr>
      <t xml:space="preserve">Rotacion de AT </t>
    </r>
    <r>
      <rPr>
        <rFont val="Arial"/>
        <b val="0"/>
        <color theme="1"/>
        <sz val="13.0"/>
      </rPr>
      <t>(Ventas / AT: Activos totales)</t>
    </r>
  </si>
  <si>
    <t>Una rotación de activos totales de 4 (3.27) indica que la empresa está generando $4 en ventas por cada $1 de activos totales, lo que es un buen indicador de eficiencia.</t>
  </si>
  <si>
    <t>La mejora a 4 (3.34) sugiere un leve aumento en la eficiencia en la utilización de todos los activos de la empresa.</t>
  </si>
  <si>
    <t>El aumento a 4 (3.58) refleja una mejor gestión de los activos, generando más ventas por cada unidad de activo.</t>
  </si>
  <si>
    <t>Una rotación de 4 (3.65) indica que la empresa ha mantenido su eficiencia en la utilización de activos totales, lo que es positivo para el rendimiento general.</t>
  </si>
  <si>
    <t>RAZONES DE RENTABILIDAD</t>
  </si>
  <si>
    <r>
      <rPr>
        <rFont val="Arial"/>
        <b/>
        <color theme="1"/>
        <sz val="13.0"/>
      </rPr>
      <t xml:space="preserve">Margen Neto: </t>
    </r>
    <r>
      <rPr>
        <rFont val="Arial"/>
        <b val="0"/>
        <color theme="1"/>
        <sz val="13.0"/>
      </rPr>
      <t>Utl. Neta / Ventas</t>
    </r>
  </si>
  <si>
    <r>
      <rPr>
        <rFont val="Arial"/>
        <b/>
        <color theme="1"/>
        <sz val="13.0"/>
      </rPr>
      <t xml:space="preserve">ROA </t>
    </r>
    <r>
      <rPr>
        <rFont val="Arial"/>
        <b val="0"/>
        <color theme="1"/>
        <sz val="13.0"/>
      </rPr>
      <t>(Rentabilidad que se espera de los activos): UN / AT</t>
    </r>
  </si>
  <si>
    <r>
      <rPr>
        <rFont val="Arial"/>
        <b/>
        <color theme="1"/>
        <sz val="13.0"/>
      </rPr>
      <t xml:space="preserve">ROE </t>
    </r>
    <r>
      <rPr>
        <rFont val="Arial"/>
        <b val="0"/>
        <color theme="1"/>
        <sz val="13.0"/>
      </rPr>
      <t>(Rentabiliad sobre el aporte de los socios): UN / Capital</t>
    </r>
  </si>
  <si>
    <r>
      <rPr>
        <rFont val="Arial"/>
        <b/>
        <color theme="1"/>
        <sz val="13.0"/>
      </rPr>
      <t xml:space="preserve">Multiplicador del Capital: </t>
    </r>
    <r>
      <rPr>
        <rFont val="Arial"/>
        <b val="0"/>
        <color theme="1"/>
        <sz val="13.0"/>
      </rPr>
      <t>AT / CAPITAL</t>
    </r>
  </si>
  <si>
    <r>
      <rPr>
        <rFont val="Arial"/>
        <b/>
        <color theme="1"/>
        <sz val="13.0"/>
      </rPr>
      <t xml:space="preserve">ROE (DUPONT): </t>
    </r>
    <r>
      <rPr>
        <rFont val="Arial"/>
        <b val="0"/>
        <color theme="1"/>
        <sz val="13.0"/>
      </rPr>
      <t>AT * Margen Neto * Multiplicador de capital</t>
    </r>
  </si>
  <si>
    <r>
      <rPr>
        <rFont val="Arial"/>
        <b/>
        <color theme="1"/>
        <sz val="13.0"/>
      </rPr>
      <t xml:space="preserve">Margen Bruto: </t>
    </r>
    <r>
      <rPr>
        <rFont val="Arial"/>
        <b val="0"/>
        <color theme="1"/>
        <sz val="13.0"/>
      </rPr>
      <t>Utl. Bruta / Ventas</t>
    </r>
  </si>
  <si>
    <r>
      <rPr>
        <rFont val="Arial"/>
        <b/>
        <color theme="1"/>
        <sz val="13.0"/>
      </rPr>
      <t>Margen Operativo:</t>
    </r>
    <r>
      <rPr>
        <rFont val="Arial"/>
        <b val="0"/>
        <color theme="1"/>
        <sz val="13.0"/>
      </rPr>
      <t xml:space="preserve"> Utl. Operat / Ventas</t>
    </r>
  </si>
  <si>
    <t>INTERPRETACIONES DE RAZONES DE RENTABILIDAD</t>
  </si>
  <si>
    <r>
      <rPr>
        <rFont val="Arial"/>
        <b/>
        <color theme="1"/>
        <sz val="13.0"/>
      </rPr>
      <t xml:space="preserve">Margen Neto: </t>
    </r>
    <r>
      <rPr>
        <rFont val="Arial"/>
        <b val="0"/>
        <color theme="1"/>
        <sz val="13.0"/>
      </rPr>
      <t>Utl. Neta / Ventas</t>
    </r>
  </si>
  <si>
    <t>Un margen neto de 3% indica que la empresa genera una utilidad neta de $3 por cada $100 en ventas.</t>
  </si>
  <si>
    <t>La disminución a 2% señala una reducción en la rentabilidad. Esto puede ser el resultado de un aumento en costos operativos, gastos de venta o una disminución en los precios de venta.</t>
  </si>
  <si>
    <t>La caída a 2% (1.39%) indica que la rentabilidad se ha visto afectada de manera significativa. Esto podría ser preocupante, ya que sugiere que la empresa está teniendo dificultades para mantener sus márgenes.</t>
  </si>
  <si>
    <t>Un margen neto de 2% refleja una tendencia continua a la baja en la rentabilidad. Esto es alarmante y podría indicar problemas serios en la gestión de costos.</t>
  </si>
  <si>
    <r>
      <rPr>
        <rFont val="Arial"/>
        <b/>
        <color theme="1"/>
        <sz val="13.0"/>
      </rPr>
      <t xml:space="preserve">ROA </t>
    </r>
    <r>
      <rPr>
        <rFont val="Arial"/>
        <b val="0"/>
        <color theme="1"/>
        <sz val="13.0"/>
      </rPr>
      <t>(Rentabilidad que se espera de los activos): UN / AT</t>
    </r>
  </si>
  <si>
    <t>Un ROA de 4% indica que la empresa genera una utilidad neta del 4% sobre sus activos totales</t>
  </si>
  <si>
    <t>La disminución a 4% (3.5%) señala una reducción en la eficiencia de la empresa para generar utilidades a partir de sus activos.</t>
  </si>
  <si>
    <t>La caída a 3% indica una disminución significativa en la rentabilidad de los activos.</t>
  </si>
  <si>
    <t>Un ROA de 3% es un indicativo de que la empresa está teniendo dificultades importantes para generar utilidades en relación con sus activos.</t>
  </si>
  <si>
    <r>
      <rPr>
        <rFont val="Arial"/>
        <b/>
        <color theme="1"/>
        <sz val="13.0"/>
      </rPr>
      <t xml:space="preserve">ROE </t>
    </r>
    <r>
      <rPr>
        <rFont val="Arial"/>
        <b val="0"/>
        <color theme="1"/>
        <sz val="13.0"/>
      </rPr>
      <t>(Rentabiliad sobre el aporte de los socios): UN / Capital</t>
    </r>
  </si>
  <si>
    <t xml:space="preserve">Un ROE de 11% indica que la empresa genera una rentabilidad del 11% sobre el capital aportado por los socios. </t>
  </si>
  <si>
    <t>La disminución a 8% señala una reducción en la rentabilidad del capital propio.</t>
  </si>
  <si>
    <t>La caída a 6% indica que la rentabilidad sobre el capital propio ha disminuido de manera significativa.</t>
  </si>
  <si>
    <t>Un ROE de 4.00% es un indicador alarmante, ya que sugiere que la empresa está teniendo serias dificultades para generar beneficios en relación con el capital de los socios.</t>
  </si>
  <si>
    <r>
      <rPr>
        <rFont val="Arial"/>
        <b/>
        <color theme="1"/>
        <sz val="13.0"/>
      </rPr>
      <t xml:space="preserve">Multiplicador del Capital: </t>
    </r>
    <r>
      <rPr>
        <rFont val="Arial"/>
        <b val="0"/>
        <color theme="1"/>
        <sz val="13.0"/>
      </rPr>
      <t>AT / CAPITAL</t>
    </r>
  </si>
  <si>
    <t>Por cada dolar aportado por los socios obtubieron 1.66 dolares. En otras palabras el capital se multiplico 1.66 veces</t>
  </si>
  <si>
    <t>El aumento a 2.25 muestra una mayor dependencia de la deuda, lo que puede ser una estrategia para financiar el crecimiento.</t>
  </si>
  <si>
    <t>Un multiplicador de 2.91 indica que la empresa ha incrementado significativamente su apalancamiento.</t>
  </si>
  <si>
    <t>Un multiplicador de 3.50 sugiere que la empresa está altamente apalancada, con más de $3.50 en activos por cada dólar de capital propio.</t>
  </si>
  <si>
    <r>
      <rPr>
        <rFont val="Arial"/>
        <b/>
        <color theme="1"/>
        <sz val="13.0"/>
      </rPr>
      <t xml:space="preserve">ROE (DUPONT): </t>
    </r>
    <r>
      <rPr>
        <rFont val="Arial"/>
        <b val="0"/>
        <color theme="1"/>
        <sz val="13.0"/>
      </rPr>
      <t>AT * Margen Neto * Multiplicador de capital</t>
    </r>
  </si>
  <si>
    <r>
      <rPr>
        <rFont val="Arial"/>
        <b/>
        <color theme="1"/>
        <sz val="13.0"/>
      </rPr>
      <t xml:space="preserve">Margen Bruto: </t>
    </r>
    <r>
      <rPr>
        <rFont val="Arial"/>
        <b val="0"/>
        <color theme="1"/>
        <sz val="13.0"/>
      </rPr>
      <t>Utl. Bruta / Ventas</t>
    </r>
  </si>
  <si>
    <t>Indica que la empresa retiene $19 de utilidad bruta por cada $100 en ventas, lo que sugiere un costo de ventas relativamente controlado.</t>
  </si>
  <si>
    <t>La ligera disminución al 17% puede ser resultado de un aumento en costos de producción o una reducción en precios de venta.</t>
  </si>
  <si>
    <t>La caída continuada al 17% en el margen bruto sugiere que la empresa tiene dificultades para mantener la rentabilidad en sus operaciones principales.</t>
  </si>
  <si>
    <t>Un margen bruto de 16.01% indica que la empresa ha estabilizado sus costos de ventas, aunque sigue siendo una preocupación el nivel bajo en comparación con años anteriores.</t>
  </si>
  <si>
    <r>
      <rPr>
        <rFont val="Arial"/>
        <b/>
        <color theme="1"/>
        <sz val="13.0"/>
      </rPr>
      <t>Margen Operativo:</t>
    </r>
    <r>
      <rPr>
        <rFont val="Arial"/>
        <b val="0"/>
        <color theme="1"/>
        <sz val="13.0"/>
      </rPr>
      <t xml:space="preserve"> Utl. Operat / Ventas</t>
    </r>
  </si>
  <si>
    <t>Muestra que la empresa genera $4.73 de utilidad operativa por cada $100 en ventas, lo que es positivo para la eficiencia operativa.</t>
  </si>
  <si>
    <t>La caída a 2% indica un aumento en los costos operativos que impacta negativamente la rentabilidad.</t>
  </si>
  <si>
    <t xml:space="preserve">La disminución continua sugiere problemas importantes en el control de costos y eficiencia operativa.
</t>
  </si>
  <si>
    <t>Un margen operativo de 1.25% refleja serias preocupaciones sobre la capacidad de la empresa para manejar sus gastos operativos, lo que podría limitar su capacidad de inversión y crecimiento.</t>
  </si>
  <si>
    <r>
      <rPr>
        <rFont val="Arial"/>
        <b/>
        <color rgb="FF000000"/>
        <sz val="13.0"/>
      </rPr>
      <t xml:space="preserve">ANEXO No 2
</t>
    </r>
    <r>
      <rPr>
        <rFont val="Arial"/>
        <b/>
        <color rgb="FF000000"/>
        <sz val="14.0"/>
      </rPr>
      <t xml:space="preserve">Walker Company Estado de Pérdidas y Ganancias
</t>
    </r>
    <r>
      <rPr>
        <rFont val="Arial"/>
        <b/>
        <color rgb="FF000000"/>
        <sz val="14.0"/>
      </rPr>
      <t>(en miles de $)</t>
    </r>
  </si>
  <si>
    <r>
      <rPr>
        <rFont val="Arial"/>
        <b/>
        <color theme="1"/>
        <sz val="13.0"/>
      </rPr>
      <t>Conceptos</t>
    </r>
  </si>
  <si>
    <r>
      <rPr>
        <rFont val="Arial"/>
        <b/>
        <color theme="1"/>
        <sz val="13.0"/>
      </rPr>
      <t>Ventas Netas</t>
    </r>
  </si>
  <si>
    <r>
      <rPr>
        <rFont val="Arial"/>
        <color theme="1"/>
        <sz val="13.0"/>
      </rPr>
      <t>Costo de bienes vendidos**</t>
    </r>
  </si>
  <si>
    <r>
      <rPr>
        <rFont val="Arial"/>
        <b/>
        <color theme="1"/>
        <sz val="13.0"/>
      </rPr>
      <t>Utilidad Bruta</t>
    </r>
  </si>
  <si>
    <r>
      <rPr>
        <rFont val="Arial"/>
        <color theme="1"/>
        <sz val="13.0"/>
      </rPr>
      <t>Gastos operativos, de ventas y admon</t>
    </r>
  </si>
  <si>
    <r>
      <rPr>
        <rFont val="Arial"/>
        <color theme="1"/>
        <sz val="13.0"/>
      </rPr>
      <t>Gastos por intereses</t>
    </r>
  </si>
  <si>
    <r>
      <rPr>
        <rFont val="Arial"/>
        <color theme="1"/>
        <sz val="13.0"/>
      </rPr>
      <t>Descuentos por compras tomados</t>
    </r>
  </si>
  <si>
    <r>
      <rPr>
        <rFont val="Arial"/>
        <b/>
        <color theme="1"/>
        <sz val="13.0"/>
      </rPr>
      <t>Utilidades antes de Impuestos</t>
    </r>
  </si>
  <si>
    <r>
      <rPr>
        <rFont val="Arial"/>
        <color theme="1"/>
        <sz val="13.0"/>
      </rPr>
      <t>Impuesto sobre la renta</t>
    </r>
  </si>
  <si>
    <r>
      <rPr>
        <rFont val="Arial"/>
        <b/>
        <color theme="1"/>
        <sz val="13.0"/>
      </rPr>
      <t>Utilidades después de Impuestos</t>
    </r>
  </si>
  <si>
    <r>
      <rPr>
        <rFont val="Arial"/>
        <color theme="1"/>
        <sz val="13.0"/>
      </rPr>
      <t>Dividendos pagados</t>
    </r>
  </si>
  <si>
    <r>
      <rPr>
        <rFont val="Arial"/>
        <color theme="1"/>
        <sz val="13.0"/>
      </rPr>
      <t>Compras</t>
    </r>
  </si>
  <si>
    <r>
      <rPr>
        <rFont val="Carlito"/>
        <color theme="1"/>
        <sz val="13.0"/>
      </rPr>
      <t>** Costo de bienes vendidos= Inventario Inicial + Compras - Inventario Final</t>
    </r>
  </si>
  <si>
    <t>CADA RESULTADO SE DIVIDE ENTRE LAS VENTAS NETAS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</si>
</sst>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0"/>
    <numFmt numFmtId="166" formatCode="0_);[Red](0)"/>
  </numFmts>
  <fonts count="18">
    <font>
      <sz val="10.0"/>
      <color rgb="FF000000"/>
      <name val="Times New Roman"/>
      <scheme val="minor"/>
    </font>
    <font>
      <b/>
      <sz val="22.0"/>
      <color theme="1"/>
      <name val="Arial"/>
    </font>
    <font>
      <sz val="10.0"/>
      <color rgb="FF000000"/>
      <name val="Times New Roman"/>
    </font>
    <font>
      <sz val="10.0"/>
      <color theme="1"/>
      <name val="Carlito"/>
    </font>
    <font>
      <sz val="13.0"/>
      <color theme="1"/>
      <name val="Arial"/>
    </font>
    <font/>
    <font>
      <b/>
      <sz val="12.0"/>
      <color theme="1"/>
      <name val="Arial"/>
    </font>
    <font>
      <b/>
      <sz val="12.0"/>
      <color rgb="FF000000"/>
      <name val="Arial"/>
    </font>
    <font>
      <sz val="12.0"/>
      <color theme="1"/>
      <name val="Arial"/>
    </font>
    <font>
      <sz val="12.0"/>
      <color rgb="FF000000"/>
      <name val="Arial"/>
    </font>
    <font>
      <color theme="1"/>
      <name val="Times New Roman"/>
      <scheme val="minor"/>
    </font>
    <font>
      <b/>
      <color theme="1"/>
      <name val="Times New Roman"/>
      <scheme val="minor"/>
    </font>
    <font>
      <b/>
      <sz val="13.0"/>
      <color theme="1"/>
      <name val="Arial"/>
    </font>
    <font>
      <b/>
      <sz val="13.0"/>
      <color rgb="FF000000"/>
      <name val="Arial"/>
    </font>
    <font>
      <color theme="1"/>
      <name val="Times New Roman"/>
    </font>
    <font>
      <sz val="13.0"/>
      <color rgb="FF000000"/>
      <name val="Arial"/>
    </font>
    <font>
      <sz val="13.0"/>
      <color rgb="FFFF0000"/>
      <name val="Arial"/>
    </font>
    <font>
      <sz val="13.0"/>
      <color theme="1"/>
      <name val="Carlito"/>
    </font>
  </fonts>
  <fills count="4">
    <fill>
      <patternFill patternType="none"/>
    </fill>
    <fill>
      <patternFill patternType="lightGray"/>
    </fill>
    <fill>
      <patternFill patternType="solid">
        <fgColor rgb="FFC9DAF8"/>
        <bgColor rgb="FFC9DAF8"/>
      </patternFill>
    </fill>
    <fill>
      <patternFill patternType="solid">
        <fgColor rgb="FFF4CCCC"/>
        <bgColor rgb="FFF4CCCC"/>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s>
  <cellStyleXfs count="1">
    <xf borderId="0" fillId="0" fontId="0" numFmtId="0" applyAlignment="1" applyFont="1"/>
  </cellStyleXfs>
  <cellXfs count="192">
    <xf borderId="0" fillId="0" fontId="0" numFmtId="0" xfId="0" applyAlignment="1" applyFont="1">
      <alignment horizontal="left" readingOrder="0" shrinkToFit="0" vertical="top" wrapText="0"/>
    </xf>
    <xf borderId="0" fillId="0" fontId="1" numFmtId="0" xfId="0" applyAlignment="1" applyFont="1">
      <alignment horizontal="center"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0" fillId="0" fontId="2" numFmtId="0" xfId="0" applyAlignment="1" applyFont="1">
      <alignment horizontal="center" shrinkToFit="0" vertical="top" wrapText="1"/>
    </xf>
    <xf borderId="1" fillId="0" fontId="2" numFmtId="0" xfId="0" applyAlignment="1" applyBorder="1" applyFont="1">
      <alignment horizontal="center" shrinkToFit="0" vertical="top" wrapText="1"/>
    </xf>
    <xf borderId="2" fillId="0" fontId="5" numFmtId="0" xfId="0" applyAlignment="1" applyBorder="1" applyFont="1">
      <alignment horizontal="left" vertical="top"/>
    </xf>
    <xf borderId="3" fillId="0" fontId="5" numFmtId="0" xfId="0" applyAlignment="1" applyBorder="1" applyFont="1">
      <alignment horizontal="left" vertical="top"/>
    </xf>
    <xf borderId="1" fillId="2" fontId="6" numFmtId="0" xfId="0" applyAlignment="1" applyBorder="1" applyFill="1" applyFont="1">
      <alignment horizontal="center" vertical="top"/>
    </xf>
    <xf borderId="4" fillId="0" fontId="6" numFmtId="0" xfId="0" applyAlignment="1" applyBorder="1" applyFont="1">
      <alignment horizontal="center" vertical="top"/>
    </xf>
    <xf borderId="0" fillId="0" fontId="6" numFmtId="0" xfId="0" applyAlignment="1" applyFont="1">
      <alignment horizontal="center" vertical="top"/>
    </xf>
    <xf borderId="5" fillId="2" fontId="6" numFmtId="0" xfId="0" applyAlignment="1" applyBorder="1" applyFont="1">
      <alignment horizontal="left" shrinkToFit="0" vertical="top" wrapText="1"/>
    </xf>
    <xf borderId="5" fillId="2" fontId="7" numFmtId="1" xfId="0" applyAlignment="1" applyBorder="1" applyFont="1" applyNumberFormat="1">
      <alignment horizontal="left" shrinkToFit="1" vertical="top" wrapText="0"/>
    </xf>
    <xf borderId="1" fillId="2" fontId="6" numFmtId="1" xfId="0" applyAlignment="1" applyBorder="1" applyFont="1" applyNumberFormat="1">
      <alignment horizontal="center" vertical="top"/>
    </xf>
    <xf borderId="6" fillId="2" fontId="8" numFmtId="0" xfId="0" applyAlignment="1" applyBorder="1" applyFont="1">
      <alignment horizontal="left" readingOrder="0" shrinkToFit="0" vertical="top" wrapText="1"/>
    </xf>
    <xf borderId="6" fillId="2" fontId="9" numFmtId="164" xfId="0" applyAlignment="1" applyBorder="1" applyFont="1" applyNumberFormat="1">
      <alignment horizontal="right" readingOrder="0" shrinkToFit="1" vertical="top" wrapText="0"/>
    </xf>
    <xf borderId="6" fillId="2" fontId="9" numFmtId="164" xfId="0" applyAlignment="1" applyBorder="1" applyFont="1" applyNumberFormat="1">
      <alignment horizontal="right" shrinkToFit="1" vertical="top" wrapText="0"/>
    </xf>
    <xf borderId="6" fillId="2" fontId="6" numFmtId="165" xfId="0" applyAlignment="1" applyBorder="1" applyFont="1" applyNumberFormat="1">
      <alignment horizontal="right" vertical="top"/>
    </xf>
    <xf borderId="6" fillId="2" fontId="6" numFmtId="1" xfId="0" applyAlignment="1" applyBorder="1" applyFont="1" applyNumberFormat="1">
      <alignment horizontal="right" vertical="top"/>
    </xf>
    <xf borderId="6" fillId="2" fontId="6" numFmtId="165" xfId="0" applyAlignment="1" applyBorder="1" applyFont="1" applyNumberFormat="1">
      <alignment horizontal="left" vertical="top"/>
    </xf>
    <xf borderId="7" fillId="2" fontId="6" numFmtId="1" xfId="0" applyAlignment="1" applyBorder="1" applyFont="1" applyNumberFormat="1">
      <alignment horizontal="right" vertical="top"/>
    </xf>
    <xf borderId="6" fillId="0" fontId="8" numFmtId="0" xfId="0" applyAlignment="1" applyBorder="1" applyFont="1">
      <alignment horizontal="left" readingOrder="0" shrinkToFit="0" vertical="top" wrapText="1"/>
    </xf>
    <xf borderId="6" fillId="0" fontId="9" numFmtId="164" xfId="0" applyAlignment="1" applyBorder="1" applyFont="1" applyNumberFormat="1">
      <alignment horizontal="right" shrinkToFit="1" vertical="top" wrapText="0"/>
    </xf>
    <xf borderId="6" fillId="0" fontId="9" numFmtId="10" xfId="0" applyAlignment="1" applyBorder="1" applyFont="1" applyNumberFormat="1">
      <alignment horizontal="right" shrinkToFit="1" vertical="top" wrapText="0"/>
    </xf>
    <xf borderId="7" fillId="0" fontId="9" numFmtId="10" xfId="0" applyAlignment="1" applyBorder="1" applyFont="1" applyNumberFormat="1">
      <alignment horizontal="right" shrinkToFit="1" vertical="top" wrapText="0"/>
    </xf>
    <xf borderId="8" fillId="0" fontId="7" numFmtId="165" xfId="0" applyAlignment="1" applyBorder="1" applyFont="1" applyNumberFormat="1">
      <alignment horizontal="right" readingOrder="0" shrinkToFit="1" vertical="top" wrapText="0"/>
    </xf>
    <xf borderId="8" fillId="0" fontId="7" numFmtId="10" xfId="0" applyAlignment="1" applyBorder="1" applyFont="1" applyNumberFormat="1">
      <alignment horizontal="right" readingOrder="0" shrinkToFit="1" vertical="top" wrapText="0"/>
    </xf>
    <xf borderId="8" fillId="0" fontId="8" numFmtId="0" xfId="0" applyAlignment="1" applyBorder="1" applyFont="1">
      <alignment horizontal="left" shrinkToFit="0" vertical="top" wrapText="1"/>
    </xf>
    <xf borderId="8" fillId="0" fontId="9" numFmtId="1" xfId="0" applyAlignment="1" applyBorder="1" applyFont="1" applyNumberFormat="1">
      <alignment horizontal="right" shrinkToFit="1" vertical="top" wrapText="0"/>
    </xf>
    <xf borderId="8" fillId="0" fontId="9" numFmtId="10" xfId="0" applyAlignment="1" applyBorder="1" applyFont="1" applyNumberFormat="1">
      <alignment horizontal="right" shrinkToFit="1" vertical="top" wrapText="0"/>
    </xf>
    <xf borderId="8" fillId="0" fontId="9" numFmtId="3" xfId="0" applyAlignment="1" applyBorder="1" applyFont="1" applyNumberFormat="1">
      <alignment horizontal="right" shrinkToFit="1" vertical="top" wrapText="0"/>
    </xf>
    <xf borderId="4" fillId="0" fontId="9" numFmtId="10" xfId="0" applyAlignment="1" applyBorder="1" applyFont="1" applyNumberFormat="1">
      <alignment horizontal="right" shrinkToFit="1" vertical="top" wrapText="0"/>
    </xf>
    <xf borderId="9" fillId="0" fontId="9" numFmtId="1" xfId="0" applyAlignment="1" applyBorder="1" applyFont="1" applyNumberFormat="1">
      <alignment horizontal="right" shrinkToFit="1" vertical="top" wrapText="0"/>
    </xf>
    <xf borderId="8" fillId="0" fontId="6" numFmtId="0" xfId="0" applyAlignment="1" applyBorder="1" applyFont="1">
      <alignment horizontal="left" shrinkToFit="0" vertical="top" wrapText="1"/>
    </xf>
    <xf borderId="6" fillId="0" fontId="7" numFmtId="1" xfId="0" applyAlignment="1" applyBorder="1" applyFont="1" applyNumberFormat="1">
      <alignment horizontal="right" shrinkToFit="1" vertical="top" wrapText="0"/>
    </xf>
    <xf borderId="6" fillId="0" fontId="7" numFmtId="10" xfId="0" applyAlignment="1" applyBorder="1" applyFont="1" applyNumberFormat="1">
      <alignment horizontal="right" shrinkToFit="1" vertical="top" wrapText="0"/>
    </xf>
    <xf borderId="6" fillId="0" fontId="7" numFmtId="3" xfId="0" applyAlignment="1" applyBorder="1" applyFont="1" applyNumberFormat="1">
      <alignment horizontal="right" shrinkToFit="1" vertical="top" wrapText="0"/>
    </xf>
    <xf borderId="6" fillId="0" fontId="7" numFmtId="165" xfId="0" applyAlignment="1" applyBorder="1" applyFont="1" applyNumberFormat="1">
      <alignment horizontal="right" readingOrder="0" shrinkToFit="1" vertical="top" wrapText="0"/>
    </xf>
    <xf borderId="6" fillId="0" fontId="7" numFmtId="10" xfId="0" applyAlignment="1" applyBorder="1" applyFont="1" applyNumberFormat="1">
      <alignment horizontal="right" readingOrder="0" shrinkToFit="1" vertical="top" wrapText="0"/>
    </xf>
    <xf borderId="9" fillId="0" fontId="8" numFmtId="0" xfId="0" applyAlignment="1" applyBorder="1" applyFont="1">
      <alignment horizontal="left" shrinkToFit="0" vertical="top" wrapText="1"/>
    </xf>
    <xf borderId="9" fillId="0" fontId="9" numFmtId="10" xfId="0" applyAlignment="1" applyBorder="1" applyFont="1" applyNumberFormat="1">
      <alignment horizontal="right" shrinkToFit="1" vertical="top" wrapText="0"/>
    </xf>
    <xf borderId="5" fillId="0" fontId="6" numFmtId="0" xfId="0" applyAlignment="1" applyBorder="1" applyFont="1">
      <alignment horizontal="left" shrinkToFit="0" vertical="top" wrapText="1"/>
    </xf>
    <xf borderId="5" fillId="0" fontId="7" numFmtId="165" xfId="0" applyAlignment="1" applyBorder="1" applyFont="1" applyNumberFormat="1">
      <alignment horizontal="right" readingOrder="0" shrinkToFit="1" vertical="top" wrapText="0"/>
    </xf>
    <xf borderId="5" fillId="0" fontId="7" numFmtId="10" xfId="0" applyAlignment="1" applyBorder="1" applyFont="1" applyNumberFormat="1">
      <alignment horizontal="right" readingOrder="0" shrinkToFit="1" vertical="top" wrapText="0"/>
    </xf>
    <xf borderId="7" fillId="0" fontId="9" numFmtId="0" xfId="0" applyAlignment="1" applyBorder="1" applyFont="1">
      <alignment horizontal="left" readingOrder="0" shrinkToFit="0" vertical="top" wrapText="1"/>
    </xf>
    <xf borderId="6" fillId="0" fontId="9" numFmtId="0" xfId="0" applyAlignment="1" applyBorder="1" applyFont="1">
      <alignment horizontal="right" readingOrder="0" shrinkToFit="0" vertical="top" wrapText="1"/>
    </xf>
    <xf borderId="6" fillId="0" fontId="9" numFmtId="10" xfId="0" applyAlignment="1" applyBorder="1" applyFont="1" applyNumberFormat="1">
      <alignment horizontal="right" shrinkToFit="0" vertical="top" wrapText="1"/>
    </xf>
    <xf borderId="7" fillId="0" fontId="9" numFmtId="10" xfId="0" applyAlignment="1" applyBorder="1" applyFont="1" applyNumberFormat="1">
      <alignment horizontal="right" shrinkToFit="0" vertical="top" wrapText="1"/>
    </xf>
    <xf borderId="0" fillId="0" fontId="8" numFmtId="0" xfId="0" applyAlignment="1" applyFont="1">
      <alignment horizontal="left" readingOrder="0" vertical="top"/>
    </xf>
    <xf borderId="8" fillId="0" fontId="9" numFmtId="0" xfId="0" applyAlignment="1" applyBorder="1" applyFont="1">
      <alignment horizontal="right" readingOrder="0" shrinkToFit="0" vertical="top" wrapText="1"/>
    </xf>
    <xf borderId="8" fillId="0" fontId="9" numFmtId="10" xfId="0" applyAlignment="1" applyBorder="1" applyFont="1" applyNumberFormat="1">
      <alignment horizontal="right" shrinkToFit="0" vertical="top" wrapText="1"/>
    </xf>
    <xf borderId="4" fillId="0" fontId="9" numFmtId="10" xfId="0" applyAlignment="1" applyBorder="1" applyFont="1" applyNumberFormat="1">
      <alignment horizontal="right" shrinkToFit="0" vertical="top" wrapText="1"/>
    </xf>
    <xf borderId="0" fillId="0" fontId="10" numFmtId="0" xfId="0" applyAlignment="1" applyFont="1">
      <alignment horizontal="left" readingOrder="0" vertical="top"/>
    </xf>
    <xf borderId="9" fillId="0" fontId="9" numFmtId="0" xfId="0" applyAlignment="1" applyBorder="1" applyFont="1">
      <alignment horizontal="right" readingOrder="0" shrinkToFit="0" vertical="top" wrapText="1"/>
    </xf>
    <xf borderId="9" fillId="0" fontId="9" numFmtId="10" xfId="0" applyAlignment="1" applyBorder="1" applyFont="1" applyNumberFormat="1">
      <alignment horizontal="right" shrinkToFit="0" vertical="top" wrapText="1"/>
    </xf>
    <xf borderId="10" fillId="0" fontId="9" numFmtId="10" xfId="0" applyAlignment="1" applyBorder="1" applyFont="1" applyNumberFormat="1">
      <alignment horizontal="right" shrinkToFit="0" vertical="top" wrapText="1"/>
    </xf>
    <xf borderId="11" fillId="0" fontId="7" numFmtId="165" xfId="0" applyAlignment="1" applyBorder="1" applyFont="1" applyNumberFormat="1">
      <alignment horizontal="right" readingOrder="0" shrinkToFit="1" vertical="top" wrapText="0"/>
    </xf>
    <xf borderId="9" fillId="0" fontId="7" numFmtId="10" xfId="0" applyAlignment="1" applyBorder="1" applyFont="1" applyNumberFormat="1">
      <alignment horizontal="right" readingOrder="0" shrinkToFit="1" vertical="top" wrapText="0"/>
    </xf>
    <xf borderId="8" fillId="0" fontId="7" numFmtId="1" xfId="0" applyAlignment="1" applyBorder="1" applyFont="1" applyNumberFormat="1">
      <alignment horizontal="right" shrinkToFit="1" vertical="top" wrapText="0"/>
    </xf>
    <xf borderId="8" fillId="0" fontId="7" numFmtId="10" xfId="0" applyAlignment="1" applyBorder="1" applyFont="1" applyNumberFormat="1">
      <alignment horizontal="right" shrinkToFit="1" vertical="top" wrapText="0"/>
    </xf>
    <xf borderId="8" fillId="0" fontId="7" numFmtId="3" xfId="0" applyAlignment="1" applyBorder="1" applyFont="1" applyNumberFormat="1">
      <alignment horizontal="right" shrinkToFit="1" vertical="top" wrapText="0"/>
    </xf>
    <xf borderId="4" fillId="0" fontId="7" numFmtId="10" xfId="0" applyAlignment="1" applyBorder="1" applyFont="1" applyNumberFormat="1">
      <alignment horizontal="right" shrinkToFit="1" vertical="top" wrapText="0"/>
    </xf>
    <xf borderId="12" fillId="0" fontId="7" numFmtId="165" xfId="0" applyAlignment="1" applyBorder="1" applyFont="1" applyNumberFormat="1">
      <alignment horizontal="right" readingOrder="0" shrinkToFit="1" vertical="top" wrapText="0"/>
    </xf>
    <xf borderId="8" fillId="0" fontId="8" numFmtId="0" xfId="0" applyAlignment="1" applyBorder="1" applyFont="1">
      <alignment horizontal="left" readingOrder="0" shrinkToFit="0" vertical="top" wrapText="1"/>
    </xf>
    <xf borderId="9" fillId="0" fontId="8" numFmtId="0" xfId="0" applyAlignment="1" applyBorder="1" applyFont="1">
      <alignment horizontal="left" readingOrder="0" shrinkToFit="0" vertical="top" wrapText="1"/>
    </xf>
    <xf borderId="5" fillId="0" fontId="7" numFmtId="1" xfId="0" applyAlignment="1" applyBorder="1" applyFont="1" applyNumberFormat="1">
      <alignment horizontal="right" shrinkToFit="1" vertical="top" wrapText="0"/>
    </xf>
    <xf borderId="5" fillId="0" fontId="7" numFmtId="10" xfId="0" applyAlignment="1" applyBorder="1" applyFont="1" applyNumberFormat="1">
      <alignment horizontal="right" shrinkToFit="1" vertical="top" wrapText="0"/>
    </xf>
    <xf borderId="5" fillId="0" fontId="7" numFmtId="3" xfId="0" applyAlignment="1" applyBorder="1" applyFont="1" applyNumberFormat="1">
      <alignment horizontal="right" shrinkToFit="1" vertical="top" wrapText="0"/>
    </xf>
    <xf borderId="0" fillId="0" fontId="6" numFmtId="0" xfId="0" applyAlignment="1" applyFont="1">
      <alignment horizontal="left" vertical="top"/>
    </xf>
    <xf borderId="0" fillId="0" fontId="6" numFmtId="1" xfId="0" applyAlignment="1" applyFont="1" applyNumberFormat="1">
      <alignment horizontal="left" vertical="top"/>
    </xf>
    <xf borderId="0" fillId="0" fontId="6" numFmtId="0" xfId="0" applyAlignment="1" applyFont="1">
      <alignment horizontal="left" readingOrder="0" vertical="top"/>
    </xf>
    <xf borderId="0" fillId="0" fontId="11" numFmtId="0" xfId="0" applyAlignment="1" applyFont="1">
      <alignment horizontal="left" readingOrder="0" vertical="top"/>
    </xf>
    <xf borderId="1" fillId="2" fontId="12" numFmtId="0" xfId="0" applyAlignment="1" applyBorder="1" applyFont="1">
      <alignment horizontal="center" readingOrder="0" vertical="top"/>
    </xf>
    <xf borderId="1" fillId="2" fontId="12" numFmtId="0" xfId="0" applyAlignment="1" applyBorder="1" applyFont="1">
      <alignment horizontal="center" readingOrder="0" vertical="top"/>
    </xf>
    <xf borderId="1" fillId="2" fontId="12" numFmtId="0" xfId="0" applyAlignment="1" applyBorder="1" applyFont="1">
      <alignment horizontal="left" readingOrder="0" shrinkToFit="0" vertical="top" wrapText="1"/>
    </xf>
    <xf borderId="5" fillId="2" fontId="13" numFmtId="1" xfId="0" applyAlignment="1" applyBorder="1" applyFont="1" applyNumberFormat="1">
      <alignment horizontal="left" readingOrder="0" shrinkToFit="1" vertical="top" wrapText="0"/>
    </xf>
    <xf borderId="5" fillId="2" fontId="13" numFmtId="1" xfId="0" applyAlignment="1" applyBorder="1" applyFont="1" applyNumberFormat="1">
      <alignment horizontal="left" shrinkToFit="1" vertical="top" wrapText="0"/>
    </xf>
    <xf borderId="1" fillId="2" fontId="12" numFmtId="0" xfId="0" applyAlignment="1" applyBorder="1" applyFont="1">
      <alignment horizontal="left" shrinkToFit="0" vertical="top" wrapText="1"/>
    </xf>
    <xf borderId="5" fillId="2" fontId="12" numFmtId="1" xfId="0" applyAlignment="1" applyBorder="1" applyFont="1" applyNumberFormat="1">
      <alignment horizontal="left" vertical="top"/>
    </xf>
    <xf borderId="5" fillId="2" fontId="13" numFmtId="0" xfId="0" applyAlignment="1" applyBorder="1" applyFont="1">
      <alignment horizontal="right" readingOrder="0" shrinkToFit="1" vertical="top" wrapText="0"/>
    </xf>
    <xf borderId="5" fillId="2" fontId="13" numFmtId="165" xfId="0" applyAlignment="1" applyBorder="1" applyFont="1" applyNumberFormat="1">
      <alignment horizontal="right" readingOrder="0" shrinkToFit="1" vertical="top" wrapText="0"/>
    </xf>
    <xf borderId="5" fillId="2" fontId="13" numFmtId="165" xfId="0" applyAlignment="1" applyBorder="1" applyFont="1" applyNumberFormat="1">
      <alignment horizontal="left" readingOrder="0" shrinkToFit="1" vertical="top" wrapText="0"/>
    </xf>
    <xf borderId="1" fillId="0" fontId="12" numFmtId="0" xfId="0" applyAlignment="1" applyBorder="1" applyFont="1">
      <alignment horizontal="center" readingOrder="0" shrinkToFit="0" vertical="top" wrapText="1"/>
    </xf>
    <xf borderId="5" fillId="0" fontId="12" numFmtId="4" xfId="0" applyAlignment="1" applyBorder="1" applyFont="1" applyNumberFormat="1">
      <alignment horizontal="center" readingOrder="0" vertical="top"/>
    </xf>
    <xf borderId="5" fillId="0" fontId="12" numFmtId="10" xfId="0" applyAlignment="1" applyBorder="1" applyFont="1" applyNumberFormat="1">
      <alignment horizontal="center" readingOrder="0" vertical="top"/>
    </xf>
    <xf borderId="1" fillId="0" fontId="4" numFmtId="0" xfId="0" applyAlignment="1" applyBorder="1" applyFont="1">
      <alignment horizontal="left" readingOrder="0" vertical="top"/>
    </xf>
    <xf borderId="5" fillId="0" fontId="4" numFmtId="4" xfId="0" applyAlignment="1" applyBorder="1" applyFont="1" applyNumberFormat="1">
      <alignment horizontal="left" vertical="top"/>
    </xf>
    <xf borderId="1" fillId="0" fontId="12" numFmtId="0" xfId="0" applyAlignment="1" applyBorder="1" applyFont="1">
      <alignment horizontal="center" readingOrder="0" vertical="top"/>
    </xf>
    <xf borderId="1" fillId="0" fontId="12" numFmtId="0" xfId="0" applyAlignment="1" applyBorder="1" applyFont="1">
      <alignment horizontal="left" readingOrder="0" textRotation="0" vertical="top"/>
    </xf>
    <xf borderId="7" fillId="0" fontId="12" numFmtId="0" xfId="0" applyAlignment="1" applyBorder="1" applyFont="1">
      <alignment horizontal="center" readingOrder="0" vertical="top"/>
    </xf>
    <xf borderId="12" fillId="0" fontId="5" numFmtId="0" xfId="0" applyAlignment="1" applyBorder="1" applyFont="1">
      <alignment horizontal="left" vertical="top"/>
    </xf>
    <xf borderId="7" fillId="0" fontId="4" numFmtId="0" xfId="0" applyAlignment="1" applyBorder="1" applyFont="1">
      <alignment horizontal="center" readingOrder="0" vertical="top"/>
    </xf>
    <xf borderId="3" fillId="0" fontId="12" numFmtId="4" xfId="0" applyAlignment="1" applyBorder="1" applyFont="1" applyNumberFormat="1">
      <alignment horizontal="center" readingOrder="0" vertical="top"/>
    </xf>
    <xf borderId="0" fillId="0" fontId="8" numFmtId="0" xfId="0" applyAlignment="1" applyFont="1">
      <alignment horizontal="left" readingOrder="0" vertical="top"/>
    </xf>
    <xf borderId="0" fillId="0" fontId="8" numFmtId="4" xfId="0" applyAlignment="1" applyFont="1" applyNumberFormat="1">
      <alignment horizontal="left" vertical="top"/>
    </xf>
    <xf borderId="4" fillId="0" fontId="4" numFmtId="0" xfId="0" applyAlignment="1" applyBorder="1" applyFont="1">
      <alignment horizontal="center" readingOrder="0" vertical="top"/>
    </xf>
    <xf borderId="13" fillId="0" fontId="5" numFmtId="0" xfId="0" applyAlignment="1" applyBorder="1" applyFont="1">
      <alignment horizontal="left" vertical="top"/>
    </xf>
    <xf borderId="3" fillId="0" fontId="12" numFmtId="10" xfId="0" applyAlignment="1" applyBorder="1" applyFont="1" applyNumberFormat="1">
      <alignment horizontal="center" readingOrder="0" vertical="top"/>
    </xf>
    <xf borderId="10" fillId="0" fontId="4" numFmtId="0" xfId="0" applyAlignment="1" applyBorder="1" applyFont="1">
      <alignment horizontal="center" readingOrder="0" vertical="top"/>
    </xf>
    <xf borderId="11" fillId="0" fontId="5" numFmtId="0" xfId="0" applyAlignment="1" applyBorder="1" applyFont="1">
      <alignment horizontal="left" vertical="top"/>
    </xf>
    <xf borderId="4" fillId="0" fontId="12" numFmtId="0" xfId="0" applyAlignment="1" applyBorder="1" applyFont="1">
      <alignment horizontal="center" readingOrder="0" shrinkToFit="0" vertical="top" wrapText="1"/>
    </xf>
    <xf borderId="6" fillId="0" fontId="12" numFmtId="10" xfId="0" applyAlignment="1" applyBorder="1" applyFont="1" applyNumberFormat="1">
      <alignment horizontal="center" readingOrder="0" vertical="top"/>
    </xf>
    <xf borderId="14" fillId="0" fontId="12" numFmtId="0" xfId="0" applyAlignment="1" applyBorder="1" applyFont="1">
      <alignment horizontal="center" readingOrder="0" shrinkToFit="0" vertical="top" wrapText="1"/>
    </xf>
    <xf borderId="14" fillId="0" fontId="5" numFmtId="0" xfId="0" applyAlignment="1" applyBorder="1" applyFont="1">
      <alignment horizontal="left" vertical="top"/>
    </xf>
    <xf borderId="14" fillId="0" fontId="12" numFmtId="4" xfId="0" applyAlignment="1" applyBorder="1" applyFont="1" applyNumberFormat="1">
      <alignment horizontal="center" readingOrder="0" vertical="top"/>
    </xf>
    <xf borderId="0" fillId="0" fontId="12" numFmtId="0" xfId="0" applyAlignment="1" applyFont="1">
      <alignment horizontal="center" readingOrder="0" vertical="top"/>
    </xf>
    <xf borderId="7" fillId="0" fontId="12" numFmtId="0" xfId="0" applyAlignment="1" applyBorder="1" applyFont="1">
      <alignment horizontal="left" readingOrder="0" vertical="top"/>
    </xf>
    <xf borderId="6" fillId="0" fontId="12" numFmtId="4" xfId="0" applyAlignment="1" applyBorder="1" applyFont="1" applyNumberFormat="1">
      <alignment horizontal="center" readingOrder="0" vertical="top"/>
    </xf>
    <xf borderId="0" fillId="0" fontId="12" numFmtId="0" xfId="0" applyAlignment="1" applyFont="1">
      <alignment horizontal="left" shrinkToFit="0" vertical="top" wrapText="1"/>
    </xf>
    <xf borderId="0" fillId="0" fontId="12" numFmtId="1" xfId="0" applyAlignment="1" applyFont="1" applyNumberFormat="1">
      <alignment horizontal="left" vertical="top"/>
    </xf>
    <xf borderId="14" fillId="0" fontId="12" numFmtId="0" xfId="0" applyAlignment="1" applyBorder="1" applyFont="1">
      <alignment horizontal="center" readingOrder="0" vertical="top"/>
    </xf>
    <xf borderId="0" fillId="0" fontId="12"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0" xfId="0" applyAlignment="1" applyFont="1" applyNumberFormat="1">
      <alignment horizontal="center" readingOrder="0" shrinkToFit="0" vertical="top" wrapText="1"/>
    </xf>
    <xf borderId="1" fillId="2" fontId="12" numFmtId="0" xfId="0" applyAlignment="1" applyBorder="1" applyFont="1">
      <alignment horizontal="center" vertical="top"/>
    </xf>
    <xf borderId="1" fillId="2" fontId="14" numFmtId="0" xfId="0" applyAlignment="1" applyBorder="1" applyFont="1">
      <alignment horizontal="left" vertical="top"/>
    </xf>
    <xf borderId="5" fillId="0" fontId="4" numFmtId="4" xfId="0" applyAlignment="1" applyBorder="1" applyFont="1" applyNumberFormat="1">
      <alignment horizontal="center" readingOrder="0" shrinkToFit="0" vertical="top" wrapText="1"/>
    </xf>
    <xf borderId="1" fillId="0" fontId="12" numFmtId="0" xfId="0" applyAlignment="1" applyBorder="1" applyFont="1">
      <alignment horizontal="center" shrinkToFit="0" vertical="top" wrapText="1"/>
    </xf>
    <xf borderId="5" fillId="0" fontId="4" numFmtId="4" xfId="0" applyAlignment="1" applyBorder="1" applyFont="1" applyNumberFormat="1">
      <alignment horizontal="center" shrinkToFit="0" vertical="top" wrapText="1"/>
    </xf>
    <xf borderId="5" fillId="0" fontId="4" numFmtId="0" xfId="0" applyAlignment="1" applyBorder="1" applyFont="1">
      <alignment horizontal="center" readingOrder="0" shrinkToFit="0" vertical="top" wrapText="1"/>
    </xf>
    <xf borderId="5" fillId="0" fontId="4" numFmtId="4" xfId="0" applyAlignment="1" applyBorder="1" applyFont="1" applyNumberFormat="1">
      <alignment horizontal="left" readingOrder="0" shrinkToFit="0" vertical="top" wrapText="1"/>
    </xf>
    <xf borderId="1" fillId="0" fontId="12" numFmtId="0" xfId="0" applyAlignment="1" applyBorder="1" applyFont="1">
      <alignment horizontal="left" textRotation="0" vertical="top"/>
    </xf>
    <xf borderId="5" fillId="0" fontId="4" numFmtId="4" xfId="0" applyAlignment="1" applyBorder="1" applyFont="1" applyNumberFormat="1">
      <alignment horizontal="center" readingOrder="0" shrinkToFit="0" vertical="top" wrapText="1"/>
    </xf>
    <xf borderId="1" fillId="0" fontId="12" numFmtId="0" xfId="0" applyAlignment="1" applyBorder="1" applyFont="1">
      <alignment horizontal="center" vertical="top"/>
    </xf>
    <xf borderId="1" fillId="0" fontId="4" numFmtId="4" xfId="0" applyAlignment="1" applyBorder="1" applyFont="1" applyNumberFormat="1">
      <alignment horizontal="center" readingOrder="0" shrinkToFit="0" vertical="top" wrapText="1"/>
    </xf>
    <xf borderId="1" fillId="0" fontId="4" numFmtId="0" xfId="0" applyAlignment="1" applyBorder="1" applyFont="1">
      <alignment horizontal="center" vertical="top"/>
    </xf>
    <xf borderId="0" fillId="0" fontId="6" numFmtId="0" xfId="0" applyAlignment="1" applyFont="1">
      <alignment horizontal="center" readingOrder="0" vertical="top"/>
    </xf>
    <xf borderId="1" fillId="0" fontId="4" numFmtId="0" xfId="0" applyAlignment="1" applyBorder="1" applyFont="1">
      <alignment horizontal="center" vertical="top"/>
    </xf>
    <xf borderId="1" fillId="0" fontId="12" numFmtId="0" xfId="0" applyAlignment="1" applyBorder="1" applyFont="1">
      <alignment horizontal="center" shrinkToFit="0" vertical="top" wrapText="1"/>
    </xf>
    <xf borderId="0" fillId="0" fontId="14" numFmtId="0" xfId="0" applyAlignment="1" applyFont="1">
      <alignment horizontal="left" vertical="top"/>
    </xf>
    <xf borderId="0" fillId="0" fontId="4" numFmtId="0" xfId="0" applyAlignment="1" applyFont="1">
      <alignment horizontal="center" vertical="top"/>
    </xf>
    <xf borderId="7" fillId="0" fontId="12" numFmtId="0" xfId="0" applyAlignment="1" applyBorder="1" applyFont="1">
      <alignment horizontal="left" vertical="top"/>
    </xf>
    <xf borderId="6" fillId="0" fontId="4" numFmtId="4" xfId="0" applyAlignment="1" applyBorder="1" applyFont="1" applyNumberFormat="1">
      <alignment horizontal="center" readingOrder="0" shrinkToFit="0" vertical="top" wrapText="1"/>
    </xf>
    <xf borderId="14" fillId="0" fontId="4" numFmtId="4" xfId="0" applyAlignment="1" applyBorder="1" applyFont="1" applyNumberFormat="1">
      <alignment horizontal="center" readingOrder="0" shrinkToFit="0" vertical="top" wrapText="1"/>
    </xf>
    <xf borderId="0" fillId="0" fontId="12" numFmtId="0" xfId="0" applyAlignment="1" applyFont="1">
      <alignment horizontal="center" readingOrder="0" vertical="top"/>
    </xf>
    <xf borderId="0" fillId="0" fontId="4" numFmtId="4" xfId="0" applyAlignment="1" applyFont="1" applyNumberFormat="1">
      <alignment horizontal="center" readingOrder="0" shrinkToFit="0" vertical="top" wrapText="1"/>
    </xf>
    <xf borderId="0" fillId="0" fontId="12" numFmtId="0" xfId="0" applyAlignment="1" applyFont="1">
      <alignment horizontal="left" readingOrder="0" vertical="top"/>
    </xf>
    <xf borderId="1" fillId="0" fontId="12" numFmtId="0" xfId="0" applyAlignment="1" applyBorder="1" applyFont="1">
      <alignment horizontal="left" readingOrder="0" vertical="top"/>
    </xf>
    <xf borderId="0" fillId="0" fontId="12" numFmtId="4" xfId="0" applyAlignment="1" applyFont="1" applyNumberFormat="1">
      <alignment horizontal="center" readingOrder="0" vertical="top"/>
    </xf>
    <xf borderId="5" fillId="0" fontId="4" numFmtId="0" xfId="0" applyAlignment="1" applyBorder="1" applyFont="1">
      <alignment horizontal="center" readingOrder="0" shrinkToFit="0" vertical="top" wrapText="1"/>
    </xf>
    <xf borderId="1" fillId="0" fontId="2" numFmtId="0" xfId="0" applyAlignment="1" applyBorder="1" applyFont="1">
      <alignment horizontal="left" shrinkToFit="0" vertical="top" wrapText="1"/>
    </xf>
    <xf borderId="1" fillId="3" fontId="6" numFmtId="0" xfId="0" applyAlignment="1" applyBorder="1" applyFill="1" applyFont="1">
      <alignment horizontal="center" vertical="top"/>
    </xf>
    <xf borderId="4" fillId="0" fontId="6" numFmtId="0" xfId="0" applyAlignment="1" applyBorder="1" applyFont="1">
      <alignment horizontal="center" readingOrder="0" vertical="top"/>
    </xf>
    <xf borderId="5" fillId="3" fontId="12" numFmtId="0" xfId="0" applyAlignment="1" applyBorder="1" applyFont="1">
      <alignment horizontal="left" shrinkToFit="0" vertical="top" wrapText="1"/>
    </xf>
    <xf borderId="1" fillId="3" fontId="13" numFmtId="1" xfId="0" applyAlignment="1" applyBorder="1" applyFont="1" applyNumberFormat="1">
      <alignment horizontal="left" shrinkToFit="1" vertical="top" wrapText="0"/>
    </xf>
    <xf borderId="5" fillId="3" fontId="13" numFmtId="1" xfId="0" applyAlignment="1" applyBorder="1" applyFont="1" applyNumberFormat="1">
      <alignment horizontal="left" shrinkToFit="1" vertical="top" wrapText="0"/>
    </xf>
    <xf borderId="1" fillId="3" fontId="6" numFmtId="1" xfId="0" applyAlignment="1" applyBorder="1" applyFont="1" applyNumberFormat="1">
      <alignment horizontal="center" vertical="top"/>
    </xf>
    <xf borderId="6" fillId="3" fontId="12" numFmtId="0" xfId="0" applyAlignment="1" applyBorder="1" applyFont="1">
      <alignment horizontal="left" shrinkToFit="0" vertical="top" wrapText="1"/>
    </xf>
    <xf borderId="6" fillId="3" fontId="13" numFmtId="165" xfId="0" applyAlignment="1" applyBorder="1" applyFont="1" applyNumberFormat="1">
      <alignment horizontal="right" readingOrder="0" shrinkToFit="1" vertical="top" wrapText="0"/>
    </xf>
    <xf borderId="6" fillId="3" fontId="13" numFmtId="0" xfId="0" applyAlignment="1" applyBorder="1" applyFont="1">
      <alignment horizontal="right" readingOrder="0" shrinkToFit="1" vertical="top" wrapText="0"/>
    </xf>
    <xf borderId="6" fillId="3" fontId="13" numFmtId="165" xfId="0" applyAlignment="1" applyBorder="1" applyFont="1" applyNumberFormat="1">
      <alignment horizontal="left" readingOrder="0" shrinkToFit="1" vertical="top" wrapText="0"/>
    </xf>
    <xf borderId="5" fillId="3" fontId="13" numFmtId="0" xfId="0" applyAlignment="1" applyBorder="1" applyFont="1">
      <alignment horizontal="right" readingOrder="0" shrinkToFit="1" vertical="top" wrapText="0"/>
    </xf>
    <xf borderId="5" fillId="3" fontId="6" numFmtId="165" xfId="0" applyAlignment="1" applyBorder="1" applyFont="1" applyNumberFormat="1">
      <alignment horizontal="right" vertical="top"/>
    </xf>
    <xf borderId="5" fillId="3" fontId="6" numFmtId="1" xfId="0" applyAlignment="1" applyBorder="1" applyFont="1" applyNumberFormat="1">
      <alignment horizontal="right" vertical="top"/>
    </xf>
    <xf borderId="5" fillId="3" fontId="6" numFmtId="165" xfId="0" applyAlignment="1" applyBorder="1" applyFont="1" applyNumberFormat="1">
      <alignment horizontal="left" vertical="top"/>
    </xf>
    <xf borderId="1" fillId="3" fontId="6" numFmtId="1" xfId="0" applyAlignment="1" applyBorder="1" applyFont="1" applyNumberFormat="1">
      <alignment horizontal="right" vertical="top"/>
    </xf>
    <xf borderId="6" fillId="0" fontId="12" numFmtId="0" xfId="0" applyAlignment="1" applyBorder="1" applyFont="1">
      <alignment horizontal="left" shrinkToFit="0" vertical="top" wrapText="1"/>
    </xf>
    <xf borderId="6" fillId="0" fontId="13" numFmtId="165" xfId="0" applyAlignment="1" applyBorder="1" applyFont="1" applyNumberFormat="1">
      <alignment horizontal="right" shrinkToFit="1" vertical="top" wrapText="0"/>
    </xf>
    <xf borderId="6" fillId="0" fontId="13" numFmtId="10" xfId="0" applyAlignment="1" applyBorder="1" applyFont="1" applyNumberFormat="1">
      <alignment horizontal="right" shrinkToFit="1" vertical="top" wrapText="0"/>
    </xf>
    <xf borderId="8" fillId="0" fontId="4" numFmtId="165" xfId="0" applyAlignment="1" applyBorder="1" applyFont="1" applyNumberFormat="1">
      <alignment horizontal="left" vertical="top"/>
    </xf>
    <xf borderId="8" fillId="0" fontId="4" numFmtId="10" xfId="0" applyAlignment="1" applyBorder="1" applyFont="1" applyNumberFormat="1">
      <alignment horizontal="left" vertical="top"/>
    </xf>
    <xf borderId="4" fillId="0" fontId="4" numFmtId="10" xfId="0" applyAlignment="1" applyBorder="1" applyFont="1" applyNumberFormat="1">
      <alignment horizontal="left" vertical="top"/>
    </xf>
    <xf borderId="9" fillId="0" fontId="4" numFmtId="0" xfId="0" applyAlignment="1" applyBorder="1" applyFont="1">
      <alignment horizontal="left" shrinkToFit="0" vertical="top" wrapText="1"/>
    </xf>
    <xf borderId="9" fillId="0" fontId="15" numFmtId="3" xfId="0" applyAlignment="1" applyBorder="1" applyFont="1" applyNumberFormat="1">
      <alignment horizontal="right" shrinkToFit="1" vertical="top" wrapText="0"/>
    </xf>
    <xf borderId="9" fillId="0" fontId="15" numFmtId="10" xfId="0" applyAlignment="1" applyBorder="1" applyFont="1" applyNumberFormat="1">
      <alignment horizontal="right" shrinkToFit="1" vertical="top" wrapText="0"/>
    </xf>
    <xf borderId="9" fillId="0" fontId="4" numFmtId="3" xfId="0" applyAlignment="1" applyBorder="1" applyFont="1" applyNumberFormat="1">
      <alignment horizontal="left" vertical="top"/>
    </xf>
    <xf borderId="9" fillId="0" fontId="4" numFmtId="10" xfId="0" applyAlignment="1" applyBorder="1" applyFont="1" applyNumberFormat="1">
      <alignment horizontal="left" vertical="top"/>
    </xf>
    <xf borderId="10" fillId="0" fontId="4" numFmtId="10" xfId="0" applyAlignment="1" applyBorder="1" applyFont="1" applyNumberFormat="1">
      <alignment horizontal="left" vertical="top"/>
    </xf>
    <xf borderId="6" fillId="0" fontId="13" numFmtId="1" xfId="0" applyAlignment="1" applyBorder="1" applyFont="1" applyNumberFormat="1">
      <alignment horizontal="right" shrinkToFit="1" vertical="top" wrapText="0"/>
    </xf>
    <xf borderId="6" fillId="0" fontId="13" numFmtId="3" xfId="0" applyAlignment="1" applyBorder="1" applyFont="1" applyNumberFormat="1">
      <alignment horizontal="right" shrinkToFit="1" vertical="top" wrapText="0"/>
    </xf>
    <xf borderId="6" fillId="0" fontId="4" numFmtId="1" xfId="0" applyAlignment="1" applyBorder="1" applyFont="1" applyNumberFormat="1">
      <alignment horizontal="left" vertical="top"/>
    </xf>
    <xf borderId="6" fillId="0" fontId="4" numFmtId="10" xfId="0" applyAlignment="1" applyBorder="1" applyFont="1" applyNumberFormat="1">
      <alignment horizontal="left" vertical="top"/>
    </xf>
    <xf borderId="6" fillId="0" fontId="4" numFmtId="3" xfId="0" applyAlignment="1" applyBorder="1" applyFont="1" applyNumberFormat="1">
      <alignment horizontal="left" vertical="top"/>
    </xf>
    <xf borderId="7" fillId="0" fontId="4" numFmtId="10" xfId="0" applyAlignment="1" applyBorder="1" applyFont="1" applyNumberFormat="1">
      <alignment horizontal="left" vertical="top"/>
    </xf>
    <xf borderId="8" fillId="0" fontId="4" numFmtId="0" xfId="0" applyAlignment="1" applyBorder="1" applyFont="1">
      <alignment horizontal="left" shrinkToFit="0" vertical="top" wrapText="1"/>
    </xf>
    <xf borderId="8" fillId="0" fontId="15" numFmtId="1" xfId="0" applyAlignment="1" applyBorder="1" applyFont="1" applyNumberFormat="1">
      <alignment horizontal="right" shrinkToFit="1" vertical="top" wrapText="0"/>
    </xf>
    <xf borderId="8" fillId="0" fontId="15" numFmtId="10" xfId="0" applyAlignment="1" applyBorder="1" applyFont="1" applyNumberFormat="1">
      <alignment horizontal="right" shrinkToFit="1" vertical="top" wrapText="0"/>
    </xf>
    <xf borderId="8" fillId="0" fontId="15" numFmtId="3" xfId="0" applyAlignment="1" applyBorder="1" applyFont="1" applyNumberFormat="1">
      <alignment horizontal="right" shrinkToFit="1" vertical="top" wrapText="0"/>
    </xf>
    <xf borderId="4" fillId="0" fontId="15" numFmtId="10" xfId="0" applyAlignment="1" applyBorder="1" applyFont="1" applyNumberFormat="1">
      <alignment horizontal="right" shrinkToFit="1" vertical="top" wrapText="0"/>
    </xf>
    <xf borderId="8" fillId="0" fontId="4" numFmtId="1" xfId="0" applyAlignment="1" applyBorder="1" applyFont="1" applyNumberFormat="1">
      <alignment horizontal="left" vertical="top"/>
    </xf>
    <xf borderId="8" fillId="0" fontId="4" numFmtId="3" xfId="0" applyAlignment="1" applyBorder="1" applyFont="1" applyNumberFormat="1">
      <alignment horizontal="left" vertical="top"/>
    </xf>
    <xf borderId="9" fillId="0" fontId="16" numFmtId="166" xfId="0" applyAlignment="1" applyBorder="1" applyFont="1" applyNumberFormat="1">
      <alignment horizontal="right" shrinkToFit="1" vertical="top" wrapText="0"/>
    </xf>
    <xf borderId="9" fillId="0" fontId="16" numFmtId="10" xfId="0" applyAlignment="1" applyBorder="1" applyFont="1" applyNumberFormat="1">
      <alignment horizontal="right" shrinkToFit="1" vertical="top" wrapText="0"/>
    </xf>
    <xf borderId="9" fillId="0" fontId="16" numFmtId="166" xfId="0" applyAlignment="1" applyBorder="1" applyFont="1" applyNumberFormat="1">
      <alignment horizontal="left" vertical="top"/>
    </xf>
    <xf borderId="9" fillId="0" fontId="16" numFmtId="10" xfId="0" applyAlignment="1" applyBorder="1" applyFont="1" applyNumberFormat="1">
      <alignment horizontal="left" vertical="top"/>
    </xf>
    <xf borderId="10" fillId="0" fontId="16" numFmtId="10" xfId="0" applyAlignment="1" applyBorder="1" applyFont="1" applyNumberFormat="1">
      <alignment horizontal="left" vertical="top"/>
    </xf>
    <xf borderId="9" fillId="0" fontId="15" numFmtId="1" xfId="0" applyAlignment="1" applyBorder="1" applyFont="1" applyNumberFormat="1">
      <alignment horizontal="right" shrinkToFit="1" vertical="top" wrapText="0"/>
    </xf>
    <xf borderId="9" fillId="0" fontId="4" numFmtId="1" xfId="0" applyAlignment="1" applyBorder="1" applyFont="1" applyNumberFormat="1">
      <alignment horizontal="left" vertical="top"/>
    </xf>
    <xf borderId="10" fillId="0" fontId="15" numFmtId="10" xfId="0" applyAlignment="1" applyBorder="1" applyFont="1" applyNumberFormat="1">
      <alignment horizontal="right" shrinkToFit="1" vertical="top" wrapText="0"/>
    </xf>
    <xf borderId="0" fillId="0" fontId="17" numFmtId="0" xfId="0" applyAlignment="1" applyFont="1">
      <alignment horizontal="left" shrinkToFit="0" vertical="top" wrapText="1"/>
    </xf>
    <xf borderId="0" fillId="0" fontId="10"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7</xdr:row>
      <xdr:rowOff>-9525</xdr:rowOff>
    </xdr:from>
    <xdr:ext cx="1828800" cy="38100"/>
    <xdr:sp>
      <xdr:nvSpPr>
        <xdr:cNvPr id="3" name="Shape 3"/>
        <xdr:cNvSpPr/>
      </xdr:nvSpPr>
      <xdr:spPr>
        <a:xfrm>
          <a:off x="4431283" y="3775238"/>
          <a:ext cx="1829435" cy="9525"/>
        </a:xfrm>
        <a:custGeom>
          <a:rect b="b" l="l" r="r" t="t"/>
          <a:pathLst>
            <a:path extrusionOk="0" h="9525" w="1829435">
              <a:moveTo>
                <a:pt x="1829054" y="0"/>
              </a:moveTo>
              <a:lnTo>
                <a:pt x="0" y="0"/>
              </a:lnTo>
              <a:lnTo>
                <a:pt x="0" y="9143"/>
              </a:lnTo>
              <a:lnTo>
                <a:pt x="1829054" y="9143"/>
              </a:lnTo>
              <a:lnTo>
                <a:pt x="1829054" y="0"/>
              </a:lnTo>
              <a:close/>
            </a:path>
          </a:pathLst>
        </a:custGeom>
        <a:solidFill>
          <a:srgbClr val="000000"/>
        </a:solidFill>
        <a:ln>
          <a:noFill/>
        </a:ln>
      </xdr:spPr>
    </xdr:sp>
    <xdr:clientData fLocksWithSheet="0"/>
  </xdr:oneCellAnchor>
  <xdr:oneCellAnchor>
    <xdr:from>
      <xdr:col>0</xdr:col>
      <xdr:colOff>704850</xdr:colOff>
      <xdr:row>8</xdr:row>
      <xdr:rowOff>0</xdr:rowOff>
    </xdr:from>
    <xdr:ext cx="6429375" cy="38100"/>
    <xdr:sp>
      <xdr:nvSpPr>
        <xdr:cNvPr id="4" name="Shape 4"/>
        <xdr:cNvSpPr/>
      </xdr:nvSpPr>
      <xdr:spPr>
        <a:xfrm>
          <a:off x="2128455" y="3780000"/>
          <a:ext cx="6435090" cy="0"/>
        </a:xfrm>
        <a:custGeom>
          <a:rect b="b" l="l" r="r" t="t"/>
          <a:pathLst>
            <a:path extrusionOk="0" h="120000" w="6435090">
              <a:moveTo>
                <a:pt x="0" y="0"/>
              </a:moveTo>
              <a:lnTo>
                <a:pt x="6435090" y="0"/>
              </a:lnTo>
            </a:path>
          </a:pathLst>
        </a:custGeom>
        <a:noFill/>
        <a:ln cap="flat" cmpd="sng" w="28575">
          <a:solidFill>
            <a:srgbClr val="000000"/>
          </a:solidFill>
          <a:prstDash val="solid"/>
          <a:round/>
          <a:headEnd len="sm" w="sm" type="none"/>
          <a:tailEnd len="sm" w="sm" type="none"/>
        </a:ln>
      </xdr:spPr>
    </xdr:sp>
    <xdr:clientData fLocksWithSheet="0"/>
  </xdr:oneCellAnchor>
  <xdr:oneCellAnchor>
    <xdr:from>
      <xdr:col>0</xdr:col>
      <xdr:colOff>85725</xdr:colOff>
      <xdr:row>1</xdr:row>
      <xdr:rowOff>-9525</xdr:rowOff>
    </xdr:from>
    <xdr:ext cx="6429375" cy="38100"/>
    <xdr:sp>
      <xdr:nvSpPr>
        <xdr:cNvPr id="4" name="Shape 4"/>
        <xdr:cNvSpPr/>
      </xdr:nvSpPr>
      <xdr:spPr>
        <a:xfrm>
          <a:off x="2128455" y="3780000"/>
          <a:ext cx="6435090" cy="0"/>
        </a:xfrm>
        <a:custGeom>
          <a:rect b="b" l="l" r="r" t="t"/>
          <a:pathLst>
            <a:path extrusionOk="0" h="120000" w="6435090">
              <a:moveTo>
                <a:pt x="0" y="0"/>
              </a:moveTo>
              <a:lnTo>
                <a:pt x="6435090" y="0"/>
              </a:lnTo>
            </a:path>
          </a:pathLst>
        </a:custGeom>
        <a:noFill/>
        <a:ln cap="flat" cmpd="sng" w="28575">
          <a:solidFill>
            <a:srgbClr val="000000"/>
          </a:solidFill>
          <a:prstDash val="solid"/>
          <a:round/>
          <a:headEnd len="sm" w="sm" type="none"/>
          <a:tailEnd len="sm" w="sm" type="none"/>
        </a:ln>
      </xdr:spPr>
    </xdr:sp>
    <xdr:clientData fLocksWithSheet="0"/>
  </xdr:oneCellAnchor>
  <xdr:oneCellAnchor>
    <xdr:from>
      <xdr:col>0</xdr:col>
      <xdr:colOff>2695575</xdr:colOff>
      <xdr:row>5</xdr:row>
      <xdr:rowOff>152400</xdr:rowOff>
    </xdr:from>
    <xdr:ext cx="2352675" cy="11811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29"/>
    <col customWidth="1" min="2" max="5" width="16.0"/>
    <col customWidth="1" min="6" max="6" width="3.29"/>
    <col customWidth="1" min="7" max="26" width="8.71"/>
  </cols>
  <sheetData>
    <row r="1" ht="36.75" customHeight="1">
      <c r="A1" s="1" t="s">
        <v>0</v>
      </c>
    </row>
    <row r="2" ht="114.0" customHeight="1">
      <c r="A2" s="2" t="s">
        <v>1</v>
      </c>
    </row>
    <row r="3" ht="114.0" customHeight="1">
      <c r="A3" s="2" t="s">
        <v>2</v>
      </c>
    </row>
    <row r="4" ht="114.0" customHeight="1">
      <c r="A4" s="2" t="s">
        <v>3</v>
      </c>
    </row>
    <row r="5" ht="75.75" customHeight="1">
      <c r="A5" s="2" t="s">
        <v>4</v>
      </c>
    </row>
    <row r="6" ht="15.0" customHeight="1">
      <c r="A6" s="3" t="s">
        <v>5</v>
      </c>
    </row>
    <row r="7" ht="93.75" customHeight="1"/>
    <row r="8" ht="0.75" customHeight="1"/>
    <row r="9" ht="3.0" customHeight="1"/>
    <row r="10" ht="151.5" customHeight="1">
      <c r="A10" s="2" t="s">
        <v>6</v>
      </c>
    </row>
    <row r="11" ht="151.5" customHeight="1">
      <c r="A11" s="2" t="s">
        <v>7</v>
      </c>
    </row>
    <row r="12" ht="75.75" customHeight="1">
      <c r="A12" s="4" t="s">
        <v>8</v>
      </c>
    </row>
    <row r="13" ht="75.75" customHeight="1">
      <c r="A13" s="4" t="s">
        <v>9</v>
      </c>
    </row>
    <row r="14" ht="114.0" customHeight="1">
      <c r="A14" s="4" t="s">
        <v>10</v>
      </c>
    </row>
    <row r="15" ht="37.5" customHeight="1">
      <c r="A15" s="4" t="s">
        <v>11</v>
      </c>
    </row>
    <row r="16" ht="94.5" customHeight="1">
      <c r="A16" s="4" t="s">
        <v>12</v>
      </c>
    </row>
    <row r="17" ht="114.0" customHeight="1">
      <c r="A17" s="2" t="s">
        <v>13</v>
      </c>
    </row>
    <row r="18" ht="75.75" customHeight="1">
      <c r="A18" s="4" t="s">
        <v>14</v>
      </c>
    </row>
    <row r="19" ht="151.5" customHeight="1">
      <c r="A19" s="4" t="s">
        <v>15</v>
      </c>
    </row>
    <row r="20" ht="94.5" customHeight="1">
      <c r="A20" s="2" t="s">
        <v>16</v>
      </c>
    </row>
    <row r="21" ht="75.75" customHeight="1">
      <c r="A21" s="4" t="s">
        <v>17</v>
      </c>
    </row>
    <row r="22" ht="94.5" customHeight="1">
      <c r="A22" s="4" t="s">
        <v>18</v>
      </c>
    </row>
    <row r="23" ht="114.0" customHeight="1">
      <c r="A23" s="2" t="s">
        <v>19</v>
      </c>
    </row>
    <row r="24" ht="57.0" customHeight="1">
      <c r="A24" s="4" t="s">
        <v>20</v>
      </c>
    </row>
    <row r="25" ht="75.75" customHeight="1">
      <c r="A25" s="5"/>
      <c r="B25" s="5"/>
      <c r="C25" s="5"/>
      <c r="D25" s="5"/>
      <c r="E25" s="5"/>
      <c r="F25" s="5"/>
    </row>
    <row r="26" ht="17.25" customHeight="1">
      <c r="A26" s="5"/>
      <c r="B26" s="5"/>
      <c r="C26" s="5"/>
      <c r="D26" s="5"/>
      <c r="E26" s="5"/>
      <c r="F26" s="5"/>
    </row>
    <row r="27" ht="17.25" customHeight="1">
      <c r="A27" s="5"/>
      <c r="B27" s="5"/>
      <c r="C27" s="5"/>
      <c r="D27" s="5"/>
      <c r="E27" s="5"/>
      <c r="F27" s="5"/>
    </row>
    <row r="28" ht="17.25" customHeight="1">
      <c r="A28" s="5"/>
      <c r="B28" s="5"/>
      <c r="C28" s="5"/>
      <c r="D28" s="5"/>
      <c r="E28" s="5"/>
      <c r="F28" s="5"/>
    </row>
    <row r="29" ht="17.25" customHeight="1">
      <c r="A29" s="5"/>
      <c r="B29" s="5"/>
      <c r="C29" s="5"/>
      <c r="D29" s="5"/>
      <c r="E29" s="5"/>
      <c r="F29" s="5"/>
    </row>
    <row r="30" ht="17.25" customHeight="1">
      <c r="A30" s="5"/>
      <c r="B30" s="5"/>
      <c r="C30" s="5"/>
      <c r="D30" s="5"/>
      <c r="E30" s="5"/>
      <c r="F30" s="5"/>
    </row>
    <row r="31" ht="17.25" customHeight="1">
      <c r="A31" s="5"/>
      <c r="B31" s="5"/>
      <c r="C31" s="5"/>
      <c r="D31" s="5"/>
      <c r="E31" s="5"/>
      <c r="F31" s="5"/>
    </row>
    <row r="32" ht="17.25" customHeight="1">
      <c r="A32" s="5"/>
      <c r="B32" s="5"/>
      <c r="C32" s="5"/>
      <c r="D32" s="5"/>
      <c r="E32" s="5"/>
      <c r="F32" s="5"/>
    </row>
    <row r="33" ht="17.25" customHeight="1">
      <c r="A33" s="5"/>
      <c r="B33" s="5"/>
      <c r="C33" s="5"/>
      <c r="D33" s="5"/>
      <c r="E33" s="5"/>
      <c r="F33" s="5"/>
    </row>
    <row r="34" ht="17.25" customHeight="1">
      <c r="A34" s="5"/>
      <c r="B34" s="5"/>
      <c r="C34" s="5"/>
      <c r="D34" s="5"/>
      <c r="E34" s="5"/>
      <c r="F34" s="5"/>
    </row>
    <row r="35" ht="64.5" customHeight="1">
      <c r="A35" s="5"/>
      <c r="B35" s="5"/>
      <c r="C35" s="5"/>
      <c r="D35" s="5"/>
      <c r="E35" s="5"/>
      <c r="F35" s="5"/>
    </row>
    <row r="36" ht="24.75" customHeight="1">
      <c r="A36" s="5"/>
      <c r="B36" s="5"/>
      <c r="C36" s="5"/>
      <c r="D36" s="5"/>
      <c r="E36" s="5"/>
      <c r="F36" s="5"/>
    </row>
    <row r="37" ht="39.75" customHeight="1">
      <c r="A37" s="5"/>
      <c r="B37" s="5"/>
      <c r="C37" s="5"/>
      <c r="D37" s="5"/>
      <c r="E37" s="5"/>
      <c r="F37" s="5"/>
    </row>
    <row r="38" ht="17.25" customHeight="1">
      <c r="A38" s="5"/>
      <c r="B38" s="5"/>
      <c r="C38" s="5"/>
      <c r="D38" s="5"/>
      <c r="E38" s="5"/>
      <c r="F38" s="5"/>
    </row>
    <row r="39" ht="37.5" customHeight="1">
      <c r="A39" s="5"/>
      <c r="B39" s="5"/>
      <c r="C39" s="5"/>
      <c r="D39" s="5"/>
      <c r="E39" s="5"/>
      <c r="F39" s="5"/>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F1"/>
    <mergeCell ref="A2:F2"/>
    <mergeCell ref="A3:F3"/>
    <mergeCell ref="A4:F4"/>
    <mergeCell ref="A5:F5"/>
    <mergeCell ref="A6:F6"/>
    <mergeCell ref="A10:F10"/>
    <mergeCell ref="A18:F18"/>
    <mergeCell ref="A19:F19"/>
    <mergeCell ref="A20:F20"/>
    <mergeCell ref="A21:F21"/>
    <mergeCell ref="A22:F22"/>
    <mergeCell ref="A23:F23"/>
    <mergeCell ref="A24:F24"/>
    <mergeCell ref="A11:F11"/>
    <mergeCell ref="A12:F12"/>
    <mergeCell ref="A13:F13"/>
    <mergeCell ref="A14:F14"/>
    <mergeCell ref="A15:F15"/>
    <mergeCell ref="A16:F16"/>
    <mergeCell ref="A17:F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8.29"/>
    <col customWidth="1" min="2" max="2" width="19.86"/>
    <col customWidth="1" min="3" max="3" width="30.14"/>
    <col customWidth="1" min="4" max="4" width="32.29"/>
    <col customWidth="1" min="5" max="5" width="28.43"/>
    <col customWidth="1" min="6" max="6" width="27.14"/>
    <col customWidth="1" min="8" max="8" width="23.71"/>
    <col customWidth="1" min="9" max="9" width="25.0"/>
    <col customWidth="1" min="10" max="10" width="25.71"/>
    <col customWidth="1" min="11" max="11" width="23.43"/>
    <col customWidth="1" min="12" max="12" width="22.57"/>
    <col customWidth="1" min="13" max="13" width="24.14"/>
    <col customWidth="1" min="15" max="15" width="20.86"/>
    <col customWidth="1" min="16" max="16" width="17.43"/>
    <col customWidth="1" min="17" max="17" width="25.57"/>
    <col customWidth="1" min="18" max="18" width="24.57"/>
    <col customWidth="1" min="19" max="19" width="23.57"/>
    <col customWidth="1" min="20" max="20" width="24.43"/>
  </cols>
  <sheetData>
    <row r="1">
      <c r="A1" s="6" t="s">
        <v>21</v>
      </c>
      <c r="B1" s="7"/>
      <c r="C1" s="7"/>
      <c r="D1" s="7"/>
      <c r="E1" s="7"/>
      <c r="F1" s="7"/>
      <c r="G1" s="7"/>
      <c r="H1" s="7"/>
      <c r="I1" s="8"/>
      <c r="J1" s="9" t="s">
        <v>22</v>
      </c>
      <c r="K1" s="7"/>
      <c r="L1" s="7"/>
      <c r="M1" s="7"/>
      <c r="N1" s="7"/>
      <c r="O1" s="8"/>
      <c r="P1" s="10"/>
      <c r="Q1" s="11"/>
      <c r="R1" s="11"/>
      <c r="S1" s="11"/>
    </row>
    <row r="2">
      <c r="A2" s="12" t="s">
        <v>23</v>
      </c>
      <c r="B2" s="13">
        <v>2003.0</v>
      </c>
      <c r="C2" s="13"/>
      <c r="D2" s="13">
        <v>2004.0</v>
      </c>
      <c r="E2" s="13"/>
      <c r="F2" s="13">
        <v>2005.0</v>
      </c>
      <c r="G2" s="13"/>
      <c r="H2" s="13">
        <v>2006.0</v>
      </c>
      <c r="I2" s="13"/>
      <c r="J2" s="14" t="s">
        <v>24</v>
      </c>
      <c r="K2" s="8"/>
      <c r="L2" s="14" t="s">
        <v>25</v>
      </c>
      <c r="M2" s="8"/>
      <c r="N2" s="14" t="s">
        <v>26</v>
      </c>
      <c r="O2" s="8"/>
    </row>
    <row r="3">
      <c r="A3" s="15"/>
      <c r="B3" s="16" t="s">
        <v>27</v>
      </c>
      <c r="C3" s="16" t="s">
        <v>28</v>
      </c>
      <c r="D3" s="16" t="s">
        <v>27</v>
      </c>
      <c r="E3" s="16" t="s">
        <v>28</v>
      </c>
      <c r="F3" s="16" t="s">
        <v>27</v>
      </c>
      <c r="G3" s="16" t="s">
        <v>28</v>
      </c>
      <c r="H3" s="17"/>
      <c r="I3" s="16" t="s">
        <v>28</v>
      </c>
      <c r="J3" s="18" t="s">
        <v>27</v>
      </c>
      <c r="K3" s="19" t="s">
        <v>28</v>
      </c>
      <c r="L3" s="18" t="s">
        <v>27</v>
      </c>
      <c r="M3" s="19" t="s">
        <v>28</v>
      </c>
      <c r="N3" s="20" t="s">
        <v>27</v>
      </c>
      <c r="O3" s="21" t="s">
        <v>28</v>
      </c>
    </row>
    <row r="4">
      <c r="A4" s="22" t="s">
        <v>29</v>
      </c>
      <c r="B4" s="23">
        <v>36.0</v>
      </c>
      <c r="C4" s="24">
        <f>B4/B11</f>
        <v>0.0487804878</v>
      </c>
      <c r="D4" s="23">
        <v>33.0</v>
      </c>
      <c r="E4" s="24">
        <f>D4/D11</f>
        <v>0.0306122449</v>
      </c>
      <c r="F4" s="23">
        <v>25.0</v>
      </c>
      <c r="G4" s="24">
        <f>F4/F11</f>
        <v>0.01655629139</v>
      </c>
      <c r="H4" s="23">
        <v>15.0</v>
      </c>
      <c r="I4" s="25">
        <f>H4/H11</f>
        <v>0.007614213198</v>
      </c>
      <c r="J4" s="26">
        <f t="shared" ref="J4:J18" si="1">D4-B4</f>
        <v>-3</v>
      </c>
      <c r="K4" s="27">
        <f t="shared" ref="K4:K18" si="2">D4/B4-1</f>
        <v>-0.08333333333</v>
      </c>
      <c r="L4" s="26">
        <f t="shared" ref="L4:L18" si="3">F4-D4</f>
        <v>-8</v>
      </c>
      <c r="M4" s="27">
        <f t="shared" ref="M4:M18" si="4">F4/D4-1</f>
        <v>-0.2424242424</v>
      </c>
      <c r="N4" s="26">
        <f t="shared" ref="N4:N18" si="5">H4-F4</f>
        <v>-10</v>
      </c>
      <c r="O4" s="27">
        <f t="shared" ref="O4:O18" si="6">H4/F4-1</f>
        <v>-0.4</v>
      </c>
    </row>
    <row r="5">
      <c r="A5" s="28" t="s">
        <v>30</v>
      </c>
      <c r="B5" s="29">
        <v>402.0</v>
      </c>
      <c r="C5" s="30">
        <f>B5/B11</f>
        <v>0.5447154472</v>
      </c>
      <c r="D5" s="29">
        <v>624.0</v>
      </c>
      <c r="E5" s="30">
        <f>D5/D11</f>
        <v>0.5788497217</v>
      </c>
      <c r="F5" s="29">
        <v>898.0</v>
      </c>
      <c r="G5" s="30">
        <f>F5/F11</f>
        <v>0.5947019868</v>
      </c>
      <c r="H5" s="31">
        <v>1196.0</v>
      </c>
      <c r="I5" s="32">
        <f>H5/H11</f>
        <v>0.607106599</v>
      </c>
      <c r="J5" s="26">
        <f t="shared" si="1"/>
        <v>222</v>
      </c>
      <c r="K5" s="27">
        <f t="shared" si="2"/>
        <v>0.552238806</v>
      </c>
      <c r="L5" s="26">
        <f t="shared" si="3"/>
        <v>274</v>
      </c>
      <c r="M5" s="27">
        <f t="shared" si="4"/>
        <v>0.4391025641</v>
      </c>
      <c r="N5" s="26">
        <f t="shared" si="5"/>
        <v>298</v>
      </c>
      <c r="O5" s="27">
        <f t="shared" si="6"/>
        <v>0.3318485523</v>
      </c>
    </row>
    <row r="6">
      <c r="A6" s="28" t="s">
        <v>31</v>
      </c>
      <c r="B6" s="33">
        <v>198.0</v>
      </c>
      <c r="C6" s="30">
        <f>B6/B11</f>
        <v>0.2682926829</v>
      </c>
      <c r="D6" s="33">
        <v>306.0</v>
      </c>
      <c r="E6" s="30">
        <f>D6/D11</f>
        <v>0.2838589981</v>
      </c>
      <c r="F6" s="33">
        <v>448.0</v>
      </c>
      <c r="G6" s="30">
        <f>F6/F11</f>
        <v>0.2966887417</v>
      </c>
      <c r="H6" s="33">
        <v>594.0</v>
      </c>
      <c r="I6" s="30">
        <f>H6/H11</f>
        <v>0.3015228426</v>
      </c>
      <c r="J6" s="26">
        <f t="shared" si="1"/>
        <v>108</v>
      </c>
      <c r="K6" s="27">
        <f t="shared" si="2"/>
        <v>0.5454545455</v>
      </c>
      <c r="L6" s="26">
        <f t="shared" si="3"/>
        <v>142</v>
      </c>
      <c r="M6" s="27">
        <f t="shared" si="4"/>
        <v>0.4640522876</v>
      </c>
      <c r="N6" s="26">
        <f t="shared" si="5"/>
        <v>146</v>
      </c>
      <c r="O6" s="27">
        <f t="shared" si="6"/>
        <v>0.3258928571</v>
      </c>
    </row>
    <row r="7">
      <c r="A7" s="34" t="s">
        <v>32</v>
      </c>
      <c r="B7" s="35">
        <v>636.0</v>
      </c>
      <c r="C7" s="36">
        <f>B7/B11</f>
        <v>0.8617886179</v>
      </c>
      <c r="D7" s="35">
        <v>963.0</v>
      </c>
      <c r="E7" s="36">
        <f>D7/D11</f>
        <v>0.8933209647</v>
      </c>
      <c r="F7" s="37">
        <v>1371.0</v>
      </c>
      <c r="G7" s="36">
        <f>F7/F11</f>
        <v>0.9079470199</v>
      </c>
      <c r="H7" s="37">
        <v>1805.0</v>
      </c>
      <c r="I7" s="36">
        <f>H7/H11</f>
        <v>0.9162436548</v>
      </c>
      <c r="J7" s="38">
        <f t="shared" si="1"/>
        <v>327</v>
      </c>
      <c r="K7" s="39">
        <f t="shared" si="2"/>
        <v>0.5141509434</v>
      </c>
      <c r="L7" s="38">
        <f t="shared" si="3"/>
        <v>408</v>
      </c>
      <c r="M7" s="39">
        <f t="shared" si="4"/>
        <v>0.4236760125</v>
      </c>
      <c r="N7" s="38">
        <f t="shared" si="5"/>
        <v>434</v>
      </c>
      <c r="O7" s="39">
        <f t="shared" si="6"/>
        <v>0.3165572575</v>
      </c>
    </row>
    <row r="8">
      <c r="A8" s="28" t="s">
        <v>33</v>
      </c>
      <c r="B8" s="29">
        <v>57.0</v>
      </c>
      <c r="C8" s="30">
        <f>B8/B11</f>
        <v>0.07723577236</v>
      </c>
      <c r="D8" s="29">
        <v>63.0</v>
      </c>
      <c r="E8" s="30">
        <f>D8/D11</f>
        <v>0.05844155844</v>
      </c>
      <c r="F8" s="29">
        <v>66.0</v>
      </c>
      <c r="G8" s="30">
        <f>F8/F11</f>
        <v>0.04370860927</v>
      </c>
      <c r="H8" s="29">
        <v>75.0</v>
      </c>
      <c r="I8" s="30">
        <f>H8/H11</f>
        <v>0.03807106599</v>
      </c>
      <c r="J8" s="26">
        <f t="shared" si="1"/>
        <v>6</v>
      </c>
      <c r="K8" s="27">
        <f t="shared" si="2"/>
        <v>0.1052631579</v>
      </c>
      <c r="L8" s="26">
        <f t="shared" si="3"/>
        <v>3</v>
      </c>
      <c r="M8" s="27">
        <f t="shared" si="4"/>
        <v>0.04761904762</v>
      </c>
      <c r="N8" s="26">
        <f t="shared" si="5"/>
        <v>9</v>
      </c>
      <c r="O8" s="27">
        <f t="shared" si="6"/>
        <v>0.1363636364</v>
      </c>
    </row>
    <row r="9">
      <c r="A9" s="28" t="s">
        <v>34</v>
      </c>
      <c r="B9" s="29">
        <v>12.0</v>
      </c>
      <c r="C9" s="30">
        <f>B9/B11</f>
        <v>0.0162601626</v>
      </c>
      <c r="D9" s="29">
        <v>15.0</v>
      </c>
      <c r="E9" s="30">
        <f>D9/D11</f>
        <v>0.01391465677</v>
      </c>
      <c r="F9" s="29">
        <v>22.0</v>
      </c>
      <c r="G9" s="30">
        <f>F9/F11</f>
        <v>0.01456953642</v>
      </c>
      <c r="H9" s="29">
        <v>31.0</v>
      </c>
      <c r="I9" s="30">
        <f>H9/H11</f>
        <v>0.01573604061</v>
      </c>
      <c r="J9" s="26">
        <f t="shared" si="1"/>
        <v>3</v>
      </c>
      <c r="K9" s="27">
        <f t="shared" si="2"/>
        <v>0.25</v>
      </c>
      <c r="L9" s="26">
        <f t="shared" si="3"/>
        <v>7</v>
      </c>
      <c r="M9" s="27">
        <f t="shared" si="4"/>
        <v>0.4666666667</v>
      </c>
      <c r="N9" s="26">
        <f t="shared" si="5"/>
        <v>9</v>
      </c>
      <c r="O9" s="27">
        <f t="shared" si="6"/>
        <v>0.4090909091</v>
      </c>
    </row>
    <row r="10">
      <c r="A10" s="40" t="s">
        <v>35</v>
      </c>
      <c r="B10" s="33">
        <v>33.0</v>
      </c>
      <c r="C10" s="41">
        <f>B10/B11</f>
        <v>0.04471544715</v>
      </c>
      <c r="D10" s="33">
        <v>37.0</v>
      </c>
      <c r="E10" s="41">
        <f>D10/D11</f>
        <v>0.03432282004</v>
      </c>
      <c r="F10" s="33">
        <v>51.0</v>
      </c>
      <c r="G10" s="41">
        <f>F10/F11</f>
        <v>0.03377483444</v>
      </c>
      <c r="H10" s="33">
        <v>59.0</v>
      </c>
      <c r="I10" s="41">
        <f>H10/H11</f>
        <v>0.02994923858</v>
      </c>
      <c r="J10" s="26">
        <f t="shared" si="1"/>
        <v>4</v>
      </c>
      <c r="K10" s="27">
        <f t="shared" si="2"/>
        <v>0.1212121212</v>
      </c>
      <c r="L10" s="26">
        <f t="shared" si="3"/>
        <v>14</v>
      </c>
      <c r="M10" s="27">
        <f t="shared" si="4"/>
        <v>0.3783783784</v>
      </c>
      <c r="N10" s="26">
        <f t="shared" si="5"/>
        <v>8</v>
      </c>
      <c r="O10" s="27">
        <f t="shared" si="6"/>
        <v>0.1568627451</v>
      </c>
    </row>
    <row r="11">
      <c r="A11" s="42" t="s">
        <v>36</v>
      </c>
      <c r="B11" s="35">
        <v>738.0</v>
      </c>
      <c r="C11" s="36">
        <f>B11/B11</f>
        <v>1</v>
      </c>
      <c r="D11" s="37">
        <v>1078.0</v>
      </c>
      <c r="E11" s="36">
        <f>D11/D11</f>
        <v>1</v>
      </c>
      <c r="F11" s="37">
        <v>1510.0</v>
      </c>
      <c r="G11" s="36">
        <f>F11/F11</f>
        <v>1</v>
      </c>
      <c r="H11" s="37">
        <v>1970.0</v>
      </c>
      <c r="I11" s="36">
        <f>H11/H11</f>
        <v>1</v>
      </c>
      <c r="J11" s="43">
        <f t="shared" si="1"/>
        <v>340</v>
      </c>
      <c r="K11" s="44">
        <f t="shared" si="2"/>
        <v>0.460704607</v>
      </c>
      <c r="L11" s="43">
        <f t="shared" si="3"/>
        <v>432</v>
      </c>
      <c r="M11" s="44">
        <f t="shared" si="4"/>
        <v>0.400742115</v>
      </c>
      <c r="N11" s="43">
        <f t="shared" si="5"/>
        <v>460</v>
      </c>
      <c r="O11" s="44">
        <f t="shared" si="6"/>
        <v>0.3046357616</v>
      </c>
    </row>
    <row r="12">
      <c r="A12" s="45" t="s">
        <v>37</v>
      </c>
      <c r="B12" s="46">
        <v>24.0</v>
      </c>
      <c r="C12" s="47">
        <f>B12/B18</f>
        <v>0.0325203252</v>
      </c>
      <c r="D12" s="46">
        <v>38.0</v>
      </c>
      <c r="E12" s="47">
        <f>D12/D18</f>
        <v>0.03525046382</v>
      </c>
      <c r="F12" s="46">
        <v>40.0</v>
      </c>
      <c r="G12" s="47">
        <f>F12/F18</f>
        <v>0.02649006623</v>
      </c>
      <c r="H12" s="46">
        <v>40.0</v>
      </c>
      <c r="I12" s="48">
        <f>H12/H18</f>
        <v>0.02030456853</v>
      </c>
      <c r="J12" s="26">
        <f t="shared" si="1"/>
        <v>14</v>
      </c>
      <c r="K12" s="27">
        <f t="shared" si="2"/>
        <v>0.5833333333</v>
      </c>
      <c r="L12" s="26">
        <f t="shared" si="3"/>
        <v>2</v>
      </c>
      <c r="M12" s="27">
        <f t="shared" si="4"/>
        <v>0.05263157895</v>
      </c>
      <c r="N12" s="26">
        <f t="shared" si="5"/>
        <v>0</v>
      </c>
      <c r="O12" s="27">
        <f t="shared" si="6"/>
        <v>0</v>
      </c>
    </row>
    <row r="13">
      <c r="A13" s="49" t="s">
        <v>38</v>
      </c>
      <c r="B13" s="50">
        <v>246.0</v>
      </c>
      <c r="C13" s="51">
        <f>B13/B18</f>
        <v>0.3333333333</v>
      </c>
      <c r="D13" s="50">
        <v>505.0</v>
      </c>
      <c r="E13" s="51">
        <f>D13/D18</f>
        <v>0.4684601113</v>
      </c>
      <c r="F13" s="50">
        <v>872.0</v>
      </c>
      <c r="G13" s="51">
        <f>F13/F18</f>
        <v>0.5774834437</v>
      </c>
      <c r="H13" s="50">
        <v>1277.0</v>
      </c>
      <c r="I13" s="52">
        <f>H13/H18</f>
        <v>0.6482233503</v>
      </c>
      <c r="J13" s="26">
        <f t="shared" si="1"/>
        <v>259</v>
      </c>
      <c r="K13" s="27">
        <f t="shared" si="2"/>
        <v>1.052845528</v>
      </c>
      <c r="L13" s="26">
        <f t="shared" si="3"/>
        <v>367</v>
      </c>
      <c r="M13" s="27">
        <f t="shared" si="4"/>
        <v>0.7267326733</v>
      </c>
      <c r="N13" s="26">
        <f t="shared" si="5"/>
        <v>405</v>
      </c>
      <c r="O13" s="27">
        <f t="shared" si="6"/>
        <v>0.4644495413</v>
      </c>
    </row>
    <row r="14">
      <c r="A14" s="53" t="s">
        <v>39</v>
      </c>
      <c r="B14" s="54">
        <v>24.0</v>
      </c>
      <c r="C14" s="55">
        <f>B14/B18</f>
        <v>0.0325203252</v>
      </c>
      <c r="D14" s="54">
        <v>55.0</v>
      </c>
      <c r="E14" s="55">
        <f>D14/D18</f>
        <v>0.05102040816</v>
      </c>
      <c r="F14" s="54">
        <v>80.0</v>
      </c>
      <c r="G14" s="55">
        <f>F14/F18</f>
        <v>0.05298013245</v>
      </c>
      <c r="H14" s="54">
        <v>90.0</v>
      </c>
      <c r="I14" s="56">
        <f>H14/H18</f>
        <v>0.04568527919</v>
      </c>
      <c r="J14" s="57">
        <f t="shared" si="1"/>
        <v>31</v>
      </c>
      <c r="K14" s="58">
        <f t="shared" si="2"/>
        <v>1.291666667</v>
      </c>
      <c r="L14" s="57">
        <f t="shared" si="3"/>
        <v>25</v>
      </c>
      <c r="M14" s="58">
        <f t="shared" si="4"/>
        <v>0.4545454545</v>
      </c>
      <c r="N14" s="57">
        <f t="shared" si="5"/>
        <v>10</v>
      </c>
      <c r="O14" s="58">
        <f t="shared" si="6"/>
        <v>0.125</v>
      </c>
    </row>
    <row r="15">
      <c r="A15" s="53" t="s">
        <v>40</v>
      </c>
      <c r="B15" s="59">
        <v>294.0</v>
      </c>
      <c r="C15" s="60">
        <f>B15/B18</f>
        <v>0.3983739837</v>
      </c>
      <c r="D15" s="59">
        <v>598.0</v>
      </c>
      <c r="E15" s="60">
        <f>D15/D18</f>
        <v>0.5547309833</v>
      </c>
      <c r="F15" s="59">
        <v>992.0</v>
      </c>
      <c r="G15" s="60">
        <f>F15/F18</f>
        <v>0.6569536424</v>
      </c>
      <c r="H15" s="61">
        <v>1407.0</v>
      </c>
      <c r="I15" s="62">
        <f>H15/H18</f>
        <v>0.714213198</v>
      </c>
      <c r="J15" s="63">
        <f t="shared" si="1"/>
        <v>304</v>
      </c>
      <c r="K15" s="39">
        <f t="shared" si="2"/>
        <v>1.034013605</v>
      </c>
      <c r="L15" s="63">
        <f t="shared" si="3"/>
        <v>394</v>
      </c>
      <c r="M15" s="39">
        <f t="shared" si="4"/>
        <v>0.6588628763</v>
      </c>
      <c r="N15" s="63">
        <f t="shared" si="5"/>
        <v>415</v>
      </c>
      <c r="O15" s="39">
        <f t="shared" si="6"/>
        <v>0.4183467742</v>
      </c>
    </row>
    <row r="16">
      <c r="A16" s="64" t="s">
        <v>41</v>
      </c>
      <c r="B16" s="50">
        <v>375.0</v>
      </c>
      <c r="C16" s="51">
        <f>B16/B18</f>
        <v>0.5081300813</v>
      </c>
      <c r="D16" s="50">
        <v>375.0</v>
      </c>
      <c r="E16" s="51">
        <f>D16/D18</f>
        <v>0.3478664193</v>
      </c>
      <c r="F16" s="50">
        <v>375.0</v>
      </c>
      <c r="G16" s="51">
        <f>F16/F18</f>
        <v>0.2483443709</v>
      </c>
      <c r="H16" s="50">
        <v>375.0</v>
      </c>
      <c r="I16" s="52">
        <f>H16/H18</f>
        <v>0.1903553299</v>
      </c>
      <c r="J16" s="26">
        <f t="shared" si="1"/>
        <v>0</v>
      </c>
      <c r="K16" s="27">
        <f t="shared" si="2"/>
        <v>0</v>
      </c>
      <c r="L16" s="26">
        <f t="shared" si="3"/>
        <v>0</v>
      </c>
      <c r="M16" s="27">
        <f t="shared" si="4"/>
        <v>0</v>
      </c>
      <c r="N16" s="26">
        <f t="shared" si="5"/>
        <v>0</v>
      </c>
      <c r="O16" s="27">
        <f t="shared" si="6"/>
        <v>0</v>
      </c>
    </row>
    <row r="17">
      <c r="A17" s="65" t="s">
        <v>42</v>
      </c>
      <c r="B17" s="54">
        <v>69.0</v>
      </c>
      <c r="C17" s="55">
        <f>B17/B18</f>
        <v>0.09349593496</v>
      </c>
      <c r="D17" s="54">
        <v>105.0</v>
      </c>
      <c r="E17" s="55">
        <f>D17/D18</f>
        <v>0.0974025974</v>
      </c>
      <c r="F17" s="54">
        <v>143.0</v>
      </c>
      <c r="G17" s="55">
        <f>F17/F18</f>
        <v>0.09470198675</v>
      </c>
      <c r="H17" s="54">
        <v>188.0</v>
      </c>
      <c r="I17" s="56">
        <f>H17/H18</f>
        <v>0.09543147208</v>
      </c>
      <c r="J17" s="26">
        <f t="shared" si="1"/>
        <v>36</v>
      </c>
      <c r="K17" s="27">
        <f t="shared" si="2"/>
        <v>0.5217391304</v>
      </c>
      <c r="L17" s="26">
        <f t="shared" si="3"/>
        <v>38</v>
      </c>
      <c r="M17" s="27">
        <f t="shared" si="4"/>
        <v>0.3619047619</v>
      </c>
      <c r="N17" s="26">
        <f t="shared" si="5"/>
        <v>45</v>
      </c>
      <c r="O17" s="27">
        <f t="shared" si="6"/>
        <v>0.3146853147</v>
      </c>
    </row>
    <row r="18">
      <c r="A18" s="42" t="s">
        <v>43</v>
      </c>
      <c r="B18" s="66">
        <v>738.0</v>
      </c>
      <c r="C18" s="67">
        <f>B18/B18</f>
        <v>1</v>
      </c>
      <c r="D18" s="68">
        <v>1078.0</v>
      </c>
      <c r="E18" s="67">
        <f>D18/D18</f>
        <v>1</v>
      </c>
      <c r="F18" s="68">
        <v>1510.0</v>
      </c>
      <c r="G18" s="67">
        <f>F18/F18</f>
        <v>1</v>
      </c>
      <c r="H18" s="68">
        <v>1970.0</v>
      </c>
      <c r="I18" s="67">
        <f>H18/H18</f>
        <v>1</v>
      </c>
      <c r="J18" s="43">
        <f t="shared" si="1"/>
        <v>340</v>
      </c>
      <c r="K18" s="44">
        <f t="shared" si="2"/>
        <v>0.460704607</v>
      </c>
      <c r="L18" s="43">
        <f t="shared" si="3"/>
        <v>432</v>
      </c>
      <c r="M18" s="44">
        <f t="shared" si="4"/>
        <v>0.400742115</v>
      </c>
      <c r="N18" s="43">
        <f t="shared" si="5"/>
        <v>460</v>
      </c>
      <c r="O18" s="44">
        <f t="shared" si="6"/>
        <v>0.3046357616</v>
      </c>
    </row>
    <row r="19">
      <c r="A19" s="2" t="s">
        <v>44</v>
      </c>
    </row>
    <row r="21">
      <c r="B21" s="69"/>
      <c r="C21" s="69"/>
      <c r="D21" s="70">
        <f>B6+D6+F6+H6/4</f>
        <v>1100.5</v>
      </c>
    </row>
    <row r="22">
      <c r="B22" s="71"/>
      <c r="C22" s="69"/>
      <c r="D22" s="69"/>
    </row>
    <row r="23">
      <c r="B23" s="69"/>
      <c r="C23" s="69"/>
      <c r="D23" s="69"/>
    </row>
    <row r="24">
      <c r="B24" s="71"/>
      <c r="C24" s="69"/>
      <c r="D24" s="69"/>
    </row>
    <row r="25">
      <c r="B25" s="69"/>
      <c r="C25" s="69"/>
      <c r="D25" s="69"/>
      <c r="J25" s="72" t="s">
        <v>45</v>
      </c>
    </row>
    <row r="26">
      <c r="B26" s="69"/>
      <c r="C26" s="69"/>
      <c r="D26" s="69"/>
    </row>
    <row r="27">
      <c r="A27" s="73" t="s">
        <v>46</v>
      </c>
      <c r="B27" s="7"/>
      <c r="C27" s="7"/>
      <c r="D27" s="7"/>
      <c r="E27" s="7"/>
      <c r="F27" s="8"/>
      <c r="H27" s="74" t="s">
        <v>47</v>
      </c>
      <c r="I27" s="7"/>
      <c r="J27" s="7"/>
      <c r="K27" s="7"/>
      <c r="L27" s="7"/>
      <c r="M27" s="8"/>
      <c r="O27" s="74" t="s">
        <v>48</v>
      </c>
      <c r="P27" s="7"/>
      <c r="Q27" s="7"/>
      <c r="R27" s="7"/>
      <c r="S27" s="7"/>
      <c r="T27" s="8"/>
    </row>
    <row r="28">
      <c r="A28" s="75" t="s">
        <v>49</v>
      </c>
      <c r="B28" s="8"/>
      <c r="C28" s="76">
        <v>2003.0</v>
      </c>
      <c r="D28" s="77">
        <v>2004.0</v>
      </c>
      <c r="E28" s="76">
        <v>2005.0</v>
      </c>
      <c r="F28" s="76">
        <v>2006.0</v>
      </c>
      <c r="H28" s="78"/>
      <c r="I28" s="8"/>
      <c r="J28" s="79">
        <v>2003.0</v>
      </c>
      <c r="K28" s="79">
        <v>2004.0</v>
      </c>
      <c r="L28" s="79">
        <v>2005.0</v>
      </c>
      <c r="M28" s="79">
        <v>2006.0</v>
      </c>
      <c r="O28" s="78"/>
      <c r="P28" s="8"/>
      <c r="Q28" s="79">
        <v>2003.0</v>
      </c>
      <c r="R28" s="79">
        <v>2004.0</v>
      </c>
      <c r="S28" s="79">
        <v>2005.0</v>
      </c>
      <c r="T28" s="79">
        <v>2006.0</v>
      </c>
    </row>
    <row r="29">
      <c r="A29" s="75" t="s">
        <v>50</v>
      </c>
      <c r="B29" s="8"/>
      <c r="C29" s="80"/>
      <c r="D29" s="81"/>
      <c r="E29" s="80"/>
      <c r="F29" s="82"/>
      <c r="H29" s="83" t="s">
        <v>51</v>
      </c>
      <c r="I29" s="8"/>
      <c r="J29" s="84">
        <f>'TABLA 2'!B5/B6</f>
        <v>9.984848485</v>
      </c>
      <c r="K29" s="84">
        <f>'TABLA 2'!D5/((B6+D6)/2)</f>
        <v>11.85714286</v>
      </c>
      <c r="L29" s="84">
        <f>'TABLA 2'!F5/((D6+F6)/2)</f>
        <v>12.03183024</v>
      </c>
      <c r="M29" s="84">
        <f>'TABLA 2'!H5/((F6+H6)/2)</f>
        <v>11.60268714</v>
      </c>
      <c r="O29" s="83" t="s">
        <v>52</v>
      </c>
      <c r="P29" s="8"/>
      <c r="Q29" s="85">
        <f>B15/B11</f>
        <v>0.3983739837</v>
      </c>
      <c r="R29" s="85">
        <f>D15/D11</f>
        <v>0.5547309833</v>
      </c>
      <c r="S29" s="85">
        <f>F15/F11</f>
        <v>0.6569536424</v>
      </c>
      <c r="T29" s="85">
        <f>H15/H11</f>
        <v>0.714213198</v>
      </c>
    </row>
    <row r="30">
      <c r="A30" s="86" t="s">
        <v>53</v>
      </c>
      <c r="B30" s="8"/>
      <c r="C30" s="87">
        <f>B7/B15</f>
        <v>2.163265306</v>
      </c>
      <c r="D30" s="87">
        <f>D7/D15</f>
        <v>1.610367893</v>
      </c>
      <c r="E30" s="87">
        <f>F7/F15</f>
        <v>1.382056452</v>
      </c>
      <c r="F30" s="87">
        <f>H7/H15</f>
        <v>1.282871357</v>
      </c>
      <c r="H30" s="88" t="s">
        <v>54</v>
      </c>
      <c r="I30" s="8"/>
      <c r="J30" s="84">
        <f t="shared" ref="J30:M30" si="7">360/J29</f>
        <v>36.05462822</v>
      </c>
      <c r="K30" s="84">
        <f t="shared" si="7"/>
        <v>30.36144578</v>
      </c>
      <c r="L30" s="84">
        <f t="shared" si="7"/>
        <v>29.92063492</v>
      </c>
      <c r="M30" s="84">
        <f t="shared" si="7"/>
        <v>31.02729529</v>
      </c>
      <c r="O30" s="89" t="s">
        <v>55</v>
      </c>
      <c r="P30" s="8"/>
      <c r="Q30" s="84">
        <f>('TABLA 2'!B10+'TABLA 2'!B8)/'TABLA 2'!B8</f>
        <v>58</v>
      </c>
      <c r="R30" s="84">
        <f>('TABLA 2'!D10+'TABLA 2'!D8)/'TABLA 2'!D8</f>
        <v>44</v>
      </c>
      <c r="S30" s="84">
        <f>('TABLA 2'!F10+'TABLA 2'!F8)/'TABLA 2'!F8</f>
        <v>46</v>
      </c>
      <c r="T30" s="84">
        <f>('TABLA 2'!H10+'TABLA 2'!H8)/'TABLA 2'!H8</f>
        <v>55</v>
      </c>
    </row>
    <row r="31">
      <c r="A31" s="86" t="s">
        <v>56</v>
      </c>
      <c r="B31" s="8"/>
      <c r="C31" s="87">
        <f>(B7-B6)/B15</f>
        <v>1.489795918</v>
      </c>
      <c r="D31" s="87">
        <f>(D7-D6)/D15</f>
        <v>1.098662207</v>
      </c>
      <c r="E31" s="87">
        <f>(F7-F6)/F15</f>
        <v>0.9304435484</v>
      </c>
      <c r="F31" s="87">
        <f>(H7-H6)/H15</f>
        <v>0.8606965174</v>
      </c>
      <c r="H31" s="88" t="s">
        <v>57</v>
      </c>
      <c r="I31" s="8"/>
      <c r="J31" s="84">
        <f>'TABLA 2'!B4/B5</f>
        <v>6</v>
      </c>
      <c r="K31" s="84">
        <f>'TABLA 2'!D4/((D5+B5)/2)</f>
        <v>7.011695906</v>
      </c>
      <c r="L31" s="84">
        <f>'TABLA 2'!F4/((F5+D5)/2)</f>
        <v>7.103810775</v>
      </c>
      <c r="M31" s="84">
        <f>'TABLA 2'!H4/((H5+F5)/2)</f>
        <v>6.873925501</v>
      </c>
      <c r="O31" s="90" t="s">
        <v>58</v>
      </c>
      <c r="P31" s="91"/>
      <c r="Q31" s="84"/>
      <c r="R31" s="84"/>
      <c r="S31" s="84"/>
      <c r="T31" s="84"/>
    </row>
    <row r="32">
      <c r="A32" s="86" t="s">
        <v>59</v>
      </c>
      <c r="B32" s="8"/>
      <c r="C32" s="87">
        <f>B7-B15</f>
        <v>342</v>
      </c>
      <c r="D32" s="87">
        <f>D7-D15</f>
        <v>365</v>
      </c>
      <c r="E32" s="87">
        <f>F7-F15</f>
        <v>379</v>
      </c>
      <c r="F32" s="87">
        <f>H7-H15</f>
        <v>398</v>
      </c>
      <c r="H32" s="88" t="s">
        <v>60</v>
      </c>
      <c r="I32" s="8"/>
      <c r="J32" s="84">
        <f t="shared" ref="J32:M32" si="8">360/J31</f>
        <v>60</v>
      </c>
      <c r="K32" s="84">
        <f t="shared" si="8"/>
        <v>51.34278565</v>
      </c>
      <c r="L32" s="84">
        <f t="shared" si="8"/>
        <v>50.67702553</v>
      </c>
      <c r="M32" s="84">
        <f t="shared" si="8"/>
        <v>52.37182159</v>
      </c>
      <c r="O32" s="92" t="s">
        <v>61</v>
      </c>
      <c r="P32" s="91"/>
      <c r="Q32" s="93">
        <f>B15/(B16+B17)</f>
        <v>0.6621621622</v>
      </c>
      <c r="R32" s="84">
        <f>D15/(D16+D17)</f>
        <v>1.245833333</v>
      </c>
      <c r="S32" s="84">
        <f>F15/(F16+F17)</f>
        <v>1.915057915</v>
      </c>
      <c r="T32" s="84">
        <f>H15/(H16+H17)</f>
        <v>2.499111901</v>
      </c>
    </row>
    <row r="33">
      <c r="A33" s="94"/>
      <c r="B33" s="94"/>
      <c r="C33" s="95"/>
      <c r="D33" s="95"/>
      <c r="E33" s="95"/>
      <c r="F33" s="95"/>
      <c r="H33" s="88" t="s">
        <v>62</v>
      </c>
      <c r="I33" s="8"/>
      <c r="J33" s="84">
        <f>'TABLA 2'!B5/B13</f>
        <v>8.036585366</v>
      </c>
      <c r="K33" s="84">
        <f>'TABLA 2'!D5/((D13+B13)/2)</f>
        <v>7.957390146</v>
      </c>
      <c r="L33" s="84">
        <f>'TABLA 2'!F5/((F13+D13)/2)</f>
        <v>6.588235294</v>
      </c>
      <c r="M33" s="84">
        <f>'TABLA 2'!H5/((F13+H13)/2)</f>
        <v>5.625872499</v>
      </c>
      <c r="O33" s="96" t="s">
        <v>63</v>
      </c>
      <c r="P33" s="97"/>
      <c r="Q33" s="93">
        <f>B11/B15</f>
        <v>2.510204082</v>
      </c>
      <c r="R33" s="84">
        <f>D11/D15</f>
        <v>1.802675585</v>
      </c>
      <c r="S33" s="84">
        <f>F11/F15</f>
        <v>1.522177419</v>
      </c>
      <c r="T33" s="84">
        <f>H11/H15</f>
        <v>1.400142146</v>
      </c>
    </row>
    <row r="34">
      <c r="A34" s="94"/>
      <c r="B34" s="94"/>
      <c r="C34" s="95"/>
      <c r="D34" s="95"/>
      <c r="E34" s="95"/>
      <c r="F34" s="95"/>
      <c r="H34" s="88" t="s">
        <v>64</v>
      </c>
      <c r="I34" s="8"/>
      <c r="J34" s="84">
        <f t="shared" ref="J34:M34" si="9">360/J33</f>
        <v>44.79514416</v>
      </c>
      <c r="K34" s="84">
        <f t="shared" si="9"/>
        <v>45.24096386</v>
      </c>
      <c r="L34" s="84">
        <f t="shared" si="9"/>
        <v>54.64285714</v>
      </c>
      <c r="M34" s="84">
        <f t="shared" si="9"/>
        <v>63.99007444</v>
      </c>
      <c r="O34" s="96" t="s">
        <v>65</v>
      </c>
      <c r="P34" s="97"/>
      <c r="Q34" s="98">
        <f>B12/B15</f>
        <v>0.08163265306</v>
      </c>
      <c r="R34" s="85">
        <f>D12/D15</f>
        <v>0.0635451505</v>
      </c>
      <c r="S34" s="85">
        <f>F12/F15</f>
        <v>0.04032258065</v>
      </c>
      <c r="T34" s="85">
        <f>H12/H15</f>
        <v>0.02842928216</v>
      </c>
    </row>
    <row r="35">
      <c r="A35" s="94"/>
      <c r="B35" s="94"/>
      <c r="C35" s="95"/>
      <c r="D35" s="95"/>
      <c r="E35" s="95"/>
      <c r="F35" s="95"/>
      <c r="H35" s="88" t="s">
        <v>66</v>
      </c>
      <c r="I35" s="8"/>
      <c r="J35" s="84">
        <f t="shared" ref="J35:M35" si="10">J30+J32-J34</f>
        <v>51.25948407</v>
      </c>
      <c r="K35" s="84">
        <f t="shared" si="10"/>
        <v>36.46326758</v>
      </c>
      <c r="L35" s="84">
        <f t="shared" si="10"/>
        <v>25.9548033</v>
      </c>
      <c r="M35" s="84">
        <f t="shared" si="10"/>
        <v>19.40904244</v>
      </c>
      <c r="O35" s="99" t="s">
        <v>67</v>
      </c>
      <c r="P35" s="100"/>
      <c r="Q35" s="98">
        <f>B13/B15</f>
        <v>0.8367346939</v>
      </c>
      <c r="R35" s="85">
        <f>D13/D15</f>
        <v>0.8444816054</v>
      </c>
      <c r="S35" s="85">
        <f>F13/F15</f>
        <v>0.8790322581</v>
      </c>
      <c r="T35" s="85">
        <f>H13/H15</f>
        <v>0.907604833</v>
      </c>
    </row>
    <row r="36">
      <c r="A36" s="94"/>
      <c r="B36" s="94"/>
      <c r="C36" s="95"/>
      <c r="D36" s="95"/>
      <c r="E36" s="95"/>
      <c r="F36" s="95"/>
      <c r="H36" s="83" t="s">
        <v>68</v>
      </c>
      <c r="I36" s="8"/>
      <c r="J36" s="84">
        <f t="shared" ref="J36:M36" si="11">360/J35</f>
        <v>7.023090586</v>
      </c>
      <c r="K36" s="84">
        <f t="shared" si="11"/>
        <v>9.872949515</v>
      </c>
      <c r="L36" s="84">
        <f t="shared" si="11"/>
        <v>13.87026501</v>
      </c>
      <c r="M36" s="84">
        <f t="shared" si="11"/>
        <v>18.54805569</v>
      </c>
      <c r="O36" s="101" t="s">
        <v>69</v>
      </c>
      <c r="P36" s="97"/>
      <c r="Q36" s="102">
        <f t="shared" ref="Q36:T36" si="12">1-Q29</f>
        <v>0.6016260163</v>
      </c>
      <c r="R36" s="102">
        <f t="shared" si="12"/>
        <v>0.4452690167</v>
      </c>
      <c r="S36" s="102">
        <f t="shared" si="12"/>
        <v>0.3430463576</v>
      </c>
      <c r="T36" s="102">
        <f t="shared" si="12"/>
        <v>0.285786802</v>
      </c>
    </row>
    <row r="37">
      <c r="A37" s="94"/>
      <c r="B37" s="94"/>
      <c r="C37" s="95"/>
      <c r="D37" s="95"/>
      <c r="E37" s="95"/>
      <c r="F37" s="95"/>
      <c r="H37" s="83" t="s">
        <v>70</v>
      </c>
      <c r="I37" s="8"/>
      <c r="J37" s="84">
        <f>('TABLA 2'!B5+B6-0)/J36</f>
        <v>309.6927162</v>
      </c>
      <c r="K37" s="84">
        <f>('TABLA 2'!D5+D6-B6)/K36</f>
        <v>313.5841012</v>
      </c>
      <c r="L37" s="84">
        <f>('TABLA 2'!F5+F6-D6)/L36</f>
        <v>337.2682496</v>
      </c>
      <c r="M37" s="84">
        <f>('TABLA 2'!H4+H6-F6)/M36</f>
        <v>395.8905517</v>
      </c>
      <c r="O37" s="103"/>
      <c r="P37" s="104"/>
      <c r="Q37" s="105"/>
      <c r="R37" s="105"/>
      <c r="S37" s="105"/>
      <c r="T37" s="105"/>
    </row>
    <row r="38">
      <c r="A38" s="94"/>
      <c r="B38" s="94"/>
      <c r="C38" s="95"/>
      <c r="D38" s="95"/>
      <c r="E38" s="95"/>
      <c r="F38" s="95"/>
      <c r="H38" s="88" t="s">
        <v>71</v>
      </c>
      <c r="I38" s="8"/>
      <c r="J38" s="84">
        <f>'TABLA 2'!B4/B8</f>
        <v>42.31578947</v>
      </c>
      <c r="K38" s="84">
        <f>'TABLA 2'!D4/D8</f>
        <v>57.0952381</v>
      </c>
      <c r="L38" s="84">
        <f>'TABLA 2'!F4/F8</f>
        <v>81.90909091</v>
      </c>
      <c r="M38" s="84">
        <f>'TABLA 2'!H4/H8</f>
        <v>95.96</v>
      </c>
      <c r="O38" s="106"/>
    </row>
    <row r="39">
      <c r="A39" s="94"/>
      <c r="B39" s="94"/>
      <c r="C39" s="95"/>
      <c r="D39" s="95"/>
      <c r="E39" s="95"/>
      <c r="F39" s="95"/>
      <c r="H39" s="107" t="s">
        <v>72</v>
      </c>
      <c r="I39" s="91"/>
      <c r="J39" s="108">
        <f>'TABLA 2'!B4/B18</f>
        <v>3.268292683</v>
      </c>
      <c r="K39" s="108">
        <f>'TABLA 2'!D4/D18</f>
        <v>3.336734694</v>
      </c>
      <c r="L39" s="108">
        <f>'TABLA 2'!F4/F11</f>
        <v>3.58013245</v>
      </c>
      <c r="M39" s="108">
        <f>'TABLA 2'!H4/H11</f>
        <v>3.653299492</v>
      </c>
      <c r="O39" s="109"/>
      <c r="Q39" s="110"/>
      <c r="R39" s="110"/>
      <c r="S39" s="110"/>
      <c r="T39" s="110"/>
    </row>
    <row r="40">
      <c r="A40" s="94"/>
      <c r="B40" s="94"/>
      <c r="C40" s="95"/>
      <c r="D40" s="95"/>
      <c r="E40" s="95"/>
      <c r="F40" s="95"/>
      <c r="H40" s="111"/>
      <c r="I40" s="104"/>
      <c r="J40" s="105"/>
      <c r="K40" s="105"/>
      <c r="L40" s="105"/>
      <c r="M40" s="105"/>
      <c r="O40" s="112"/>
      <c r="Q40" s="113"/>
      <c r="R40" s="114"/>
      <c r="S40" s="114"/>
      <c r="T40" s="114"/>
    </row>
    <row r="41">
      <c r="A41" s="73" t="s">
        <v>73</v>
      </c>
      <c r="B41" s="7"/>
      <c r="C41" s="7"/>
      <c r="D41" s="7"/>
      <c r="E41" s="7"/>
      <c r="F41" s="8"/>
      <c r="H41" s="74" t="s">
        <v>74</v>
      </c>
      <c r="I41" s="7"/>
      <c r="J41" s="7"/>
      <c r="K41" s="7"/>
      <c r="L41" s="7"/>
      <c r="M41" s="8"/>
      <c r="O41" s="115" t="s">
        <v>75</v>
      </c>
      <c r="P41" s="7"/>
      <c r="Q41" s="7"/>
      <c r="R41" s="7"/>
      <c r="S41" s="7"/>
      <c r="T41" s="8"/>
    </row>
    <row r="42">
      <c r="A42" s="75" t="s">
        <v>49</v>
      </c>
      <c r="B42" s="8"/>
      <c r="C42" s="76">
        <v>2003.0</v>
      </c>
      <c r="D42" s="77">
        <v>2004.0</v>
      </c>
      <c r="E42" s="76">
        <v>2005.0</v>
      </c>
      <c r="F42" s="76">
        <v>2006.0</v>
      </c>
      <c r="H42" s="78"/>
      <c r="I42" s="8"/>
      <c r="J42" s="79">
        <v>2003.0</v>
      </c>
      <c r="K42" s="79">
        <v>2004.0</v>
      </c>
      <c r="L42" s="79">
        <v>2005.0</v>
      </c>
      <c r="M42" s="79">
        <v>2006.0</v>
      </c>
      <c r="O42" s="116"/>
      <c r="P42" s="8"/>
      <c r="Q42" s="79">
        <v>2003.0</v>
      </c>
      <c r="R42" s="79">
        <v>2004.0</v>
      </c>
      <c r="S42" s="79">
        <v>2005.0</v>
      </c>
      <c r="T42" s="79">
        <v>2006.0</v>
      </c>
    </row>
    <row r="43">
      <c r="A43" s="75" t="s">
        <v>50</v>
      </c>
      <c r="B43" s="8"/>
      <c r="C43" s="80"/>
      <c r="D43" s="81"/>
      <c r="E43" s="80"/>
      <c r="F43" s="82"/>
      <c r="H43" s="83" t="s">
        <v>76</v>
      </c>
      <c r="I43" s="8"/>
      <c r="J43" s="117" t="s">
        <v>77</v>
      </c>
      <c r="K43" s="117" t="s">
        <v>78</v>
      </c>
      <c r="L43" s="117" t="s">
        <v>79</v>
      </c>
      <c r="M43" s="117" t="s">
        <v>80</v>
      </c>
      <c r="O43" s="118" t="s">
        <v>81</v>
      </c>
      <c r="P43" s="8"/>
      <c r="Q43" s="119" t="s">
        <v>82</v>
      </c>
      <c r="R43" s="120" t="s">
        <v>83</v>
      </c>
      <c r="S43" s="120" t="s">
        <v>84</v>
      </c>
      <c r="T43" s="120" t="s">
        <v>85</v>
      </c>
    </row>
    <row r="44">
      <c r="A44" s="86" t="s">
        <v>86</v>
      </c>
      <c r="B44" s="8"/>
      <c r="C44" s="121" t="s">
        <v>87</v>
      </c>
      <c r="D44" s="121" t="s">
        <v>88</v>
      </c>
      <c r="E44" s="121" t="s">
        <v>89</v>
      </c>
      <c r="F44" s="121" t="s">
        <v>90</v>
      </c>
      <c r="H44" s="88" t="s">
        <v>91</v>
      </c>
      <c r="I44" s="8"/>
      <c r="J44" s="117" t="s">
        <v>92</v>
      </c>
      <c r="K44" s="117" t="s">
        <v>93</v>
      </c>
      <c r="L44" s="117" t="s">
        <v>94</v>
      </c>
      <c r="M44" s="117" t="s">
        <v>95</v>
      </c>
      <c r="O44" s="122" t="s">
        <v>96</v>
      </c>
      <c r="P44" s="8"/>
      <c r="Q44" s="123" t="s">
        <v>97</v>
      </c>
      <c r="R44" s="123" t="s">
        <v>98</v>
      </c>
      <c r="S44" s="123" t="s">
        <v>99</v>
      </c>
      <c r="T44" s="123" t="s">
        <v>100</v>
      </c>
    </row>
    <row r="45">
      <c r="A45" s="86" t="s">
        <v>101</v>
      </c>
      <c r="B45" s="8"/>
      <c r="C45" s="121" t="s">
        <v>102</v>
      </c>
      <c r="D45" s="121" t="s">
        <v>103</v>
      </c>
      <c r="E45" s="121" t="s">
        <v>104</v>
      </c>
      <c r="F45" s="121" t="s">
        <v>105</v>
      </c>
      <c r="H45" s="88" t="s">
        <v>106</v>
      </c>
      <c r="I45" s="8"/>
      <c r="J45" s="117" t="s">
        <v>107</v>
      </c>
      <c r="K45" s="117" t="s">
        <v>108</v>
      </c>
      <c r="L45" s="117" t="s">
        <v>109</v>
      </c>
      <c r="M45" s="117" t="s">
        <v>110</v>
      </c>
      <c r="O45" s="124" t="s">
        <v>58</v>
      </c>
      <c r="P45" s="8"/>
      <c r="Q45" s="125"/>
      <c r="R45" s="7"/>
      <c r="S45" s="7"/>
      <c r="T45" s="8"/>
    </row>
    <row r="46">
      <c r="A46" s="86" t="s">
        <v>111</v>
      </c>
      <c r="B46" s="8"/>
      <c r="C46" s="121" t="s">
        <v>112</v>
      </c>
      <c r="D46" s="121" t="s">
        <v>113</v>
      </c>
      <c r="E46" s="121" t="s">
        <v>114</v>
      </c>
      <c r="F46" s="121" t="s">
        <v>115</v>
      </c>
      <c r="H46" s="88" t="s">
        <v>116</v>
      </c>
      <c r="I46" s="8"/>
      <c r="J46" s="117" t="s">
        <v>117</v>
      </c>
      <c r="K46" s="117" t="s">
        <v>118</v>
      </c>
      <c r="L46" s="117" t="s">
        <v>119</v>
      </c>
      <c r="M46" s="117" t="s">
        <v>120</v>
      </c>
      <c r="O46" s="126" t="s">
        <v>61</v>
      </c>
      <c r="P46" s="8"/>
      <c r="Q46" s="119" t="s">
        <v>121</v>
      </c>
      <c r="R46" s="119" t="s">
        <v>122</v>
      </c>
      <c r="S46" s="119" t="s">
        <v>123</v>
      </c>
      <c r="T46" s="119" t="s">
        <v>124</v>
      </c>
    </row>
    <row r="47">
      <c r="H47" s="88" t="s">
        <v>125</v>
      </c>
      <c r="I47" s="8"/>
      <c r="J47" s="123" t="s">
        <v>126</v>
      </c>
      <c r="K47" s="123" t="s">
        <v>127</v>
      </c>
      <c r="L47" s="123" t="s">
        <v>128</v>
      </c>
      <c r="M47" s="123" t="s">
        <v>129</v>
      </c>
      <c r="O47" s="126" t="s">
        <v>63</v>
      </c>
      <c r="P47" s="8"/>
      <c r="Q47" s="119" t="s">
        <v>130</v>
      </c>
      <c r="R47" s="123" t="s">
        <v>131</v>
      </c>
      <c r="S47" s="123" t="s">
        <v>132</v>
      </c>
      <c r="T47" s="123" t="s">
        <v>133</v>
      </c>
    </row>
    <row r="48">
      <c r="A48" s="127"/>
      <c r="B48" s="127"/>
      <c r="C48" s="127"/>
      <c r="D48" s="127"/>
      <c r="E48" s="127"/>
      <c r="F48" s="127"/>
      <c r="H48" s="88" t="s">
        <v>134</v>
      </c>
      <c r="I48" s="8"/>
      <c r="J48" s="117" t="s">
        <v>135</v>
      </c>
      <c r="K48" s="117" t="s">
        <v>136</v>
      </c>
      <c r="L48" s="117" t="s">
        <v>137</v>
      </c>
      <c r="M48" s="117" t="s">
        <v>138</v>
      </c>
      <c r="O48" s="128" t="s">
        <v>65</v>
      </c>
      <c r="P48" s="8"/>
      <c r="Q48" s="120" t="s">
        <v>139</v>
      </c>
      <c r="R48" s="120" t="s">
        <v>140</v>
      </c>
      <c r="S48" s="120" t="s">
        <v>141</v>
      </c>
      <c r="T48" s="120" t="s">
        <v>142</v>
      </c>
    </row>
    <row r="49">
      <c r="A49" s="127"/>
      <c r="B49" s="127"/>
      <c r="C49" s="127"/>
      <c r="D49" s="127"/>
      <c r="E49" s="127"/>
      <c r="F49" s="127"/>
      <c r="H49" s="88" t="s">
        <v>143</v>
      </c>
      <c r="I49" s="8"/>
      <c r="J49" s="117" t="s">
        <v>144</v>
      </c>
      <c r="K49" s="117" t="s">
        <v>145</v>
      </c>
      <c r="L49" s="117" t="s">
        <v>146</v>
      </c>
      <c r="M49" s="117" t="s">
        <v>147</v>
      </c>
      <c r="O49" s="128" t="s">
        <v>67</v>
      </c>
      <c r="P49" s="8"/>
      <c r="Q49" s="120" t="s">
        <v>148</v>
      </c>
      <c r="R49" s="120" t="s">
        <v>149</v>
      </c>
      <c r="S49" s="120" t="s">
        <v>150</v>
      </c>
      <c r="T49" s="120" t="s">
        <v>151</v>
      </c>
    </row>
    <row r="50">
      <c r="A50" s="127"/>
      <c r="B50" s="127"/>
      <c r="C50" s="127"/>
      <c r="D50" s="127"/>
      <c r="E50" s="127"/>
      <c r="F50" s="127"/>
      <c r="H50" s="83" t="s">
        <v>152</v>
      </c>
      <c r="I50" s="8"/>
      <c r="J50" s="117" t="s">
        <v>153</v>
      </c>
      <c r="K50" s="117" t="s">
        <v>154</v>
      </c>
      <c r="L50" s="117" t="s">
        <v>155</v>
      </c>
      <c r="M50" s="117" t="s">
        <v>156</v>
      </c>
      <c r="O50" s="129" t="s">
        <v>69</v>
      </c>
      <c r="P50" s="8"/>
      <c r="Q50" s="120" t="s">
        <v>157</v>
      </c>
      <c r="R50" s="120" t="s">
        <v>158</v>
      </c>
      <c r="S50" s="120" t="s">
        <v>159</v>
      </c>
      <c r="T50" s="120" t="s">
        <v>160</v>
      </c>
    </row>
    <row r="51">
      <c r="A51" s="106"/>
      <c r="B51" s="106"/>
      <c r="C51" s="106"/>
      <c r="D51" s="106"/>
      <c r="E51" s="106"/>
      <c r="F51" s="106"/>
      <c r="H51" s="118" t="s">
        <v>161</v>
      </c>
      <c r="I51" s="8"/>
      <c r="J51" s="119" t="s">
        <v>162</v>
      </c>
      <c r="K51" s="119" t="s">
        <v>163</v>
      </c>
      <c r="L51" s="119" t="s">
        <v>164</v>
      </c>
      <c r="M51" s="119" t="s">
        <v>165</v>
      </c>
      <c r="O51" s="130"/>
      <c r="P51" s="130"/>
      <c r="Q51" s="131"/>
      <c r="R51" s="131"/>
      <c r="S51" s="131"/>
      <c r="T51" s="131"/>
    </row>
    <row r="52">
      <c r="A52" s="106"/>
      <c r="B52" s="106"/>
      <c r="C52" s="106"/>
      <c r="D52" s="106"/>
      <c r="E52" s="106"/>
      <c r="F52" s="106"/>
      <c r="H52" s="124" t="s">
        <v>166</v>
      </c>
      <c r="I52" s="8"/>
      <c r="J52" s="123" t="s">
        <v>167</v>
      </c>
      <c r="K52" s="123" t="s">
        <v>168</v>
      </c>
      <c r="L52" s="123" t="s">
        <v>169</v>
      </c>
      <c r="M52" s="123" t="s">
        <v>170</v>
      </c>
      <c r="O52" s="130"/>
      <c r="P52" s="130"/>
      <c r="Q52" s="131"/>
      <c r="R52" s="131"/>
      <c r="S52" s="131"/>
      <c r="T52" s="131"/>
    </row>
    <row r="53">
      <c r="A53" s="106"/>
      <c r="B53" s="106"/>
      <c r="C53" s="106"/>
      <c r="D53" s="106"/>
      <c r="E53" s="106"/>
      <c r="F53" s="106"/>
      <c r="H53" s="132" t="s">
        <v>171</v>
      </c>
      <c r="I53" s="91"/>
      <c r="J53" s="133" t="s">
        <v>172</v>
      </c>
      <c r="K53" s="133" t="s">
        <v>173</v>
      </c>
      <c r="L53" s="133" t="s">
        <v>174</v>
      </c>
      <c r="M53" s="133" t="s">
        <v>175</v>
      </c>
      <c r="O53" s="130"/>
      <c r="P53" s="130"/>
      <c r="Q53" s="131"/>
      <c r="R53" s="131"/>
      <c r="S53" s="131"/>
      <c r="T53" s="131"/>
    </row>
    <row r="54">
      <c r="A54" s="74" t="s">
        <v>176</v>
      </c>
      <c r="B54" s="7"/>
      <c r="C54" s="7"/>
      <c r="D54" s="7"/>
      <c r="E54" s="7"/>
      <c r="F54" s="8"/>
      <c r="H54" s="103"/>
      <c r="I54" s="104"/>
      <c r="J54" s="134"/>
      <c r="K54" s="134"/>
      <c r="L54" s="134"/>
      <c r="M54" s="134"/>
      <c r="O54" s="130"/>
      <c r="P54" s="130"/>
      <c r="Q54" s="130"/>
      <c r="R54" s="130"/>
      <c r="S54" s="130"/>
      <c r="T54" s="130"/>
    </row>
    <row r="55">
      <c r="A55" s="78"/>
      <c r="B55" s="8"/>
      <c r="C55" s="79">
        <v>2003.0</v>
      </c>
      <c r="D55" s="79">
        <v>2004.0</v>
      </c>
      <c r="E55" s="79">
        <v>2005.0</v>
      </c>
      <c r="F55" s="79">
        <v>2006.0</v>
      </c>
      <c r="H55" s="135"/>
      <c r="J55" s="136"/>
      <c r="K55" s="136"/>
      <c r="L55" s="136"/>
      <c r="M55" s="136"/>
      <c r="O55" s="130"/>
      <c r="P55" s="130"/>
      <c r="Q55" s="130"/>
      <c r="R55" s="130"/>
      <c r="S55" s="130"/>
      <c r="T55" s="130"/>
    </row>
    <row r="56">
      <c r="A56" s="83" t="s">
        <v>177</v>
      </c>
      <c r="B56" s="8"/>
      <c r="C56" s="85">
        <f>'TABLA 2'!B12/'TABLA 2'!B4</f>
        <v>0.02736318408</v>
      </c>
      <c r="D56" s="85">
        <f>'TABLA 2'!D12/'TABLA 2'!D4</f>
        <v>0.02001668057</v>
      </c>
      <c r="E56" s="85">
        <f>'TABLA 2'!F12/'TABLA 2'!F4</f>
        <v>0.01387347392</v>
      </c>
      <c r="F56" s="85">
        <f>'TABLA 2'!H12/'TABLA 2'!H4</f>
        <v>0.0125052105</v>
      </c>
      <c r="H56" s="137"/>
      <c r="J56" s="136"/>
      <c r="K56" s="136"/>
      <c r="L56" s="136"/>
      <c r="M56" s="136"/>
      <c r="O56" s="130"/>
      <c r="P56" s="130"/>
      <c r="Q56" s="130"/>
      <c r="R56" s="130"/>
      <c r="S56" s="130"/>
      <c r="T56" s="130"/>
    </row>
    <row r="57">
      <c r="A57" s="138" t="s">
        <v>178</v>
      </c>
      <c r="B57" s="8"/>
      <c r="C57" s="85">
        <f>'TABLA 2'!B12/B11</f>
        <v>0.08943089431</v>
      </c>
      <c r="D57" s="85">
        <f>'TABLA 2'!D12/D11</f>
        <v>0.0667903525</v>
      </c>
      <c r="E57" s="85">
        <f>'TABLA 2'!F12/F11</f>
        <v>0.04966887417</v>
      </c>
      <c r="F57" s="85">
        <f>'TABLA 2'!H12/H11</f>
        <v>0.04568527919</v>
      </c>
      <c r="O57" s="130"/>
      <c r="P57" s="130"/>
      <c r="Q57" s="130"/>
      <c r="R57" s="130"/>
      <c r="S57" s="130"/>
      <c r="T57" s="130"/>
    </row>
    <row r="58">
      <c r="A58" s="138" t="s">
        <v>179</v>
      </c>
      <c r="B58" s="8"/>
      <c r="C58" s="85">
        <f>'TABLA 2'!B12/(B16+B17)</f>
        <v>0.1486486486</v>
      </c>
      <c r="D58" s="85">
        <f>'TABLA 2'!D12/(D16+D17)</f>
        <v>0.15</v>
      </c>
      <c r="E58" s="85">
        <f>'TABLA 2'!F12/(F16+F17)</f>
        <v>0.1447876448</v>
      </c>
      <c r="F58" s="85">
        <f>'TABLA 2'!H12/(H16+H17)</f>
        <v>0.1598579041</v>
      </c>
      <c r="O58" s="130"/>
      <c r="P58" s="130"/>
      <c r="Q58" s="130"/>
      <c r="R58" s="130"/>
      <c r="S58" s="130"/>
      <c r="T58" s="130"/>
    </row>
    <row r="59">
      <c r="A59" s="138" t="s">
        <v>180</v>
      </c>
      <c r="B59" s="8"/>
      <c r="C59" s="84">
        <f>B11/(B16+B17)</f>
        <v>1.662162162</v>
      </c>
      <c r="D59" s="84">
        <f>D11/(D16+D17)</f>
        <v>2.245833333</v>
      </c>
      <c r="E59" s="84">
        <f>F11/(F16+F17)</f>
        <v>2.915057915</v>
      </c>
      <c r="F59" s="84">
        <f>H11/(H16+H17)</f>
        <v>3.499111901</v>
      </c>
      <c r="O59" s="130"/>
      <c r="P59" s="130"/>
      <c r="Q59" s="130"/>
      <c r="R59" s="130"/>
      <c r="S59" s="130"/>
      <c r="T59" s="130"/>
    </row>
    <row r="60">
      <c r="A60" s="138" t="s">
        <v>181</v>
      </c>
      <c r="B60" s="8"/>
      <c r="C60" s="85">
        <f t="shared" ref="C60:F60" si="13">J39*C56*C59</f>
        <v>0.1486486486</v>
      </c>
      <c r="D60" s="85">
        <f t="shared" si="13"/>
        <v>0.15</v>
      </c>
      <c r="E60" s="85">
        <f t="shared" si="13"/>
        <v>0.1447876448</v>
      </c>
      <c r="F60" s="85">
        <f t="shared" si="13"/>
        <v>0.1598579041</v>
      </c>
      <c r="O60" s="130"/>
      <c r="P60" s="130"/>
      <c r="Q60" s="130"/>
      <c r="R60" s="130"/>
      <c r="S60" s="130"/>
      <c r="T60" s="130"/>
    </row>
    <row r="61">
      <c r="A61" s="138" t="s">
        <v>182</v>
      </c>
      <c r="B61" s="8"/>
      <c r="C61" s="85">
        <f>'TABLA 2'!B6/'TABLA 2'!B4</f>
        <v>0.1803482587</v>
      </c>
      <c r="D61" s="85">
        <f>'TABLA 2'!D6/'TABLA 2'!D4</f>
        <v>0.1693077565</v>
      </c>
      <c r="E61" s="85">
        <f>'TABLA 2'!F6/'TABLA 2'!F4</f>
        <v>0.1609322974</v>
      </c>
      <c r="F61" s="85">
        <f>'TABLA 2'!H6/'TABLA 2'!H4</f>
        <v>0.1600666945</v>
      </c>
      <c r="O61" s="130"/>
      <c r="P61" s="130"/>
      <c r="Q61" s="130"/>
      <c r="R61" s="130"/>
      <c r="S61" s="130"/>
      <c r="T61" s="130"/>
    </row>
    <row r="62">
      <c r="A62" s="107" t="s">
        <v>183</v>
      </c>
      <c r="B62" s="91"/>
      <c r="C62" s="102">
        <f>'TABLA 2'!B10/'TABLA 2'!B4</f>
        <v>0.04726368159</v>
      </c>
      <c r="D62" s="102">
        <f>'TABLA 2'!D12/'TABLA 2'!D4</f>
        <v>0.02001668057</v>
      </c>
      <c r="E62" s="102">
        <f>'TABLA 2'!F12/'TABLA 2'!F4</f>
        <v>0.01387347392</v>
      </c>
      <c r="F62" s="102">
        <f>'TABLA 2'!H12/'TABLA 2'!H4</f>
        <v>0.0125052105</v>
      </c>
      <c r="O62" s="130"/>
      <c r="P62" s="130"/>
      <c r="Q62" s="130"/>
      <c r="R62" s="130"/>
      <c r="S62" s="130"/>
      <c r="T62" s="130"/>
    </row>
    <row r="63">
      <c r="A63" s="103"/>
      <c r="B63" s="104"/>
      <c r="C63" s="105"/>
      <c r="D63" s="105"/>
      <c r="E63" s="105"/>
      <c r="F63" s="105"/>
    </row>
    <row r="64">
      <c r="A64" s="112"/>
      <c r="C64" s="139"/>
      <c r="D64" s="139"/>
      <c r="E64" s="139"/>
      <c r="F64" s="139"/>
    </row>
    <row r="65">
      <c r="A65" s="74" t="s">
        <v>184</v>
      </c>
      <c r="B65" s="7"/>
      <c r="C65" s="7"/>
      <c r="D65" s="7"/>
      <c r="E65" s="7"/>
      <c r="F65" s="8"/>
    </row>
    <row r="66">
      <c r="A66" s="78"/>
      <c r="B66" s="8"/>
      <c r="C66" s="79">
        <v>2003.0</v>
      </c>
      <c r="D66" s="79">
        <v>2004.0</v>
      </c>
      <c r="E66" s="79">
        <v>2005.0</v>
      </c>
      <c r="F66" s="79">
        <v>2006.0</v>
      </c>
    </row>
    <row r="67">
      <c r="A67" s="83" t="s">
        <v>185</v>
      </c>
      <c r="B67" s="8"/>
      <c r="C67" s="140" t="s">
        <v>186</v>
      </c>
      <c r="D67" s="140" t="s">
        <v>187</v>
      </c>
      <c r="E67" s="140" t="s">
        <v>188</v>
      </c>
      <c r="F67" s="140" t="s">
        <v>189</v>
      </c>
    </row>
    <row r="68">
      <c r="A68" s="138" t="s">
        <v>190</v>
      </c>
      <c r="B68" s="8"/>
      <c r="C68" s="140" t="s">
        <v>191</v>
      </c>
      <c r="D68" s="140" t="s">
        <v>192</v>
      </c>
      <c r="E68" s="140" t="s">
        <v>193</v>
      </c>
      <c r="F68" s="140" t="s">
        <v>194</v>
      </c>
    </row>
    <row r="69">
      <c r="A69" s="138" t="s">
        <v>195</v>
      </c>
      <c r="B69" s="8"/>
      <c r="C69" s="140" t="s">
        <v>196</v>
      </c>
      <c r="D69" s="140" t="s">
        <v>197</v>
      </c>
      <c r="E69" s="140" t="s">
        <v>198</v>
      </c>
      <c r="F69" s="140" t="s">
        <v>199</v>
      </c>
    </row>
    <row r="70">
      <c r="A70" s="138" t="s">
        <v>200</v>
      </c>
      <c r="B70" s="8"/>
      <c r="C70" s="117" t="s">
        <v>201</v>
      </c>
      <c r="D70" s="117" t="s">
        <v>202</v>
      </c>
      <c r="E70" s="117" t="s">
        <v>203</v>
      </c>
      <c r="F70" s="117" t="s">
        <v>204</v>
      </c>
    </row>
    <row r="71">
      <c r="A71" s="138" t="s">
        <v>205</v>
      </c>
      <c r="B71" s="8"/>
      <c r="C71" s="140" t="s">
        <v>196</v>
      </c>
      <c r="D71" s="140" t="s">
        <v>197</v>
      </c>
      <c r="E71" s="140" t="s">
        <v>198</v>
      </c>
      <c r="F71" s="140" t="s">
        <v>199</v>
      </c>
    </row>
    <row r="72">
      <c r="A72" s="138" t="s">
        <v>206</v>
      </c>
      <c r="B72" s="8"/>
      <c r="C72" s="140" t="s">
        <v>207</v>
      </c>
      <c r="D72" s="140" t="s">
        <v>208</v>
      </c>
      <c r="E72" s="140" t="s">
        <v>209</v>
      </c>
      <c r="F72" s="140" t="s">
        <v>210</v>
      </c>
    </row>
    <row r="73">
      <c r="A73" s="138" t="s">
        <v>211</v>
      </c>
      <c r="B73" s="8"/>
      <c r="C73" s="140" t="s">
        <v>212</v>
      </c>
      <c r="D73" s="140" t="s">
        <v>213</v>
      </c>
      <c r="E73" s="140" t="s">
        <v>214</v>
      </c>
      <c r="F73" s="140" t="s">
        <v>215</v>
      </c>
    </row>
  </sheetData>
  <mergeCells count="93">
    <mergeCell ref="H30:I30"/>
    <mergeCell ref="H31:I31"/>
    <mergeCell ref="H32:I32"/>
    <mergeCell ref="H33:I33"/>
    <mergeCell ref="H34:I34"/>
    <mergeCell ref="H35:I35"/>
    <mergeCell ref="H36:I36"/>
    <mergeCell ref="H52:I52"/>
    <mergeCell ref="H53:I53"/>
    <mergeCell ref="H39:I39"/>
    <mergeCell ref="H40:I40"/>
    <mergeCell ref="H47:I47"/>
    <mergeCell ref="H48:I48"/>
    <mergeCell ref="H49:I49"/>
    <mergeCell ref="H50:I50"/>
    <mergeCell ref="H51:I51"/>
    <mergeCell ref="H37:I37"/>
    <mergeCell ref="H38:I38"/>
    <mergeCell ref="O38:T38"/>
    <mergeCell ref="O37:P37"/>
    <mergeCell ref="O39:P39"/>
    <mergeCell ref="O40:P40"/>
    <mergeCell ref="H41:M41"/>
    <mergeCell ref="O41:T41"/>
    <mergeCell ref="H42:I42"/>
    <mergeCell ref="H43:I43"/>
    <mergeCell ref="A46:B46"/>
    <mergeCell ref="A54:F54"/>
    <mergeCell ref="H54:I54"/>
    <mergeCell ref="A55:B55"/>
    <mergeCell ref="H55:I55"/>
    <mergeCell ref="A56:B56"/>
    <mergeCell ref="H56:I56"/>
    <mergeCell ref="A64:B64"/>
    <mergeCell ref="A65:F65"/>
    <mergeCell ref="A66:B66"/>
    <mergeCell ref="A67:B67"/>
    <mergeCell ref="A68:B68"/>
    <mergeCell ref="A69:B69"/>
    <mergeCell ref="A70:B70"/>
    <mergeCell ref="A71:B71"/>
    <mergeCell ref="A72:B72"/>
    <mergeCell ref="A73:B73"/>
    <mergeCell ref="A57:B57"/>
    <mergeCell ref="A58:B58"/>
    <mergeCell ref="A59:B59"/>
    <mergeCell ref="A60:B60"/>
    <mergeCell ref="A61:B61"/>
    <mergeCell ref="A62:B62"/>
    <mergeCell ref="A63:B63"/>
    <mergeCell ref="H27:M27"/>
    <mergeCell ref="O27:T27"/>
    <mergeCell ref="A1:I1"/>
    <mergeCell ref="J1:O1"/>
    <mergeCell ref="J2:K2"/>
    <mergeCell ref="L2:M2"/>
    <mergeCell ref="N2:O2"/>
    <mergeCell ref="A19:F19"/>
    <mergeCell ref="A27:F27"/>
    <mergeCell ref="A28:B28"/>
    <mergeCell ref="H28:I28"/>
    <mergeCell ref="O28:P28"/>
    <mergeCell ref="A29:B29"/>
    <mergeCell ref="H29:I29"/>
    <mergeCell ref="A30:B30"/>
    <mergeCell ref="O31:P31"/>
    <mergeCell ref="O29:P29"/>
    <mergeCell ref="O30:P30"/>
    <mergeCell ref="O32:P32"/>
    <mergeCell ref="O33:P33"/>
    <mergeCell ref="O34:P34"/>
    <mergeCell ref="O35:P35"/>
    <mergeCell ref="O36:P36"/>
    <mergeCell ref="O42:P42"/>
    <mergeCell ref="O43:P43"/>
    <mergeCell ref="O47:P47"/>
    <mergeCell ref="O48:P48"/>
    <mergeCell ref="O49:P49"/>
    <mergeCell ref="O50:P50"/>
    <mergeCell ref="H44:I44"/>
    <mergeCell ref="O44:P44"/>
    <mergeCell ref="H45:I45"/>
    <mergeCell ref="O45:P45"/>
    <mergeCell ref="Q45:T45"/>
    <mergeCell ref="H46:I46"/>
    <mergeCell ref="O46:P46"/>
    <mergeCell ref="A31:B31"/>
    <mergeCell ref="A32:B32"/>
    <mergeCell ref="A41:F41"/>
    <mergeCell ref="A42:B42"/>
    <mergeCell ref="A43:B43"/>
    <mergeCell ref="A44:B44"/>
    <mergeCell ref="A45:B45"/>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43"/>
    <col customWidth="1" min="2" max="2" width="16.0"/>
    <col customWidth="1" min="3" max="3" width="26.29"/>
    <col customWidth="1" min="4" max="4" width="20.57"/>
    <col customWidth="1" min="5" max="5" width="18.29"/>
    <col customWidth="1" min="6" max="7" width="16.0"/>
    <col customWidth="1" min="8" max="8" width="20.29"/>
    <col customWidth="1" min="9" max="9" width="24.0"/>
    <col customWidth="1" min="10" max="10" width="12.43"/>
    <col customWidth="1" min="11" max="11" width="13.86"/>
    <col customWidth="1" min="12" max="12" width="11.86"/>
    <col customWidth="1" min="13" max="13" width="14.14"/>
    <col customWidth="1" min="14" max="14" width="13.14"/>
    <col customWidth="1" min="15" max="15" width="15.14"/>
    <col customWidth="1" min="16" max="17" width="13.0"/>
    <col customWidth="1" min="18" max="18" width="16.0"/>
    <col customWidth="1" min="19" max="19" width="14.57"/>
    <col customWidth="1" min="20" max="20" width="12.29"/>
    <col customWidth="1" min="21" max="21" width="13.29"/>
    <col customWidth="1" min="22" max="22" width="14.57"/>
    <col customWidth="1" min="23" max="23" width="16.86"/>
    <col customWidth="1" min="24" max="28" width="8.71"/>
  </cols>
  <sheetData>
    <row r="1" ht="74.25" customHeight="1">
      <c r="A1" s="141" t="s">
        <v>216</v>
      </c>
      <c r="B1" s="7"/>
      <c r="C1" s="7"/>
      <c r="D1" s="7"/>
      <c r="E1" s="7"/>
      <c r="F1" s="7"/>
      <c r="G1" s="7"/>
      <c r="H1" s="7"/>
      <c r="I1" s="8"/>
      <c r="J1" s="142" t="s">
        <v>22</v>
      </c>
      <c r="K1" s="7"/>
      <c r="L1" s="7"/>
      <c r="M1" s="7"/>
      <c r="N1" s="7"/>
      <c r="O1" s="8"/>
      <c r="P1" s="143"/>
      <c r="Q1" s="127"/>
      <c r="R1" s="127"/>
      <c r="S1" s="127"/>
      <c r="T1" s="127"/>
      <c r="U1" s="127"/>
      <c r="V1" s="127"/>
      <c r="W1" s="127"/>
    </row>
    <row r="2" ht="18.0" customHeight="1">
      <c r="A2" s="144" t="s">
        <v>217</v>
      </c>
      <c r="B2" s="145">
        <v>2003.0</v>
      </c>
      <c r="C2" s="8"/>
      <c r="D2" s="145">
        <v>2004.0</v>
      </c>
      <c r="E2" s="8"/>
      <c r="F2" s="146">
        <v>2005.0</v>
      </c>
      <c r="G2" s="146"/>
      <c r="H2" s="146">
        <v>2006.0</v>
      </c>
      <c r="I2" s="146"/>
      <c r="J2" s="147" t="s">
        <v>24</v>
      </c>
      <c r="K2" s="8"/>
      <c r="L2" s="147" t="s">
        <v>25</v>
      </c>
      <c r="M2" s="8"/>
      <c r="N2" s="147" t="s">
        <v>26</v>
      </c>
      <c r="O2" s="8"/>
      <c r="P2" s="143"/>
      <c r="Q2" s="127"/>
      <c r="R2" s="127"/>
      <c r="S2" s="127"/>
      <c r="T2" s="127"/>
      <c r="U2" s="127"/>
      <c r="V2" s="127"/>
      <c r="W2" s="127"/>
    </row>
    <row r="3" ht="18.0" customHeight="1">
      <c r="A3" s="148"/>
      <c r="B3" s="149" t="s">
        <v>27</v>
      </c>
      <c r="C3" s="150" t="s">
        <v>28</v>
      </c>
      <c r="D3" s="149" t="s">
        <v>27</v>
      </c>
      <c r="E3" s="150" t="s">
        <v>28</v>
      </c>
      <c r="F3" s="151" t="s">
        <v>27</v>
      </c>
      <c r="G3" s="150" t="s">
        <v>28</v>
      </c>
      <c r="H3" s="149" t="s">
        <v>27</v>
      </c>
      <c r="I3" s="152" t="s">
        <v>28</v>
      </c>
      <c r="J3" s="153" t="s">
        <v>27</v>
      </c>
      <c r="K3" s="154" t="s">
        <v>28</v>
      </c>
      <c r="L3" s="153" t="s">
        <v>27</v>
      </c>
      <c r="M3" s="154" t="s">
        <v>28</v>
      </c>
      <c r="N3" s="155" t="s">
        <v>27</v>
      </c>
      <c r="O3" s="156" t="s">
        <v>28</v>
      </c>
      <c r="P3" s="143"/>
      <c r="Q3" s="127"/>
      <c r="R3" s="127"/>
      <c r="S3" s="127"/>
      <c r="T3" s="127"/>
      <c r="U3" s="127"/>
      <c r="V3" s="127"/>
      <c r="W3" s="127"/>
    </row>
    <row r="4" ht="18.0" customHeight="1">
      <c r="A4" s="157" t="s">
        <v>218</v>
      </c>
      <c r="B4" s="158">
        <v>2412.0</v>
      </c>
      <c r="C4" s="159">
        <f>B4/B4</f>
        <v>1</v>
      </c>
      <c r="D4" s="158">
        <v>3597.0</v>
      </c>
      <c r="E4" s="159">
        <f>D4/D4</f>
        <v>1</v>
      </c>
      <c r="F4" s="158">
        <v>5406.0</v>
      </c>
      <c r="G4" s="159">
        <f>F4/F4</f>
        <v>1</v>
      </c>
      <c r="H4" s="158">
        <v>7197.0</v>
      </c>
      <c r="I4" s="159">
        <f>H4/H4</f>
        <v>1</v>
      </c>
      <c r="J4" s="160">
        <f t="shared" ref="J4:J14" si="1">D4-B4</f>
        <v>1185</v>
      </c>
      <c r="K4" s="161">
        <f t="shared" ref="K4:K14" si="2">D4/B4-1</f>
        <v>0.4912935323</v>
      </c>
      <c r="L4" s="160">
        <f t="shared" ref="L4:L14" si="3">F4-D4</f>
        <v>1809</v>
      </c>
      <c r="M4" s="161">
        <f t="shared" ref="M4:M14" si="4">F4/D4-1</f>
        <v>0.5029190992</v>
      </c>
      <c r="N4" s="160">
        <f t="shared" ref="N4:N14" si="5">H4-F4</f>
        <v>1791</v>
      </c>
      <c r="O4" s="162">
        <f t="shared" ref="O4:O14" si="6">H4/F4-1</f>
        <v>0.3312985572</v>
      </c>
      <c r="P4" s="143"/>
      <c r="Q4" s="127"/>
      <c r="R4" s="127"/>
      <c r="S4" s="127"/>
      <c r="T4" s="127"/>
      <c r="U4" s="127"/>
      <c r="V4" s="127"/>
      <c r="W4" s="127"/>
    </row>
    <row r="5" ht="18.0" customHeight="1">
      <c r="A5" s="163" t="s">
        <v>219</v>
      </c>
      <c r="B5" s="164">
        <v>1977.0</v>
      </c>
      <c r="C5" s="165">
        <f>B5/B4</f>
        <v>0.8196517413</v>
      </c>
      <c r="D5" s="164">
        <v>2988.0</v>
      </c>
      <c r="E5" s="165">
        <f>D5/D4</f>
        <v>0.8306922435</v>
      </c>
      <c r="F5" s="164">
        <v>4536.0</v>
      </c>
      <c r="G5" s="165">
        <f>F5/F4</f>
        <v>0.8390677026</v>
      </c>
      <c r="H5" s="164">
        <v>6045.0</v>
      </c>
      <c r="I5" s="165">
        <f>H5/H4</f>
        <v>0.8399333055</v>
      </c>
      <c r="J5" s="166">
        <f t="shared" si="1"/>
        <v>1011</v>
      </c>
      <c r="K5" s="167">
        <f t="shared" si="2"/>
        <v>0.5113808801</v>
      </c>
      <c r="L5" s="166">
        <f t="shared" si="3"/>
        <v>1548</v>
      </c>
      <c r="M5" s="167">
        <f t="shared" si="4"/>
        <v>0.5180722892</v>
      </c>
      <c r="N5" s="166">
        <f t="shared" si="5"/>
        <v>1509</v>
      </c>
      <c r="O5" s="168">
        <f t="shared" si="6"/>
        <v>0.3326719577</v>
      </c>
      <c r="P5" s="143"/>
      <c r="Q5" s="127"/>
      <c r="R5" s="127"/>
      <c r="S5" s="127"/>
      <c r="T5" s="127"/>
      <c r="U5" s="127"/>
      <c r="V5" s="127"/>
      <c r="W5" s="127"/>
    </row>
    <row r="6" ht="18.0" customHeight="1">
      <c r="A6" s="157" t="s">
        <v>220</v>
      </c>
      <c r="B6" s="169">
        <v>435.0</v>
      </c>
      <c r="C6" s="159">
        <f>B6/B4</f>
        <v>0.1803482587</v>
      </c>
      <c r="D6" s="169">
        <v>609.0</v>
      </c>
      <c r="E6" s="159">
        <f>D6/D4</f>
        <v>0.1693077565</v>
      </c>
      <c r="F6" s="169">
        <v>870.0</v>
      </c>
      <c r="G6" s="159">
        <f>F6/F4</f>
        <v>0.1609322974</v>
      </c>
      <c r="H6" s="170">
        <v>1152.0</v>
      </c>
      <c r="I6" s="159">
        <f>H6/H4</f>
        <v>0.1600666945</v>
      </c>
      <c r="J6" s="171">
        <f t="shared" si="1"/>
        <v>174</v>
      </c>
      <c r="K6" s="172">
        <f t="shared" si="2"/>
        <v>0.4</v>
      </c>
      <c r="L6" s="171">
        <f t="shared" si="3"/>
        <v>261</v>
      </c>
      <c r="M6" s="172">
        <f t="shared" si="4"/>
        <v>0.4285714286</v>
      </c>
      <c r="N6" s="173">
        <f t="shared" si="5"/>
        <v>282</v>
      </c>
      <c r="O6" s="174">
        <f t="shared" si="6"/>
        <v>0.324137931</v>
      </c>
      <c r="P6" s="143"/>
      <c r="Q6" s="127"/>
      <c r="R6" s="127"/>
      <c r="S6" s="127"/>
      <c r="T6" s="127"/>
      <c r="U6" s="127"/>
      <c r="V6" s="127"/>
      <c r="W6" s="127"/>
    </row>
    <row r="7" ht="18.0" customHeight="1">
      <c r="A7" s="175" t="s">
        <v>221</v>
      </c>
      <c r="B7" s="176">
        <v>334.0</v>
      </c>
      <c r="C7" s="177">
        <f>B7/B4</f>
        <v>0.1384742952</v>
      </c>
      <c r="D7" s="176">
        <v>501.0</v>
      </c>
      <c r="E7" s="177">
        <f>D7/D4</f>
        <v>0.1392827356</v>
      </c>
      <c r="F7" s="176">
        <v>753.0</v>
      </c>
      <c r="G7" s="177">
        <f>F7/F4</f>
        <v>0.1392896781</v>
      </c>
      <c r="H7" s="178">
        <v>1005.0</v>
      </c>
      <c r="I7" s="179">
        <f>H7/H4</f>
        <v>0.1396415173</v>
      </c>
      <c r="J7" s="180">
        <f t="shared" si="1"/>
        <v>167</v>
      </c>
      <c r="K7" s="161">
        <f t="shared" si="2"/>
        <v>0.5</v>
      </c>
      <c r="L7" s="180">
        <f t="shared" si="3"/>
        <v>252</v>
      </c>
      <c r="M7" s="161">
        <f t="shared" si="4"/>
        <v>0.502994012</v>
      </c>
      <c r="N7" s="181">
        <f t="shared" si="5"/>
        <v>252</v>
      </c>
      <c r="O7" s="162">
        <f t="shared" si="6"/>
        <v>0.3346613546</v>
      </c>
      <c r="P7" s="143"/>
      <c r="Q7" s="127"/>
      <c r="R7" s="127"/>
      <c r="S7" s="127"/>
      <c r="T7" s="127"/>
      <c r="U7" s="127"/>
      <c r="V7" s="127"/>
      <c r="W7" s="127"/>
    </row>
    <row r="8" ht="18.0" customHeight="1">
      <c r="A8" s="175" t="s">
        <v>222</v>
      </c>
      <c r="B8" s="176">
        <v>2.0</v>
      </c>
      <c r="C8" s="177">
        <f>B8/B4</f>
        <v>0.0008291873964</v>
      </c>
      <c r="D8" s="176">
        <v>3.0</v>
      </c>
      <c r="E8" s="177">
        <f>D8/D4</f>
        <v>0.000834028357</v>
      </c>
      <c r="F8" s="176">
        <v>3.0</v>
      </c>
      <c r="G8" s="177">
        <f>F8/F4</f>
        <v>0.0005549389567</v>
      </c>
      <c r="H8" s="176">
        <v>3.0</v>
      </c>
      <c r="I8" s="179">
        <f>H8/H4</f>
        <v>0.0004168403501</v>
      </c>
      <c r="J8" s="180">
        <f t="shared" si="1"/>
        <v>1</v>
      </c>
      <c r="K8" s="161">
        <f t="shared" si="2"/>
        <v>0.5</v>
      </c>
      <c r="L8" s="180">
        <f t="shared" si="3"/>
        <v>0</v>
      </c>
      <c r="M8" s="161">
        <f t="shared" si="4"/>
        <v>0</v>
      </c>
      <c r="N8" s="180">
        <f t="shared" si="5"/>
        <v>0</v>
      </c>
      <c r="O8" s="162">
        <f t="shared" si="6"/>
        <v>0</v>
      </c>
      <c r="P8" s="143"/>
      <c r="Q8" s="127"/>
      <c r="R8" s="127"/>
      <c r="S8" s="127"/>
      <c r="T8" s="127"/>
      <c r="U8" s="127"/>
      <c r="V8" s="127"/>
      <c r="W8" s="127"/>
    </row>
    <row r="9" ht="18.0" customHeight="1">
      <c r="A9" s="163" t="s">
        <v>223</v>
      </c>
      <c r="B9" s="182">
        <v>-15.0</v>
      </c>
      <c r="C9" s="183">
        <f>B9/B4</f>
        <v>-0.006218905473</v>
      </c>
      <c r="D9" s="182">
        <v>-24.0</v>
      </c>
      <c r="E9" s="183">
        <f>D9/D4</f>
        <v>-0.006672226856</v>
      </c>
      <c r="F9" s="182">
        <v>-21.0</v>
      </c>
      <c r="G9" s="183">
        <f>F9/F4</f>
        <v>-0.003884572697</v>
      </c>
      <c r="H9" s="182">
        <v>-18.0</v>
      </c>
      <c r="I9" s="183">
        <f>H9/H4</f>
        <v>-0.002501042101</v>
      </c>
      <c r="J9" s="184">
        <f t="shared" si="1"/>
        <v>-9</v>
      </c>
      <c r="K9" s="185">
        <f t="shared" si="2"/>
        <v>0.6</v>
      </c>
      <c r="L9" s="184">
        <f t="shared" si="3"/>
        <v>3</v>
      </c>
      <c r="M9" s="185">
        <f t="shared" si="4"/>
        <v>-0.125</v>
      </c>
      <c r="N9" s="184">
        <f t="shared" si="5"/>
        <v>3</v>
      </c>
      <c r="O9" s="186">
        <f t="shared" si="6"/>
        <v>-0.1428571429</v>
      </c>
      <c r="P9" s="143"/>
      <c r="Q9" s="127"/>
      <c r="R9" s="127"/>
      <c r="S9" s="127"/>
      <c r="T9" s="127"/>
      <c r="U9" s="127"/>
      <c r="V9" s="127"/>
      <c r="W9" s="127"/>
    </row>
    <row r="10" ht="18.0" customHeight="1">
      <c r="A10" s="157" t="s">
        <v>224</v>
      </c>
      <c r="B10" s="169">
        <v>114.0</v>
      </c>
      <c r="C10" s="159">
        <f>B10/B4</f>
        <v>0.04726368159</v>
      </c>
      <c r="D10" s="169">
        <v>129.0</v>
      </c>
      <c r="E10" s="159">
        <f>D10/D4</f>
        <v>0.03586321935</v>
      </c>
      <c r="F10" s="169">
        <v>135.0</v>
      </c>
      <c r="G10" s="159">
        <f>F10/F4</f>
        <v>0.02497225305</v>
      </c>
      <c r="H10" s="169">
        <v>162.0</v>
      </c>
      <c r="I10" s="159">
        <f>H10/H4</f>
        <v>0.02250937891</v>
      </c>
      <c r="J10" s="171">
        <f t="shared" si="1"/>
        <v>15</v>
      </c>
      <c r="K10" s="172">
        <f t="shared" si="2"/>
        <v>0.1315789474</v>
      </c>
      <c r="L10" s="171">
        <f t="shared" si="3"/>
        <v>6</v>
      </c>
      <c r="M10" s="172">
        <f t="shared" si="4"/>
        <v>0.04651162791</v>
      </c>
      <c r="N10" s="171">
        <f t="shared" si="5"/>
        <v>27</v>
      </c>
      <c r="O10" s="174">
        <f t="shared" si="6"/>
        <v>0.2</v>
      </c>
      <c r="P10" s="143"/>
      <c r="Q10" s="127"/>
      <c r="R10" s="127"/>
      <c r="S10" s="127"/>
      <c r="T10" s="127"/>
      <c r="U10" s="127"/>
      <c r="V10" s="127"/>
      <c r="W10" s="127"/>
    </row>
    <row r="11" ht="18.0" customHeight="1">
      <c r="A11" s="163" t="s">
        <v>225</v>
      </c>
      <c r="B11" s="187">
        <v>48.0</v>
      </c>
      <c r="C11" s="165">
        <f>B11/B4</f>
        <v>0.01990049751</v>
      </c>
      <c r="D11" s="187">
        <v>57.0</v>
      </c>
      <c r="E11" s="165">
        <f>D11/D4</f>
        <v>0.01584653878</v>
      </c>
      <c r="F11" s="187">
        <v>60.0</v>
      </c>
      <c r="G11" s="165">
        <f>F11/F4</f>
        <v>0.01109877913</v>
      </c>
      <c r="H11" s="187">
        <v>72.0</v>
      </c>
      <c r="I11" s="165">
        <f>H11/H4</f>
        <v>0.0100041684</v>
      </c>
      <c r="J11" s="188">
        <f t="shared" si="1"/>
        <v>9</v>
      </c>
      <c r="K11" s="167">
        <f t="shared" si="2"/>
        <v>0.1875</v>
      </c>
      <c r="L11" s="188">
        <f t="shared" si="3"/>
        <v>3</v>
      </c>
      <c r="M11" s="167">
        <f t="shared" si="4"/>
        <v>0.05263157895</v>
      </c>
      <c r="N11" s="188">
        <f t="shared" si="5"/>
        <v>12</v>
      </c>
      <c r="O11" s="168">
        <f t="shared" si="6"/>
        <v>0.2</v>
      </c>
      <c r="P11" s="143"/>
      <c r="Q11" s="127"/>
      <c r="R11" s="127"/>
      <c r="S11" s="127"/>
      <c r="T11" s="127"/>
      <c r="U11" s="127"/>
      <c r="V11" s="127"/>
      <c r="W11" s="127"/>
    </row>
    <row r="12" ht="25.5" customHeight="1">
      <c r="A12" s="157" t="s">
        <v>226</v>
      </c>
      <c r="B12" s="169">
        <v>66.0</v>
      </c>
      <c r="C12" s="159">
        <f>B12/B4</f>
        <v>0.02736318408</v>
      </c>
      <c r="D12" s="169">
        <v>72.0</v>
      </c>
      <c r="E12" s="159">
        <f>D12/D4</f>
        <v>0.02001668057</v>
      </c>
      <c r="F12" s="169">
        <v>75.0</v>
      </c>
      <c r="G12" s="159">
        <f>F12/F4</f>
        <v>0.01387347392</v>
      </c>
      <c r="H12" s="169">
        <v>90.0</v>
      </c>
      <c r="I12" s="159">
        <f>H12/H4</f>
        <v>0.0125052105</v>
      </c>
      <c r="J12" s="171">
        <f t="shared" si="1"/>
        <v>6</v>
      </c>
      <c r="K12" s="172">
        <f t="shared" si="2"/>
        <v>0.09090909091</v>
      </c>
      <c r="L12" s="171">
        <f t="shared" si="3"/>
        <v>3</v>
      </c>
      <c r="M12" s="172">
        <f t="shared" si="4"/>
        <v>0.04166666667</v>
      </c>
      <c r="N12" s="171">
        <f t="shared" si="5"/>
        <v>15</v>
      </c>
      <c r="O12" s="174">
        <f t="shared" si="6"/>
        <v>0.2</v>
      </c>
      <c r="P12" s="143"/>
      <c r="Q12" s="127"/>
      <c r="R12" s="127"/>
      <c r="S12" s="127"/>
      <c r="T12" s="127"/>
      <c r="U12" s="127"/>
      <c r="V12" s="127"/>
      <c r="W12" s="127"/>
    </row>
    <row r="13" ht="25.5" customHeight="1">
      <c r="A13" s="175" t="s">
        <v>227</v>
      </c>
      <c r="B13" s="176">
        <v>33.0</v>
      </c>
      <c r="C13" s="177">
        <f>B13/B4</f>
        <v>0.01368159204</v>
      </c>
      <c r="D13" s="176">
        <v>36.0</v>
      </c>
      <c r="E13" s="177">
        <f>D13/D4</f>
        <v>0.01000834028</v>
      </c>
      <c r="F13" s="176">
        <v>37.0</v>
      </c>
      <c r="G13" s="177">
        <f>F13/F4</f>
        <v>0.006844247133</v>
      </c>
      <c r="H13" s="176">
        <v>45.0</v>
      </c>
      <c r="I13" s="177">
        <f>H13/H4</f>
        <v>0.006252605252</v>
      </c>
      <c r="J13" s="180">
        <f t="shared" si="1"/>
        <v>3</v>
      </c>
      <c r="K13" s="161">
        <f t="shared" si="2"/>
        <v>0.09090909091</v>
      </c>
      <c r="L13" s="180">
        <f t="shared" si="3"/>
        <v>1</v>
      </c>
      <c r="M13" s="161">
        <f t="shared" si="4"/>
        <v>0.02777777778</v>
      </c>
      <c r="N13" s="180">
        <f t="shared" si="5"/>
        <v>8</v>
      </c>
      <c r="O13" s="162">
        <f t="shared" si="6"/>
        <v>0.2162162162</v>
      </c>
      <c r="P13" s="143"/>
      <c r="Q13" s="127"/>
      <c r="R13" s="127"/>
      <c r="S13" s="127"/>
      <c r="T13" s="127"/>
      <c r="U13" s="127"/>
      <c r="V13" s="127"/>
      <c r="W13" s="127"/>
    </row>
    <row r="14" ht="18.0" customHeight="1">
      <c r="A14" s="163" t="s">
        <v>228</v>
      </c>
      <c r="B14" s="164">
        <v>2190.0</v>
      </c>
      <c r="C14" s="165">
        <f>B14/B4</f>
        <v>0.907960199</v>
      </c>
      <c r="D14" s="164">
        <v>3096.0</v>
      </c>
      <c r="E14" s="165">
        <f>D14/D4</f>
        <v>0.8607172644</v>
      </c>
      <c r="F14" s="164">
        <v>4678.0</v>
      </c>
      <c r="G14" s="165">
        <f>F14/F4</f>
        <v>0.8653348132</v>
      </c>
      <c r="H14" s="164">
        <v>6191.0</v>
      </c>
      <c r="I14" s="189">
        <f>H14/H4</f>
        <v>0.8602195359</v>
      </c>
      <c r="J14" s="166">
        <f t="shared" si="1"/>
        <v>906</v>
      </c>
      <c r="K14" s="167">
        <f t="shared" si="2"/>
        <v>0.4136986301</v>
      </c>
      <c r="L14" s="166">
        <f t="shared" si="3"/>
        <v>1582</v>
      </c>
      <c r="M14" s="167">
        <f t="shared" si="4"/>
        <v>0.5109819121</v>
      </c>
      <c r="N14" s="166">
        <f t="shared" si="5"/>
        <v>1513</v>
      </c>
      <c r="O14" s="168">
        <f t="shared" si="6"/>
        <v>0.3234288157</v>
      </c>
      <c r="P14" s="143"/>
      <c r="Q14" s="127"/>
      <c r="R14" s="127"/>
      <c r="S14" s="127"/>
      <c r="T14" s="127"/>
      <c r="U14" s="127"/>
      <c r="V14" s="127"/>
      <c r="W14" s="127"/>
    </row>
    <row r="15" ht="19.5" customHeight="1">
      <c r="A15" s="190" t="s">
        <v>229</v>
      </c>
    </row>
    <row r="18">
      <c r="B18" s="191" t="s">
        <v>230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8">
    <mergeCell ref="A1:I1"/>
    <mergeCell ref="J1:O1"/>
    <mergeCell ref="B2:C2"/>
    <mergeCell ref="D2:E2"/>
    <mergeCell ref="J2:K2"/>
    <mergeCell ref="L2:M2"/>
    <mergeCell ref="N2:O2"/>
    <mergeCell ref="A15:H15"/>
  </mergeCells>
  <printOptions/>
  <pageMargins bottom="0.75" footer="0.0" header="0.0" left="0.7" right="0.7" top="0.75"/>
  <pageSetup orientation="landscape"/>
  <drawing r:id="rId1"/>
</worksheet>
</file>