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carva\Desktop\Cuarto Semestre__ PENDIENTE\Estadistica II\"/>
    </mc:Choice>
  </mc:AlternateContent>
  <xr:revisionPtr revIDLastSave="0" documentId="13_ncr:1_{830AA56D-A2DC-4E1F-B0CB-191643D6E58D}" xr6:coauthVersionLast="36" xr6:coauthVersionMax="36" xr10:uidLastSave="{00000000-0000-0000-0000-000000000000}"/>
  <bookViews>
    <workbookView xWindow="0" yWindow="0" windowWidth="15345" windowHeight="4470" xr2:uid="{99F5245D-A447-4E55-898E-649098527A2B}"/>
  </bookViews>
  <sheets>
    <sheet name="Sheet1" sheetId="1" r:id="rId1"/>
    <sheet name="Problema 1 " sheetId="2" r:id="rId2"/>
    <sheet name="Problema 2" sheetId="4" r:id="rId3"/>
    <sheet name="problema 4"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4" l="1"/>
  <c r="J16" i="4"/>
  <c r="J15" i="4"/>
  <c r="J18" i="4" s="1"/>
  <c r="J19" i="4" s="1"/>
  <c r="J11" i="4"/>
  <c r="I11" i="4"/>
  <c r="I10" i="4"/>
  <c r="J10" i="4" s="1"/>
  <c r="I9" i="4"/>
  <c r="J9" i="4" s="1"/>
  <c r="J6" i="4"/>
  <c r="K16" i="4" s="1"/>
  <c r="W15" i="3"/>
  <c r="W16" i="3"/>
  <c r="W14" i="3"/>
  <c r="W13" i="3"/>
  <c r="S3" i="3"/>
  <c r="S4" i="3"/>
  <c r="S5" i="3"/>
  <c r="R3" i="3"/>
  <c r="Q5" i="3"/>
  <c r="Q4" i="3"/>
  <c r="Q3" i="3"/>
  <c r="R4" i="3"/>
  <c r="R5" i="3"/>
  <c r="N6" i="3"/>
  <c r="K9" i="4" l="1"/>
  <c r="J12" i="4"/>
  <c r="K11" i="4" s="1"/>
  <c r="K10" i="4"/>
  <c r="K15" i="4"/>
  <c r="K17" i="4"/>
  <c r="S6" i="3"/>
  <c r="T6" i="3" s="1"/>
  <c r="Q6" i="3"/>
  <c r="R6" i="3"/>
  <c r="U7" i="2"/>
  <c r="U8" i="2"/>
  <c r="U9" i="2"/>
  <c r="U6" i="2"/>
  <c r="T7" i="2"/>
  <c r="T8" i="2"/>
  <c r="T9" i="2"/>
  <c r="V9" i="2" s="1"/>
  <c r="T6" i="2"/>
  <c r="S7" i="2"/>
  <c r="S8" i="2"/>
  <c r="S9" i="2"/>
  <c r="S6" i="2"/>
  <c r="S10" i="2" s="1"/>
  <c r="Q13" i="2" s="1"/>
  <c r="P9" i="2"/>
  <c r="P8" i="2"/>
  <c r="P7" i="2"/>
  <c r="P6" i="2"/>
  <c r="K18" i="4" l="1"/>
  <c r="L15" i="4" s="1"/>
  <c r="I23" i="4" s="1"/>
  <c r="U6" i="3"/>
  <c r="X5" i="3"/>
  <c r="X6" i="3"/>
  <c r="X3" i="3"/>
  <c r="X4" i="3"/>
  <c r="V6" i="2"/>
  <c r="V8" i="2"/>
  <c r="V7" i="2"/>
  <c r="J21" i="4" l="1"/>
  <c r="J22" i="4"/>
  <c r="V10" i="2"/>
  <c r="Y10" i="2" s="1"/>
  <c r="Q16" i="2" s="1"/>
  <c r="T25" i="2" l="1"/>
  <c r="P19" i="2"/>
  <c r="P20" i="2"/>
  <c r="V3" i="3"/>
  <c r="V4" i="3" l="1"/>
  <c r="V5" i="3"/>
  <c r="V6" i="3" l="1"/>
</calcChain>
</file>

<file path=xl/sharedStrings.xml><?xml version="1.0" encoding="utf-8"?>
<sst xmlns="http://schemas.openxmlformats.org/spreadsheetml/2006/main" count="89" uniqueCount="76">
  <si>
    <t>ni</t>
  </si>
  <si>
    <t>Estrato</t>
  </si>
  <si>
    <t>Ni</t>
  </si>
  <si>
    <t>Varianza</t>
  </si>
  <si>
    <t>Media</t>
  </si>
  <si>
    <t>Ni*Xi</t>
  </si>
  <si>
    <r>
      <t>X</t>
    </r>
    <r>
      <rPr>
        <vertAlign val="subscript"/>
        <sz val="11"/>
        <color theme="1"/>
        <rFont val="Calibri"/>
        <family val="2"/>
        <scheme val="minor"/>
      </rPr>
      <t xml:space="preserve">st    </t>
    </r>
  </si>
  <si>
    <t>=</t>
  </si>
  <si>
    <t>N^2</t>
  </si>
  <si>
    <t>S^2</t>
  </si>
  <si>
    <t xml:space="preserve"> = </t>
  </si>
  <si>
    <r>
      <t>o</t>
    </r>
    <r>
      <rPr>
        <vertAlign val="subscript"/>
        <sz val="11"/>
        <color theme="1"/>
        <rFont val="Calibri"/>
        <family val="2"/>
        <scheme val="minor"/>
      </rPr>
      <t>X</t>
    </r>
  </si>
  <si>
    <t>Estimador por intervalo:</t>
  </si>
  <si>
    <t xml:space="preserve"> +</t>
  </si>
  <si>
    <t xml:space="preserve"> -</t>
  </si>
  <si>
    <t>68.42 &lt;= u &lt;= 130.17</t>
  </si>
  <si>
    <t>NorteAmerica</t>
  </si>
  <si>
    <t>Europa</t>
  </si>
  <si>
    <t>Asia</t>
  </si>
  <si>
    <t>Error estandar de X</t>
  </si>
  <si>
    <t>Tabulacion de datos</t>
  </si>
  <si>
    <t>Media muestral estratificada</t>
  </si>
  <si>
    <t>Estimador por intervalo de confianza del 95% para u</t>
  </si>
  <si>
    <t xml:space="preserve">Error muestral maximo permitido </t>
  </si>
  <si>
    <t>Raiz cuadrada</t>
  </si>
  <si>
    <t>E = 0.6325</t>
  </si>
  <si>
    <t>ni = ?</t>
  </si>
  <si>
    <t>Ci = si</t>
  </si>
  <si>
    <t xml:space="preserve">Ni = si </t>
  </si>
  <si>
    <t xml:space="preserve">S^2 Si </t>
  </si>
  <si>
    <r>
      <t>S</t>
    </r>
    <r>
      <rPr>
        <vertAlign val="superscript"/>
        <sz val="11"/>
        <color theme="1"/>
        <rFont val="Calibri"/>
        <family val="2"/>
        <scheme val="minor"/>
      </rPr>
      <t>2</t>
    </r>
  </si>
  <si>
    <r>
      <t>N</t>
    </r>
    <r>
      <rPr>
        <vertAlign val="subscript"/>
        <sz val="11"/>
        <color theme="1"/>
        <rFont val="Calibri"/>
        <family val="2"/>
        <scheme val="minor"/>
      </rPr>
      <t>i</t>
    </r>
  </si>
  <si>
    <r>
      <t>c</t>
    </r>
    <r>
      <rPr>
        <vertAlign val="subscript"/>
        <sz val="11"/>
        <color theme="1"/>
        <rFont val="Calibri"/>
        <family val="2"/>
        <scheme val="minor"/>
      </rPr>
      <t>i</t>
    </r>
  </si>
  <si>
    <r>
      <t>(N</t>
    </r>
    <r>
      <rPr>
        <vertAlign val="subscript"/>
        <sz val="11"/>
        <color theme="1"/>
        <rFont val="Calibri"/>
        <family val="2"/>
        <scheme val="minor"/>
      </rPr>
      <t>i</t>
    </r>
    <r>
      <rPr>
        <sz val="11"/>
        <color theme="1"/>
        <rFont val="Calibri"/>
        <family val="2"/>
        <scheme val="minor"/>
      </rPr>
      <t xml:space="preserve"> *S</t>
    </r>
    <r>
      <rPr>
        <vertAlign val="subscript"/>
        <sz val="11"/>
        <color theme="1"/>
        <rFont val="Calibri"/>
        <family val="2"/>
        <scheme val="minor"/>
      </rPr>
      <t>i</t>
    </r>
    <r>
      <rPr>
        <sz val="11"/>
        <color theme="1"/>
        <rFont val="Calibri"/>
        <family val="2"/>
        <scheme val="minor"/>
      </rPr>
      <t xml:space="preserve"> ) / sqrt(c</t>
    </r>
    <r>
      <rPr>
        <vertAlign val="subscript"/>
        <sz val="11"/>
        <color theme="1"/>
        <rFont val="Calibri"/>
        <family val="2"/>
        <scheme val="minor"/>
      </rPr>
      <t>i</t>
    </r>
    <r>
      <rPr>
        <sz val="11"/>
        <color theme="1"/>
        <rFont val="Calibri"/>
        <family val="2"/>
        <scheme val="minor"/>
      </rPr>
      <t>)</t>
    </r>
  </si>
  <si>
    <r>
      <t>N</t>
    </r>
    <r>
      <rPr>
        <vertAlign val="subscript"/>
        <sz val="11"/>
        <color theme="1"/>
        <rFont val="Calibri"/>
        <family val="2"/>
        <scheme val="minor"/>
      </rPr>
      <t>i</t>
    </r>
    <r>
      <rPr>
        <sz val="11"/>
        <color theme="1"/>
        <rFont val="Calibri"/>
        <family val="2"/>
        <scheme val="minor"/>
      </rPr>
      <t xml:space="preserve"> *S</t>
    </r>
    <r>
      <rPr>
        <vertAlign val="subscript"/>
        <sz val="11"/>
        <color theme="1"/>
        <rFont val="Calibri"/>
        <family val="2"/>
        <scheme val="minor"/>
      </rPr>
      <t>i</t>
    </r>
    <r>
      <rPr>
        <sz val="11"/>
        <color theme="1"/>
        <rFont val="Calibri"/>
        <family val="2"/>
        <scheme val="minor"/>
      </rPr>
      <t xml:space="preserve">  * sqrt(c</t>
    </r>
    <r>
      <rPr>
        <vertAlign val="subscript"/>
        <sz val="11"/>
        <color theme="1"/>
        <rFont val="Calibri"/>
        <family val="2"/>
        <scheme val="minor"/>
      </rPr>
      <t>i</t>
    </r>
    <r>
      <rPr>
        <sz val="11"/>
        <color theme="1"/>
        <rFont val="Calibri"/>
        <family val="2"/>
        <scheme val="minor"/>
      </rPr>
      <t>)</t>
    </r>
  </si>
  <si>
    <t>Total</t>
  </si>
  <si>
    <r>
      <t>N*S</t>
    </r>
    <r>
      <rPr>
        <vertAlign val="superscript"/>
        <sz val="11"/>
        <color theme="1"/>
        <rFont val="Calibri"/>
        <family val="2"/>
        <scheme val="minor"/>
      </rPr>
      <t>2</t>
    </r>
  </si>
  <si>
    <r>
      <t>N</t>
    </r>
    <r>
      <rPr>
        <vertAlign val="superscript"/>
        <sz val="11"/>
        <color theme="1"/>
        <rFont val="Calibri"/>
        <family val="2"/>
        <scheme val="minor"/>
      </rPr>
      <t>2</t>
    </r>
    <r>
      <rPr>
        <sz val="11"/>
        <color theme="1"/>
        <rFont val="Calibri"/>
        <family val="2"/>
        <scheme val="minor"/>
      </rPr>
      <t>*(E</t>
    </r>
    <r>
      <rPr>
        <vertAlign val="superscript"/>
        <sz val="11"/>
        <color theme="1"/>
        <rFont val="Calibri"/>
        <family val="2"/>
        <scheme val="minor"/>
      </rPr>
      <t>2</t>
    </r>
    <r>
      <rPr>
        <sz val="11"/>
        <color theme="1"/>
        <rFont val="Calibri"/>
        <family val="2"/>
        <scheme val="minor"/>
      </rPr>
      <t>/4) + Sum(N*S</t>
    </r>
    <r>
      <rPr>
        <vertAlign val="superscript"/>
        <sz val="11"/>
        <color theme="1"/>
        <rFont val="Calibri"/>
        <family val="2"/>
        <scheme val="minor"/>
      </rPr>
      <t>2</t>
    </r>
    <r>
      <rPr>
        <sz val="11"/>
        <color theme="1"/>
        <rFont val="Calibri"/>
        <family val="2"/>
        <scheme val="minor"/>
      </rPr>
      <t>)</t>
    </r>
  </si>
  <si>
    <t xml:space="preserve">E = </t>
  </si>
  <si>
    <t>n</t>
  </si>
  <si>
    <t>ni2</t>
  </si>
  <si>
    <t>ni3</t>
  </si>
  <si>
    <t>n1*9 + n2*25 + n3*36</t>
  </si>
  <si>
    <r>
      <t>(N</t>
    </r>
    <r>
      <rPr>
        <vertAlign val="subscript"/>
        <sz val="11"/>
        <color theme="1"/>
        <rFont val="Calibri"/>
        <family val="2"/>
        <scheme val="minor"/>
      </rPr>
      <t>i</t>
    </r>
    <r>
      <rPr>
        <sz val="11"/>
        <color theme="1"/>
        <rFont val="Calibri"/>
        <family val="2"/>
        <scheme val="minor"/>
      </rPr>
      <t>S</t>
    </r>
    <r>
      <rPr>
        <vertAlign val="subscript"/>
        <sz val="11"/>
        <color theme="1"/>
        <rFont val="Calibri"/>
        <family val="2"/>
        <scheme val="minor"/>
      </rPr>
      <t>i</t>
    </r>
    <r>
      <rPr>
        <sz val="11"/>
        <color theme="1"/>
        <rFont val="Calibri"/>
        <family val="2"/>
        <scheme val="minor"/>
      </rPr>
      <t xml:space="preserve"> / sqrt(c</t>
    </r>
    <r>
      <rPr>
        <vertAlign val="subscript"/>
        <sz val="11"/>
        <color theme="1"/>
        <rFont val="Calibri"/>
        <family val="2"/>
        <scheme val="minor"/>
      </rPr>
      <t>i</t>
    </r>
    <r>
      <rPr>
        <sz val="11"/>
        <color theme="1"/>
        <rFont val="Calibri"/>
        <family val="2"/>
        <scheme val="minor"/>
      </rPr>
      <t>))/Sum(N</t>
    </r>
    <r>
      <rPr>
        <vertAlign val="subscript"/>
        <sz val="11"/>
        <color theme="1"/>
        <rFont val="Calibri"/>
        <family val="2"/>
        <scheme val="minor"/>
      </rPr>
      <t>i</t>
    </r>
    <r>
      <rPr>
        <sz val="11"/>
        <color theme="1"/>
        <rFont val="Calibri"/>
        <family val="2"/>
        <scheme val="minor"/>
      </rPr>
      <t>S</t>
    </r>
    <r>
      <rPr>
        <vertAlign val="subscript"/>
        <sz val="11"/>
        <color theme="1"/>
        <rFont val="Calibri"/>
        <family val="2"/>
        <scheme val="minor"/>
      </rPr>
      <t>i</t>
    </r>
    <r>
      <rPr>
        <sz val="11"/>
        <color theme="1"/>
        <rFont val="Calibri"/>
        <family val="2"/>
        <scheme val="minor"/>
      </rPr>
      <t>/sqrt(c</t>
    </r>
    <r>
      <rPr>
        <vertAlign val="subscript"/>
        <sz val="11"/>
        <color theme="1"/>
        <rFont val="Calibri"/>
        <family val="2"/>
        <scheme val="minor"/>
      </rPr>
      <t>i</t>
    </r>
    <r>
      <rPr>
        <sz val="11"/>
        <color theme="1"/>
        <rFont val="Calibri"/>
        <family val="2"/>
        <scheme val="minor"/>
      </rPr>
      <t>)</t>
    </r>
  </si>
  <si>
    <t>n(0.62)*9 + n(0.27)*25 + n(0.13)*36</t>
  </si>
  <si>
    <t>Costo minimo</t>
  </si>
  <si>
    <t>n(5.47 + 6.64+4.57)</t>
  </si>
  <si>
    <t>Costo de solo 400$</t>
  </si>
  <si>
    <t>n1</t>
  </si>
  <si>
    <t>n2</t>
  </si>
  <si>
    <t>n3</t>
  </si>
  <si>
    <t xml:space="preserve">Estrato </t>
  </si>
  <si>
    <t xml:space="preserve">Ventas e miles de C$ </t>
  </si>
  <si>
    <t>Numero de empresas (N)</t>
  </si>
  <si>
    <t xml:space="preserve">Varianaza S^2 </t>
  </si>
  <si>
    <t>100-200</t>
  </si>
  <si>
    <t>200-350</t>
  </si>
  <si>
    <t>350-500</t>
  </si>
  <si>
    <t>Total:</t>
  </si>
  <si>
    <t>Desviacion estandar S^2</t>
  </si>
  <si>
    <t>Ni*Si</t>
  </si>
  <si>
    <t xml:space="preserve">Tamaño de submuestra </t>
  </si>
  <si>
    <t>Media de la submuestra</t>
  </si>
  <si>
    <t>Media ponderada de la muestra</t>
  </si>
  <si>
    <t xml:space="preserve">Varianza ponderada </t>
  </si>
  <si>
    <t>Desvicacion estandar ponderada</t>
  </si>
  <si>
    <t>Nivel de confianza 95%</t>
  </si>
  <si>
    <t xml:space="preserve">Intervalo de confianza </t>
  </si>
  <si>
    <t>Error maximo permitido</t>
  </si>
  <si>
    <t>El intervalo de confianza del 95% para la venta anual promedio es: Inferior: 254,62 y superior: 257,88</t>
  </si>
  <si>
    <t>Alexander Vado Barkalov</t>
  </si>
  <si>
    <r>
      <rPr>
        <b/>
        <sz val="11"/>
        <color rgb="FF000000"/>
        <rFont val="Calibri, sans-serif"/>
      </rPr>
      <t xml:space="preserve">Docente: </t>
    </r>
    <r>
      <rPr>
        <sz val="11"/>
        <color rgb="FF000000"/>
        <rFont val="Calibri, sans-serif"/>
      </rPr>
      <t>Maria Elena Matute Ramirez</t>
    </r>
  </si>
  <si>
    <r>
      <rPr>
        <b/>
        <sz val="11"/>
        <color rgb="FF000000"/>
        <rFont val="Calibri, sans-serif"/>
      </rPr>
      <t xml:space="preserve">Fecha: </t>
    </r>
    <r>
      <rPr>
        <sz val="11"/>
        <color rgb="FF000000"/>
        <rFont val="Calibri, sans-serif"/>
      </rPr>
      <t>27/09/2024</t>
    </r>
  </si>
  <si>
    <t>Max Antoni Martinez,</t>
  </si>
  <si>
    <t xml:space="preserve">Integrantes: </t>
  </si>
  <si>
    <t xml:space="preserve">Yalta Georgina Alegría,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</si>
</sst>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0.000"/>
    <numFmt numFmtId="167" formatCode="0.0"/>
    <numFmt numFmtId="168" formatCode="0.0000"/>
  </numFmts>
  <fonts count="9">
    <font>
      <sz val="11"/>
      <color theme="1"/>
      <name val="Calibri"/>
      <family val="2"/>
      <scheme val="minor"/>
    </font>
    <font>
      <vertAlign val="subscript"/>
      <sz val="11"/>
      <color theme="1"/>
      <name val="Calibri"/>
      <family val="2"/>
      <scheme val="minor"/>
    </font>
    <font>
      <vertAlign val="superscript"/>
      <sz val="11"/>
      <color theme="1"/>
      <name val="Calibri"/>
      <family val="2"/>
      <scheme val="minor"/>
    </font>
    <font>
      <sz val="10"/>
      <color theme="1"/>
      <name val="Calibri"/>
      <family val="2"/>
      <scheme val="minor"/>
    </font>
    <font>
      <b/>
      <sz val="10"/>
      <color theme="1"/>
      <name val="Calibri"/>
      <family val="2"/>
      <scheme val="minor"/>
    </font>
    <font>
      <sz val="11"/>
      <color rgb="FF000000"/>
      <name val="Calibri"/>
      <family val="2"/>
    </font>
    <font>
      <b/>
      <sz val="11"/>
      <color rgb="FF000000"/>
      <name val="Calibri, sans-serif"/>
    </font>
    <font>
      <sz val="11"/>
      <color rgb="FF000000"/>
      <name val="Calibri, sans-serif"/>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93C47D"/>
        <bgColor rgb="FF93C47D"/>
      </patternFill>
    </fill>
    <fill>
      <patternFill patternType="solid">
        <fgColor rgb="FFFFD966"/>
        <bgColor rgb="FFFFD966"/>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64">
    <xf numFmtId="0" fontId="0" fillId="0" borderId="0" xfId="0"/>
    <xf numFmtId="0" fontId="0" fillId="0" borderId="1" xfId="0" applyBorder="1"/>
    <xf numFmtId="0" fontId="0" fillId="0" borderId="2" xfId="0" applyFill="1" applyBorder="1"/>
    <xf numFmtId="0" fontId="0" fillId="0" borderId="1" xfId="0" applyBorder="1" applyAlignment="1">
      <alignment horizontal="center"/>
    </xf>
    <xf numFmtId="0" fontId="0" fillId="0" borderId="3" xfId="0" applyBorder="1" applyAlignment="1"/>
    <xf numFmtId="0" fontId="0" fillId="0" borderId="4" xfId="0" applyBorder="1" applyAlignment="1"/>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4" xfId="0" applyNumberFormat="1" applyBorder="1" applyAlignment="1">
      <alignment horizontal="center"/>
    </xf>
    <xf numFmtId="0" fontId="0" fillId="2" borderId="1" xfId="0" applyFill="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4" xfId="0" applyNumberFormat="1" applyBorder="1" applyAlignment="1">
      <alignment horizontal="center"/>
    </xf>
    <xf numFmtId="0" fontId="0" fillId="0" borderId="1" xfId="0" applyFill="1" applyBorder="1"/>
    <xf numFmtId="2" fontId="0" fillId="0" borderId="12" xfId="0" applyNumberFormat="1" applyBorder="1" applyAlignment="1">
      <alignment horizontal="center"/>
    </xf>
    <xf numFmtId="2" fontId="0" fillId="0" borderId="4" xfId="0" applyNumberFormat="1" applyFill="1" applyBorder="1"/>
    <xf numFmtId="2" fontId="0" fillId="0" borderId="1" xfId="0" applyNumberFormat="1" applyBorder="1"/>
    <xf numFmtId="2" fontId="0" fillId="0" borderId="0" xfId="0" applyNumberFormat="1"/>
    <xf numFmtId="2" fontId="0" fillId="0" borderId="8" xfId="0" applyNumberFormat="1" applyFill="1" applyBorder="1"/>
    <xf numFmtId="2" fontId="0" fillId="0" borderId="13" xfId="0" applyNumberFormat="1" applyBorder="1"/>
    <xf numFmtId="2" fontId="0" fillId="0" borderId="7" xfId="0" applyNumberFormat="1" applyBorder="1" applyAlignment="1">
      <alignment horizontal="center"/>
    </xf>
    <xf numFmtId="2" fontId="0" fillId="0" borderId="8" xfId="0" applyNumberFormat="1" applyBorder="1" applyAlignment="1">
      <alignment horizontal="center"/>
    </xf>
    <xf numFmtId="2" fontId="0" fillId="0" borderId="14" xfId="0" applyNumberFormat="1" applyBorder="1" applyAlignment="1">
      <alignment horizontal="center"/>
    </xf>
    <xf numFmtId="2" fontId="0" fillId="0" borderId="11" xfId="0" applyNumberFormat="1" applyBorder="1" applyAlignment="1">
      <alignment horizontal="center" wrapText="1"/>
    </xf>
    <xf numFmtId="2" fontId="0" fillId="0" borderId="12" xfId="0" applyNumberFormat="1" applyBorder="1" applyAlignment="1">
      <alignment horizontal="center" wrapText="1"/>
    </xf>
    <xf numFmtId="2" fontId="0" fillId="0" borderId="9" xfId="0" applyNumberFormat="1" applyFill="1" applyBorder="1" applyAlignment="1">
      <alignment horizontal="center" wrapText="1"/>
    </xf>
    <xf numFmtId="2" fontId="0" fillId="0" borderId="10" xfId="0" applyNumberFormat="1" applyBorder="1" applyAlignment="1">
      <alignment horizontal="center" wrapText="1"/>
    </xf>
    <xf numFmtId="2" fontId="0" fillId="0" borderId="0" xfId="0" applyNumberFormat="1" applyAlignment="1">
      <alignment horizontal="center"/>
    </xf>
    <xf numFmtId="2" fontId="0" fillId="3" borderId="13" xfId="0" applyNumberFormat="1" applyFill="1" applyBorder="1"/>
    <xf numFmtId="2" fontId="0" fillId="3" borderId="7" xfId="0" applyNumberFormat="1" applyFill="1" applyBorder="1" applyAlignment="1">
      <alignment horizontal="center"/>
    </xf>
    <xf numFmtId="0" fontId="0" fillId="3" borderId="1" xfId="0" applyFill="1" applyBorder="1"/>
    <xf numFmtId="0" fontId="0" fillId="4" borderId="1" xfId="0" applyFill="1" applyBorder="1"/>
    <xf numFmtId="0" fontId="0" fillId="0" borderId="1" xfId="0" applyFill="1" applyBorder="1" applyAlignment="1">
      <alignment horizontal="center"/>
    </xf>
    <xf numFmtId="0" fontId="0" fillId="4" borderId="12" xfId="0" applyFill="1" applyBorder="1" applyAlignment="1">
      <alignment horizontal="center"/>
    </xf>
    <xf numFmtId="1" fontId="0" fillId="0" borderId="1" xfId="0" applyNumberFormat="1" applyBorder="1"/>
    <xf numFmtId="0" fontId="3" fillId="0" borderId="0" xfId="0" applyFont="1" applyAlignment="1">
      <alignment horizontal="center"/>
    </xf>
    <xf numFmtId="0" fontId="0" fillId="0" borderId="0" xfId="0" applyFont="1" applyAlignment="1"/>
    <xf numFmtId="0" fontId="4" fillId="5" borderId="15" xfId="0" applyFont="1" applyFill="1" applyBorder="1" applyAlignment="1">
      <alignment horizontal="center"/>
    </xf>
    <xf numFmtId="0" fontId="3" fillId="0" borderId="15" xfId="0" applyFont="1" applyBorder="1" applyAlignment="1">
      <alignment horizontal="center"/>
    </xf>
    <xf numFmtId="0" fontId="4" fillId="0" borderId="15" xfId="0" applyFont="1" applyBorder="1" applyAlignment="1">
      <alignment horizontal="center"/>
    </xf>
    <xf numFmtId="2" fontId="3" fillId="0" borderId="15" xfId="0" applyNumberFormat="1" applyFont="1" applyBorder="1" applyAlignment="1">
      <alignment horizontal="center"/>
    </xf>
    <xf numFmtId="167" fontId="3" fillId="0" borderId="15" xfId="0" applyNumberFormat="1" applyFont="1" applyBorder="1" applyAlignment="1">
      <alignment horizontal="center"/>
    </xf>
    <xf numFmtId="168" fontId="3" fillId="0" borderId="15" xfId="0" applyNumberFormat="1" applyFont="1" applyBorder="1" applyAlignment="1">
      <alignment horizontal="center"/>
    </xf>
    <xf numFmtId="166" fontId="3" fillId="0" borderId="15" xfId="0" applyNumberFormat="1" applyFont="1" applyBorder="1" applyAlignment="1">
      <alignment horizontal="center"/>
    </xf>
    <xf numFmtId="168" fontId="3" fillId="0" borderId="16" xfId="0" applyNumberFormat="1" applyFont="1" applyBorder="1" applyAlignment="1">
      <alignment horizontal="center"/>
    </xf>
    <xf numFmtId="2" fontId="4" fillId="0" borderId="0" xfId="0" applyNumberFormat="1" applyFont="1" applyAlignment="1">
      <alignment horizontal="center"/>
    </xf>
    <xf numFmtId="0" fontId="4" fillId="6" borderId="0" xfId="0" applyFont="1" applyFill="1" applyAlignment="1"/>
    <xf numFmtId="0" fontId="3" fillId="6" borderId="0" xfId="0" applyFont="1" applyFill="1"/>
    <xf numFmtId="0" fontId="5" fillId="0" borderId="0" xfId="0" applyFont="1" applyAlignment="1"/>
    <xf numFmtId="0" fontId="5" fillId="0" borderId="0" xfId="0" applyFont="1" applyAlignment="1">
      <alignment horizontal="center"/>
    </xf>
    <xf numFmtId="0" fontId="8" fillId="0" borderId="0" xfId="0" applyFont="1" applyAlignment="1">
      <alignment horizontal="center"/>
    </xf>
    <xf numFmtId="0" fontId="6" fillId="0" borderId="0" xfId="0" applyFont="1" applyAlignment="1">
      <alignment horizontal="center"/>
    </xf>
    <xf numFmtId="0" fontId="0" fillId="0" borderId="0" xfId="0" applyFont="1" applyAlignment="1">
      <alignment horizontal="center"/>
    </xf>
  </cellXfs>
  <cellStyles count="1">
    <cellStyle name="Normal" xfId="0" builtinId="0"/>
  </cellStyles>
  <dxfs count="17">
    <dxf>
      <numFmt numFmtId="2" formatCode="0.00"/>
    </dxf>
    <dxf>
      <numFmt numFmtId="2" formatCode="0.00"/>
    </dxf>
    <dxf>
      <numFmt numFmtId="2" formatCode="0.00"/>
    </dxf>
    <dxf>
      <numFmt numFmtId="2" formatCode="0.00"/>
      <alignment horizontal="center" vertical="bottom" textRotation="0" wrapText="0" indent="0" justifyLastLine="0" shrinkToFit="0" readingOrder="0"/>
      <border diagonalUp="0" diagonalDown="0">
        <left/>
        <right/>
        <top style="thin">
          <color indexed="64"/>
        </top>
        <bottom style="thin">
          <color indexed="64"/>
        </bottom>
      </border>
    </dxf>
    <dxf>
      <numFmt numFmtId="2" formatCode="0.00"/>
    </dxf>
    <dxf>
      <numFmt numFmtId="2" formatCode="0.00"/>
      <alignment horizontal="center" vertical="bottom" textRotation="0" wrapText="1" indent="0" justifyLastLine="0" shrinkToFit="0" readingOrder="0"/>
    </dxf>
    <dxf>
      <numFmt numFmtId="2" formatCode="0.00"/>
    </dxf>
    <dxf>
      <numFmt numFmtId="2" formatCode="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numFmt numFmtId="2" formatCode="0.00"/>
      <fill>
        <patternFill patternType="none">
          <fgColor indexed="64"/>
          <bgColor indexed="65"/>
        </patternFill>
      </fill>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oneCellAnchor>
    <xdr:from>
      <xdr:col>6</xdr:col>
      <xdr:colOff>276225</xdr:colOff>
      <xdr:row>1</xdr:row>
      <xdr:rowOff>0</xdr:rowOff>
    </xdr:from>
    <xdr:ext cx="1933575" cy="1933575"/>
    <xdr:pic>
      <xdr:nvPicPr>
        <xdr:cNvPr id="2" name="image3.png" title="Imagen">
          <a:extLst>
            <a:ext uri="{FF2B5EF4-FFF2-40B4-BE49-F238E27FC236}">
              <a16:creationId xmlns:a16="http://schemas.microsoft.com/office/drawing/2014/main" id="{E72EE9AE-04FD-47DF-AEE2-7D643F16DFB1}"/>
            </a:ext>
          </a:extLst>
        </xdr:cNvPr>
        <xdr:cNvPicPr preferRelativeResize="0"/>
      </xdr:nvPicPr>
      <xdr:blipFill>
        <a:blip xmlns:r="http://schemas.openxmlformats.org/officeDocument/2006/relationships" r:embed="rId1" cstate="print"/>
        <a:stretch>
          <a:fillRect/>
        </a:stretch>
      </xdr:blipFill>
      <xdr:spPr>
        <a:xfrm>
          <a:off x="5305425" y="200025"/>
          <a:ext cx="1933575" cy="19335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19050</xdr:rowOff>
    </xdr:from>
    <xdr:to>
      <xdr:col>10</xdr:col>
      <xdr:colOff>438150</xdr:colOff>
      <xdr:row>22</xdr:row>
      <xdr:rowOff>19050</xdr:rowOff>
    </xdr:to>
    <xdr:sp macro="" textlink="">
      <xdr:nvSpPr>
        <xdr:cNvPr id="2" name="TextBox 1">
          <a:extLst>
            <a:ext uri="{FF2B5EF4-FFF2-40B4-BE49-F238E27FC236}">
              <a16:creationId xmlns:a16="http://schemas.microsoft.com/office/drawing/2014/main" id="{395F7017-5927-4BF8-8E6F-AD769BBF0DC5}"/>
            </a:ext>
          </a:extLst>
        </xdr:cNvPr>
        <xdr:cNvSpPr txBox="1"/>
      </xdr:nvSpPr>
      <xdr:spPr>
        <a:xfrm>
          <a:off x="714375" y="400050"/>
          <a:ext cx="5819775" cy="381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MX" sz="1100">
              <a:solidFill>
                <a:schemeClr val="dk1"/>
              </a:solidFill>
              <a:effectLst/>
              <a:latin typeface="+mn-lt"/>
              <a:ea typeface="+mn-ea"/>
              <a:cs typeface="+mn-cs"/>
            </a:rPr>
            <a:t>Un distribuidor de comestibles al mayoreo en una gran ciudad desea saber si la demanda es lo bastante grande como para justificar la inclusión de un nuevo producto a sus existencias. Para tomar la decisión, plantea añadir este producto a una muestra de los almacenes a los que abastece para estimar el promedio de las ventas mensuales. El únicamente suministra a 4 grandes cadenas en la ciudad. Así que, por conveniencia administrativa, decide usar muestreo aleatorio estratificado con cada cadena como estrato, Hay 24 almacenes en el estrato 1, 36 en el estrato 2, 30 en el estrato 3 y 30 en el estrato 4. El distribuidor tiene suficiente tiempo y dinero para obtener datos sobre ventas en los 20 almacenes.</a:t>
          </a:r>
          <a:endParaRPr lang="es-NI" sz="1100">
            <a:solidFill>
              <a:schemeClr val="dk1"/>
            </a:solidFill>
            <a:effectLst/>
            <a:latin typeface="+mn-lt"/>
            <a:ea typeface="+mn-ea"/>
            <a:cs typeface="+mn-cs"/>
          </a:endParaRPr>
        </a:p>
        <a:p>
          <a:r>
            <a:rPr lang="es-MX" sz="1100">
              <a:solidFill>
                <a:schemeClr val="dk1"/>
              </a:solidFill>
              <a:effectLst/>
              <a:latin typeface="+mn-lt"/>
              <a:ea typeface="+mn-ea"/>
              <a:cs typeface="+mn-cs"/>
            </a:rPr>
            <a:t> </a:t>
          </a:r>
          <a:endParaRPr lang="es-NI" sz="1100">
            <a:solidFill>
              <a:schemeClr val="dk1"/>
            </a:solidFill>
            <a:effectLst/>
            <a:latin typeface="+mn-lt"/>
            <a:ea typeface="+mn-ea"/>
            <a:cs typeface="+mn-cs"/>
          </a:endParaRPr>
        </a:p>
        <a:p>
          <a:pPr lvl="0"/>
          <a:r>
            <a:rPr lang="es-MX" sz="1100">
              <a:solidFill>
                <a:schemeClr val="dk1"/>
              </a:solidFill>
              <a:effectLst/>
              <a:latin typeface="+mn-lt"/>
              <a:ea typeface="+mn-ea"/>
              <a:cs typeface="+mn-cs"/>
            </a:rPr>
            <a:t>Dado que no tiene información previa respecto a ala varianzas de los estratos y como el costo del muestreo es el mismo en cada estrato decide aplicar la asignación proporcional. ¿Qué tamaño tendrían las submuestras de cada estrato? </a:t>
          </a:r>
        </a:p>
        <a:p>
          <a:pPr lvl="0"/>
          <a:endParaRPr lang="es-NI" sz="1100">
            <a:solidFill>
              <a:schemeClr val="dk1"/>
            </a:solidFill>
            <a:effectLst/>
            <a:latin typeface="+mn-lt"/>
            <a:ea typeface="+mn-ea"/>
            <a:cs typeface="+mn-cs"/>
          </a:endParaRPr>
        </a:p>
        <a:p>
          <a:pPr lvl="0"/>
          <a:r>
            <a:rPr lang="es-MX" sz="1100">
              <a:solidFill>
                <a:schemeClr val="dk1"/>
              </a:solidFill>
              <a:effectLst/>
              <a:latin typeface="+mn-lt"/>
              <a:ea typeface="+mn-ea"/>
              <a:cs typeface="+mn-cs"/>
            </a:rPr>
            <a:t>Supongamos que el nuevo producto es introducido en cada submuestra del inicio 1 Obteniendo después de un mes de ventas promedios en córdobas de 99,100,98,100 para la submuestra de los estratos 1,2,3 y 4 respectivamente y varianzas en córdobas de 78.67,55.60,39.50,112.50 para las submuestras de los estratos 1,2,3, y 4 respectivamente </a:t>
          </a:r>
          <a:endParaRPr lang="es-NI" sz="1100">
            <a:solidFill>
              <a:schemeClr val="dk1"/>
            </a:solidFill>
            <a:effectLst/>
            <a:latin typeface="+mn-lt"/>
            <a:ea typeface="+mn-ea"/>
            <a:cs typeface="+mn-cs"/>
          </a:endParaRPr>
        </a:p>
        <a:p>
          <a:r>
            <a:rPr lang="es-MX" sz="1100">
              <a:solidFill>
                <a:schemeClr val="dk1"/>
              </a:solidFill>
              <a:effectLst/>
              <a:latin typeface="+mn-lt"/>
              <a:ea typeface="+mn-ea"/>
              <a:cs typeface="+mn-cs"/>
            </a:rPr>
            <a:t>Obtener el intervalo de confianza al 95% para la venta mensual promedio del nuevo producto.</a:t>
          </a:r>
          <a:endParaRPr lang="es-NI" sz="1100">
            <a:solidFill>
              <a:schemeClr val="dk1"/>
            </a:solidFill>
            <a:effectLst/>
            <a:latin typeface="+mn-lt"/>
            <a:ea typeface="+mn-ea"/>
            <a:cs typeface="+mn-cs"/>
          </a:endParaRPr>
        </a:p>
        <a:p>
          <a:r>
            <a:rPr lang="es-MX" sz="1100">
              <a:solidFill>
                <a:schemeClr val="dk1"/>
              </a:solidFill>
              <a:effectLst/>
              <a:latin typeface="+mn-lt"/>
              <a:ea typeface="+mn-ea"/>
              <a:cs typeface="+mn-cs"/>
            </a:rPr>
            <a:t> </a:t>
          </a:r>
          <a:endParaRPr lang="es-NI" sz="1100">
            <a:solidFill>
              <a:schemeClr val="dk1"/>
            </a:solidFill>
            <a:effectLst/>
            <a:latin typeface="+mn-lt"/>
            <a:ea typeface="+mn-ea"/>
            <a:cs typeface="+mn-cs"/>
          </a:endParaRPr>
        </a:p>
        <a:p>
          <a:pPr lvl="0"/>
          <a:r>
            <a:rPr lang="es-MX" sz="1100">
              <a:solidFill>
                <a:schemeClr val="dk1"/>
              </a:solidFill>
              <a:effectLst/>
              <a:latin typeface="+mn-lt"/>
              <a:ea typeface="+mn-ea"/>
              <a:cs typeface="+mn-cs"/>
            </a:rPr>
            <a:t>Identifique el valor del error máximo permitido de la estimación de la venta mensual promedio del nuevo producto del inciso 2.</a:t>
          </a:r>
          <a:endParaRPr lang="es-NI" sz="1100">
            <a:solidFill>
              <a:schemeClr val="dk1"/>
            </a:solidFill>
            <a:effectLst/>
            <a:latin typeface="+mn-lt"/>
            <a:ea typeface="+mn-ea"/>
            <a:cs typeface="+mn-cs"/>
          </a:endParaRPr>
        </a:p>
        <a:p>
          <a:endParaRPr lang="es-NI" sz="1100"/>
        </a:p>
      </xdr:txBody>
    </xdr:sp>
    <xdr:clientData/>
  </xdr:twoCellAnchor>
  <xdr:oneCellAnchor>
    <xdr:from>
      <xdr:col>18</xdr:col>
      <xdr:colOff>462455</xdr:colOff>
      <xdr:row>8</xdr:row>
      <xdr:rowOff>189843</xdr:rowOff>
    </xdr:from>
    <xdr:ext cx="227287" cy="2236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4886B52-248C-4800-839E-D645FD908AA7}"/>
                </a:ext>
              </a:extLst>
            </xdr:cNvPr>
            <xdr:cNvSpPr txBox="1"/>
          </xdr:nvSpPr>
          <xdr:spPr>
            <a:xfrm>
              <a:off x="11458903" y="1713843"/>
              <a:ext cx="227287" cy="2236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NI" sz="600" i="1">
                            <a:latin typeface="Cambria Math" panose="02040503050406030204" pitchFamily="18" charset="0"/>
                          </a:rPr>
                        </m:ctrlPr>
                      </m:naryPr>
                      <m:sub/>
                      <m:sup/>
                      <m:e/>
                    </m:nary>
                  </m:oMath>
                </m:oMathPara>
              </a14:m>
              <a:endParaRPr lang="es-NI" sz="600"/>
            </a:p>
          </xdr:txBody>
        </xdr:sp>
      </mc:Choice>
      <mc:Fallback xmlns="">
        <xdr:sp macro="" textlink="">
          <xdr:nvSpPr>
            <xdr:cNvPr id="3" name="TextBox 2">
              <a:extLst>
                <a:ext uri="{FF2B5EF4-FFF2-40B4-BE49-F238E27FC236}">
                  <a16:creationId xmlns:a16="http://schemas.microsoft.com/office/drawing/2014/main" id="{14886B52-248C-4800-839E-D645FD908AA7}"/>
                </a:ext>
              </a:extLst>
            </xdr:cNvPr>
            <xdr:cNvSpPr txBox="1"/>
          </xdr:nvSpPr>
          <xdr:spPr>
            <a:xfrm>
              <a:off x="11458903" y="1713843"/>
              <a:ext cx="227287" cy="2236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NI" sz="600" i="0">
                  <a:latin typeface="Cambria Math" panose="02040503050406030204" pitchFamily="18" charset="0"/>
                </a:rPr>
                <a:t>∑</a:t>
              </a:r>
              <a:endParaRPr lang="es-NI" sz="600"/>
            </a:p>
          </xdr:txBody>
        </xdr:sp>
      </mc:Fallback>
    </mc:AlternateContent>
    <xdr:clientData/>
  </xdr:oneCellAnchor>
  <xdr:oneCellAnchor>
    <xdr:from>
      <xdr:col>21</xdr:col>
      <xdr:colOff>239614</xdr:colOff>
      <xdr:row>3</xdr:row>
      <xdr:rowOff>195655</xdr:rowOff>
    </xdr:from>
    <xdr:ext cx="786497" cy="26988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9EA1B23-6827-457E-A6E2-A7B7836A9186}"/>
                </a:ext>
              </a:extLst>
            </xdr:cNvPr>
            <xdr:cNvSpPr txBox="1"/>
          </xdr:nvSpPr>
          <xdr:spPr>
            <a:xfrm>
              <a:off x="13472037" y="767155"/>
              <a:ext cx="786497" cy="269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NI" sz="700" i="1">
                            <a:latin typeface="Cambria Math" panose="02040503050406030204" pitchFamily="18" charset="0"/>
                          </a:rPr>
                        </m:ctrlPr>
                      </m:naryPr>
                      <m:sub/>
                      <m:sup/>
                      <m:e>
                        <m:sSup>
                          <m:sSupPr>
                            <m:ctrlPr>
                              <a:rPr lang="en-US" sz="700" b="0" i="1">
                                <a:latin typeface="Cambria Math" panose="02040503050406030204" pitchFamily="18" charset="0"/>
                              </a:rPr>
                            </m:ctrlPr>
                          </m:sSupPr>
                          <m:e>
                            <m:r>
                              <a:rPr lang="en-US" sz="700" b="0" i="1">
                                <a:latin typeface="Cambria Math" panose="02040503050406030204" pitchFamily="18" charset="0"/>
                              </a:rPr>
                              <m:t>𝑁</m:t>
                            </m:r>
                          </m:e>
                          <m:sup>
                            <m:r>
                              <a:rPr lang="en-US" sz="700" b="0" i="1">
                                <a:latin typeface="Cambria Math" panose="02040503050406030204" pitchFamily="18" charset="0"/>
                              </a:rPr>
                              <m:t>2</m:t>
                            </m:r>
                          </m:sup>
                        </m:sSup>
                        <m:r>
                          <a:rPr lang="en-US" sz="700" b="0" i="1">
                            <a:latin typeface="Cambria Math" panose="02040503050406030204" pitchFamily="18" charset="0"/>
                          </a:rPr>
                          <m:t>∗</m:t>
                        </m:r>
                        <m:f>
                          <m:fPr>
                            <m:ctrlPr>
                              <a:rPr lang="en-US" sz="700" b="0" i="1">
                                <a:latin typeface="Cambria Math" panose="02040503050406030204" pitchFamily="18" charset="0"/>
                              </a:rPr>
                            </m:ctrlPr>
                          </m:fPr>
                          <m:num>
                            <m:sSup>
                              <m:sSupPr>
                                <m:ctrlPr>
                                  <a:rPr lang="en-US" sz="700" b="0" i="1">
                                    <a:latin typeface="Cambria Math" panose="02040503050406030204" pitchFamily="18" charset="0"/>
                                  </a:rPr>
                                </m:ctrlPr>
                              </m:sSupPr>
                              <m:e>
                                <m:r>
                                  <a:rPr lang="en-US" sz="700" b="0" i="1">
                                    <a:latin typeface="Cambria Math" panose="02040503050406030204" pitchFamily="18" charset="0"/>
                                  </a:rPr>
                                  <m:t>𝑆</m:t>
                                </m:r>
                              </m:e>
                              <m:sup>
                                <m:r>
                                  <a:rPr lang="en-US" sz="700" b="0" i="1">
                                    <a:latin typeface="Cambria Math" panose="02040503050406030204" pitchFamily="18" charset="0"/>
                                  </a:rPr>
                                  <m:t>2</m:t>
                                </m:r>
                              </m:sup>
                            </m:sSup>
                          </m:num>
                          <m:den>
                            <m:r>
                              <a:rPr lang="en-US" sz="700" b="0" i="1">
                                <a:latin typeface="Cambria Math" panose="02040503050406030204" pitchFamily="18" charset="0"/>
                              </a:rPr>
                              <m:t>𝑛</m:t>
                            </m:r>
                          </m:den>
                        </m:f>
                        <m:r>
                          <a:rPr lang="en-US" sz="700" b="0" i="1">
                            <a:latin typeface="Cambria Math" panose="02040503050406030204" pitchFamily="18" charset="0"/>
                          </a:rPr>
                          <m:t>(1−</m:t>
                        </m:r>
                        <m:f>
                          <m:fPr>
                            <m:ctrlPr>
                              <a:rPr lang="en-US" sz="700" b="0" i="1">
                                <a:latin typeface="Cambria Math" panose="02040503050406030204" pitchFamily="18" charset="0"/>
                              </a:rPr>
                            </m:ctrlPr>
                          </m:fPr>
                          <m:num>
                            <m:r>
                              <a:rPr lang="en-US" sz="700" b="0" i="1">
                                <a:latin typeface="Cambria Math" panose="02040503050406030204" pitchFamily="18" charset="0"/>
                              </a:rPr>
                              <m:t>𝑛𝑖</m:t>
                            </m:r>
                          </m:num>
                          <m:den>
                            <m:r>
                              <a:rPr lang="en-US" sz="700" b="0" i="1">
                                <a:latin typeface="Cambria Math" panose="02040503050406030204" pitchFamily="18" charset="0"/>
                              </a:rPr>
                              <m:t>𝑁𝑖</m:t>
                            </m:r>
                          </m:den>
                        </m:f>
                        <m:r>
                          <a:rPr lang="en-US" sz="700" b="0" i="1">
                            <a:latin typeface="Cambria Math" panose="02040503050406030204" pitchFamily="18" charset="0"/>
                          </a:rPr>
                          <m:t>)</m:t>
                        </m:r>
                      </m:e>
                    </m:nary>
                  </m:oMath>
                </m:oMathPara>
              </a14:m>
              <a:endParaRPr lang="es-NI" sz="700"/>
            </a:p>
          </xdr:txBody>
        </xdr:sp>
      </mc:Choice>
      <mc:Fallback xmlns="">
        <xdr:sp macro="" textlink="">
          <xdr:nvSpPr>
            <xdr:cNvPr id="4" name="TextBox 3">
              <a:extLst>
                <a:ext uri="{FF2B5EF4-FFF2-40B4-BE49-F238E27FC236}">
                  <a16:creationId xmlns:a16="http://schemas.microsoft.com/office/drawing/2014/main" id="{79EA1B23-6827-457E-A6E2-A7B7836A9186}"/>
                </a:ext>
              </a:extLst>
            </xdr:cNvPr>
            <xdr:cNvSpPr txBox="1"/>
          </xdr:nvSpPr>
          <xdr:spPr>
            <a:xfrm>
              <a:off x="13472037" y="767155"/>
              <a:ext cx="786497" cy="269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NI" sz="700" i="0">
                  <a:latin typeface="Cambria Math" panose="02040503050406030204" pitchFamily="18" charset="0"/>
                </a:rPr>
                <a:t>∑▒〖</a:t>
              </a:r>
              <a:r>
                <a:rPr lang="en-US" sz="700" b="0" i="0">
                  <a:latin typeface="Cambria Math" panose="02040503050406030204" pitchFamily="18" charset="0"/>
                </a:rPr>
                <a:t>𝑁^2∗𝑆^2/𝑛(1−𝑛𝑖/𝑁𝑖)</a:t>
              </a:r>
              <a:r>
                <a:rPr lang="es-NI" sz="700" b="0" i="0">
                  <a:latin typeface="Cambria Math" panose="02040503050406030204" pitchFamily="18" charset="0"/>
                </a:rPr>
                <a:t>〗</a:t>
              </a:r>
              <a:endParaRPr lang="es-NI" sz="7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1</xdr:colOff>
      <xdr:row>2</xdr:row>
      <xdr:rowOff>13608</xdr:rowOff>
    </xdr:from>
    <xdr:ext cx="5734050" cy="3482068"/>
    <xdr:pic>
      <xdr:nvPicPr>
        <xdr:cNvPr id="2" name="image5.png" title="Imagen">
          <a:extLst>
            <a:ext uri="{FF2B5EF4-FFF2-40B4-BE49-F238E27FC236}">
              <a16:creationId xmlns:a16="http://schemas.microsoft.com/office/drawing/2014/main" id="{6AAED946-5B41-4646-B23D-EA8CA2027589}"/>
            </a:ext>
          </a:extLst>
        </xdr:cNvPr>
        <xdr:cNvPicPr preferRelativeResize="0"/>
      </xdr:nvPicPr>
      <xdr:blipFill>
        <a:blip xmlns:r="http://schemas.openxmlformats.org/officeDocument/2006/relationships" r:embed="rId1" cstate="print"/>
        <a:stretch>
          <a:fillRect/>
        </a:stretch>
      </xdr:blipFill>
      <xdr:spPr>
        <a:xfrm>
          <a:off x="1" y="394608"/>
          <a:ext cx="5734050" cy="3482068"/>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xdr:from>
      <xdr:col>0</xdr:col>
      <xdr:colOff>590550</xdr:colOff>
      <xdr:row>1</xdr:row>
      <xdr:rowOff>0</xdr:rowOff>
    </xdr:from>
    <xdr:to>
      <xdr:col>10</xdr:col>
      <xdr:colOff>85725</xdr:colOff>
      <xdr:row>18</xdr:row>
      <xdr:rowOff>66675</xdr:rowOff>
    </xdr:to>
    <xdr:sp macro="" textlink="">
      <xdr:nvSpPr>
        <xdr:cNvPr id="2" name="TextBox 1">
          <a:extLst>
            <a:ext uri="{FF2B5EF4-FFF2-40B4-BE49-F238E27FC236}">
              <a16:creationId xmlns:a16="http://schemas.microsoft.com/office/drawing/2014/main" id="{8F2C1C9F-5F07-49FF-8FAF-D1B6387C6362}"/>
            </a:ext>
          </a:extLst>
        </xdr:cNvPr>
        <xdr:cNvSpPr txBox="1"/>
      </xdr:nvSpPr>
      <xdr:spPr>
        <a:xfrm>
          <a:off x="590550" y="190500"/>
          <a:ext cx="5591175"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MX" sz="1100">
              <a:solidFill>
                <a:schemeClr val="dk1"/>
              </a:solidFill>
              <a:effectLst/>
              <a:latin typeface="+mn-lt"/>
              <a:ea typeface="+mn-ea"/>
              <a:cs typeface="+mn-cs"/>
            </a:rPr>
            <a:t>Una corporación desea obtener información acerca de la efectividad de una máquina comercial, se va a entrevistar por teléfono a un numero de jefes de la división, para pedirles que califiquen la maquinaria con base en una escala numérica. Las divisiones están localizadas en Norteamérica, Europa y Asia, motivo por el cual, usaremos muestreo estratificado. La tabla siguiente proporciona los costos en dólares por entrevista, varianzas aproximadas de las calificaciones y los tamaños de los estratos que se han establecidos.</a:t>
          </a:r>
          <a:endParaRPr lang="es-NI" sz="1100">
            <a:solidFill>
              <a:schemeClr val="dk1"/>
            </a:solidFill>
            <a:effectLst/>
            <a:latin typeface="+mn-lt"/>
            <a:ea typeface="+mn-ea"/>
            <a:cs typeface="+mn-cs"/>
          </a:endParaRPr>
        </a:p>
        <a:p>
          <a:r>
            <a:rPr lang="es-MX" sz="1100">
              <a:solidFill>
                <a:schemeClr val="dk1"/>
              </a:solidFill>
              <a:effectLst/>
              <a:latin typeface="+mn-lt"/>
              <a:ea typeface="+mn-ea"/>
              <a:cs typeface="+mn-cs"/>
            </a:rPr>
            <a:t> </a:t>
          </a:r>
          <a:endParaRPr lang="es-NI" sz="1100">
            <a:solidFill>
              <a:schemeClr val="dk1"/>
            </a:solidFill>
            <a:effectLst/>
            <a:latin typeface="+mn-lt"/>
            <a:ea typeface="+mn-ea"/>
            <a:cs typeface="+mn-cs"/>
          </a:endParaRPr>
        </a:p>
        <a:p>
          <a:r>
            <a:rPr lang="es-MX" sz="1100">
              <a:solidFill>
                <a:schemeClr val="dk1"/>
              </a:solidFill>
              <a:effectLst/>
              <a:latin typeface="+mn-lt"/>
              <a:ea typeface="+mn-ea"/>
              <a:cs typeface="+mn-cs"/>
            </a:rPr>
            <a:t> </a:t>
          </a:r>
          <a:endParaRPr lang="es-NI" sz="1100">
            <a:solidFill>
              <a:schemeClr val="dk1"/>
            </a:solidFill>
            <a:effectLst/>
            <a:latin typeface="+mn-lt"/>
            <a:ea typeface="+mn-ea"/>
            <a:cs typeface="+mn-cs"/>
          </a:endParaRPr>
        </a:p>
        <a:p>
          <a:r>
            <a:rPr lang="es-MX" sz="1100">
              <a:solidFill>
                <a:schemeClr val="dk1"/>
              </a:solidFill>
              <a:effectLst/>
              <a:latin typeface="+mn-lt"/>
              <a:ea typeface="+mn-ea"/>
              <a:cs typeface="+mn-cs"/>
            </a:rPr>
            <a:t> </a:t>
          </a:r>
          <a:endParaRPr lang="es-NI" sz="1100">
            <a:solidFill>
              <a:schemeClr val="dk1"/>
            </a:solidFill>
            <a:effectLst/>
            <a:latin typeface="+mn-lt"/>
            <a:ea typeface="+mn-ea"/>
            <a:cs typeface="+mn-cs"/>
          </a:endParaRPr>
        </a:p>
        <a:p>
          <a:r>
            <a:rPr lang="es-MX" sz="1100">
              <a:solidFill>
                <a:schemeClr val="dk1"/>
              </a:solidFill>
              <a:effectLst/>
              <a:latin typeface="+mn-lt"/>
              <a:ea typeface="+mn-ea"/>
              <a:cs typeface="+mn-cs"/>
            </a:rPr>
            <a:t> </a:t>
          </a:r>
          <a:endParaRPr lang="es-NI" sz="1100">
            <a:solidFill>
              <a:schemeClr val="dk1"/>
            </a:solidFill>
            <a:effectLst/>
            <a:latin typeface="+mn-lt"/>
            <a:ea typeface="+mn-ea"/>
            <a:cs typeface="+mn-cs"/>
          </a:endParaRPr>
        </a:p>
        <a:p>
          <a:r>
            <a:rPr lang="es-MX" sz="1100">
              <a:solidFill>
                <a:schemeClr val="dk1"/>
              </a:solidFill>
              <a:effectLst/>
              <a:latin typeface="+mn-lt"/>
              <a:ea typeface="+mn-ea"/>
              <a:cs typeface="+mn-cs"/>
            </a:rPr>
            <a:t> </a:t>
          </a:r>
          <a:endParaRPr lang="es-NI" sz="1100">
            <a:solidFill>
              <a:schemeClr val="dk1"/>
            </a:solidFill>
            <a:effectLst/>
            <a:latin typeface="+mn-lt"/>
            <a:ea typeface="+mn-ea"/>
            <a:cs typeface="+mn-cs"/>
          </a:endParaRPr>
        </a:p>
        <a:p>
          <a:r>
            <a:rPr lang="es-MX" sz="1100">
              <a:solidFill>
                <a:schemeClr val="dk1"/>
              </a:solidFill>
              <a:effectLst/>
              <a:latin typeface="+mn-lt"/>
              <a:ea typeface="+mn-ea"/>
              <a:cs typeface="+mn-cs"/>
            </a:rPr>
            <a:t> </a:t>
          </a:r>
          <a:endParaRPr lang="es-NI" sz="1100">
            <a:solidFill>
              <a:schemeClr val="dk1"/>
            </a:solidFill>
            <a:effectLst/>
            <a:latin typeface="+mn-lt"/>
            <a:ea typeface="+mn-ea"/>
            <a:cs typeface="+mn-cs"/>
          </a:endParaRPr>
        </a:p>
        <a:p>
          <a:pPr lvl="0"/>
          <a:r>
            <a:rPr lang="es-MX" sz="1100">
              <a:solidFill>
                <a:schemeClr val="dk1"/>
              </a:solidFill>
              <a:effectLst/>
              <a:latin typeface="+mn-lt"/>
              <a:ea typeface="+mn-ea"/>
              <a:cs typeface="+mn-cs"/>
            </a:rPr>
            <a:t>Sí la corporación quiere estimar la calificación promedio con un error máximo promedio de 0.6325, determine el tamaño de la muestra requerido y según la asignación aproximada, los tamaños de submuestra por estrato.</a:t>
          </a:r>
          <a:endParaRPr lang="es-NI" sz="1100">
            <a:solidFill>
              <a:schemeClr val="dk1"/>
            </a:solidFill>
            <a:effectLst/>
            <a:latin typeface="+mn-lt"/>
            <a:ea typeface="+mn-ea"/>
            <a:cs typeface="+mn-cs"/>
          </a:endParaRPr>
        </a:p>
        <a:p>
          <a:pPr lvl="0"/>
          <a:r>
            <a:rPr lang="es-MX" sz="1100">
              <a:solidFill>
                <a:schemeClr val="dk1"/>
              </a:solidFill>
              <a:effectLst/>
              <a:latin typeface="+mn-lt"/>
              <a:ea typeface="+mn-ea"/>
              <a:cs typeface="+mn-cs"/>
            </a:rPr>
            <a:t>Supongamos que la corporación tiene únicamente 400 dólares para gastar en muestreo, determine el tamaño de muestra y los tamaños de submuestras por estrato necesarios para ese presupuesto.</a:t>
          </a:r>
          <a:endParaRPr lang="es-NI" sz="1100">
            <a:solidFill>
              <a:schemeClr val="dk1"/>
            </a:solidFill>
            <a:effectLst/>
            <a:latin typeface="+mn-lt"/>
            <a:ea typeface="+mn-ea"/>
            <a:cs typeface="+mn-cs"/>
          </a:endParaRPr>
        </a:p>
        <a:p>
          <a:endParaRPr lang="es-NI" sz="1100"/>
        </a:p>
      </xdr:txBody>
    </xdr:sp>
    <xdr:clientData/>
  </xdr:twoCellAnchor>
  <xdr:twoCellAnchor editAs="oneCell">
    <xdr:from>
      <xdr:col>3</xdr:col>
      <xdr:colOff>336306</xdr:colOff>
      <xdr:row>4</xdr:row>
      <xdr:rowOff>243254</xdr:rowOff>
    </xdr:from>
    <xdr:to>
      <xdr:col>9</xdr:col>
      <xdr:colOff>174380</xdr:colOff>
      <xdr:row>8</xdr:row>
      <xdr:rowOff>137746</xdr:rowOff>
    </xdr:to>
    <xdr:pic>
      <xdr:nvPicPr>
        <xdr:cNvPr id="3" name="Imagen 2">
          <a:extLst>
            <a:ext uri="{FF2B5EF4-FFF2-40B4-BE49-F238E27FC236}">
              <a16:creationId xmlns:a16="http://schemas.microsoft.com/office/drawing/2014/main" id="{0F1BB045-4DE1-47D6-978F-BD70C4370AE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60710" y="1378927"/>
          <a:ext cx="3486882" cy="781050"/>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8E3A19-A7D8-442F-8E54-C4E50E4BB311}" name="Table3" displayName="Table3" ref="M2:X6" totalsRowShown="0" headerRowDxfId="5" dataDxfId="6" headerRowBorderDxfId="15" tableBorderDxfId="16" totalsRowBorderDxfId="14">
  <autoFilter ref="M2:X6" xr:uid="{0B83F6F3-0E12-4FF9-82C7-C13308E139BC}"/>
  <tableColumns count="12">
    <tableColumn id="1" xr3:uid="{85B5AFE8-0EA8-4849-9965-515B40E4C4C8}" name="Estrato" dataDxfId="13"/>
    <tableColumn id="2" xr3:uid="{1A01CDF4-CE41-4D96-AF35-F18C551EF299}" name="Ni" dataDxfId="12"/>
    <tableColumn id="3" xr3:uid="{71FAE4C0-C771-471E-A023-FAD7CB67FF8D}" name="S2" dataDxfId="11"/>
    <tableColumn id="4" xr3:uid="{21B58D71-69B3-4EDD-9157-E256EE742CD1}" name="ci" dataDxfId="10"/>
    <tableColumn id="5" xr3:uid="{D54CE656-C47C-475B-9060-BED91A15CC36}" name="(Ni *Si ) / sqrt(ci)" dataDxfId="9">
      <calculatedColumnFormula>(N3*SQRT(O3))/SQRT(P3)</calculatedColumnFormula>
    </tableColumn>
    <tableColumn id="6" xr3:uid="{E587B9C3-52F7-4128-AF5F-9C1513FB9FCA}" name="Ni *Si  * sqrt(ci)" dataDxfId="8">
      <calculatedColumnFormula>N3*SQRT(O3)*SQRT(P3)</calculatedColumnFormula>
    </tableColumn>
    <tableColumn id="7" xr3:uid="{E14922EA-770E-4982-918B-6C50FCA0D57C}" name="N*S2" dataDxfId="7">
      <calculatedColumnFormula>Table3[[#This Row],[Ni]]*Table3[[#This Row],[S2]]</calculatedColumnFormula>
    </tableColumn>
    <tableColumn id="8" xr3:uid="{D29CE0B9-ABE1-47A1-B807-7F24D8004E6C}" name="N2*(E2/4) + Sum(N*S2)" dataDxfId="3">
      <calculatedColumnFormula>((Table3[[#This Row],[Ni]]^2)*((P6^2)/4))+Table3[[#This Row],[N*S2]]</calculatedColumnFormula>
    </tableColumn>
    <tableColumn id="9" xr3:uid="{D881DE61-83B8-4E75-A4DA-6E956B4BDAE0}" name="n" dataDxfId="2">
      <calculatedColumnFormula>(Table3[[#This Row],[(Ni *Si ) / sqrt(ci)]]*Table3[[#This Row],[Ni *Si  * sqrt(ci)]])/Table3[[#This Row],[N2*(E2/4) + Sum(N*S2)]]</calculatedColumnFormula>
    </tableColumn>
    <tableColumn id="10" xr3:uid="{1EA10A94-66AA-4A8A-A0FC-66099AF783D5}" name="ni2" dataDxfId="4">
      <calculatedColumnFormula>U$6*(Table3[[#This Row],[(Ni *Si ) / sqrt(ci)]]/Q$6)</calculatedColumnFormula>
    </tableColumn>
    <tableColumn id="11" xr3:uid="{BE7A4F5D-F80A-4F5F-8842-EBB505D524EB}" name="ni3" dataDxfId="1"/>
    <tableColumn id="12" xr3:uid="{0744BF67-B097-4A42-AA61-B97598035E7B}" name="(NiSi / sqrt(ci))/Sum(NiSi/sqrt(ci)" dataDxfId="0">
      <calculatedColumnFormula>Table3[[#This Row],[(Ni *Si ) / sqrt(ci)]]/Q$6</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2430-EF80-4E4A-8FCC-CCF4B789AD6C}">
  <dimension ref="E13:J18"/>
  <sheetViews>
    <sheetView showGridLines="0" tabSelected="1" workbookViewId="0">
      <selection activeCell="K12" sqref="K12"/>
    </sheetView>
  </sheetViews>
  <sheetFormatPr defaultColWidth="12.5703125" defaultRowHeight="15.75" customHeight="1"/>
  <cols>
    <col min="1" max="16384" width="12.5703125" style="47"/>
  </cols>
  <sheetData>
    <row r="13" spans="5:10" ht="15.75" customHeight="1">
      <c r="E13" s="59"/>
      <c r="F13" s="62" t="s">
        <v>74</v>
      </c>
      <c r="G13" s="60"/>
      <c r="H13" s="60"/>
      <c r="I13" s="60"/>
      <c r="J13" s="60"/>
    </row>
    <row r="14" spans="5:10" ht="15.75" customHeight="1">
      <c r="E14" s="59"/>
      <c r="F14" s="60" t="s">
        <v>75</v>
      </c>
      <c r="G14" s="60"/>
      <c r="H14" s="60"/>
      <c r="I14" s="60"/>
      <c r="J14" s="60"/>
    </row>
    <row r="15" spans="5:10" ht="15.75" customHeight="1">
      <c r="E15" s="59"/>
      <c r="F15" s="63" t="s">
        <v>73</v>
      </c>
      <c r="G15" s="63"/>
      <c r="H15" s="63"/>
      <c r="I15" s="63"/>
      <c r="J15" s="63"/>
    </row>
    <row r="16" spans="5:10" ht="15.75" customHeight="1">
      <c r="E16" s="59"/>
      <c r="F16" s="63" t="s">
        <v>70</v>
      </c>
      <c r="G16" s="63"/>
      <c r="H16" s="63"/>
      <c r="I16" s="63"/>
      <c r="J16" s="63"/>
    </row>
    <row r="17" spans="5:10" ht="15.75" customHeight="1">
      <c r="E17" s="59"/>
      <c r="F17" s="61" t="s">
        <v>71</v>
      </c>
      <c r="G17" s="61"/>
      <c r="H17" s="61"/>
      <c r="I17" s="61"/>
      <c r="J17" s="61"/>
    </row>
    <row r="18" spans="5:10" ht="15.75" customHeight="1">
      <c r="F18" s="61" t="s">
        <v>72</v>
      </c>
      <c r="G18" s="61"/>
      <c r="H18" s="61"/>
      <c r="I18" s="61"/>
      <c r="J18" s="61"/>
    </row>
  </sheetData>
  <mergeCells count="6">
    <mergeCell ref="F18:J18"/>
    <mergeCell ref="F13:J13"/>
    <mergeCell ref="F14:J14"/>
    <mergeCell ref="F15:J15"/>
    <mergeCell ref="F16:J16"/>
    <mergeCell ref="F17:J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9C80F-3A13-490D-91D5-3F09F21F8EE3}">
  <dimension ref="N4:AB25"/>
  <sheetViews>
    <sheetView showGridLines="0" topLeftCell="E1" zoomScale="115" zoomScaleNormal="115" workbookViewId="0">
      <selection activeCell="L19" sqref="L19"/>
    </sheetView>
  </sheetViews>
  <sheetFormatPr defaultRowHeight="15"/>
  <cols>
    <col min="19" max="19" width="16" customWidth="1"/>
  </cols>
  <sheetData>
    <row r="4" spans="14:28" ht="17.25" customHeight="1">
      <c r="N4" s="9" t="s">
        <v>20</v>
      </c>
      <c r="O4" s="9"/>
      <c r="P4" s="9"/>
      <c r="Q4" s="9"/>
      <c r="R4" s="9"/>
      <c r="S4" s="9"/>
      <c r="T4" s="9"/>
      <c r="U4" s="9"/>
      <c r="V4" s="9"/>
      <c r="W4" s="9"/>
    </row>
    <row r="5" spans="14:28">
      <c r="N5" s="1" t="s">
        <v>1</v>
      </c>
      <c r="O5" s="1" t="s">
        <v>2</v>
      </c>
      <c r="P5" s="1" t="s">
        <v>0</v>
      </c>
      <c r="Q5" s="1" t="s">
        <v>4</v>
      </c>
      <c r="R5" s="1" t="s">
        <v>3</v>
      </c>
      <c r="S5" s="1" t="s">
        <v>5</v>
      </c>
      <c r="T5" s="4" t="s">
        <v>8</v>
      </c>
      <c r="U5" s="5" t="s">
        <v>9</v>
      </c>
      <c r="V5" s="10"/>
      <c r="W5" s="12"/>
    </row>
    <row r="6" spans="14:28">
      <c r="N6" s="1">
        <v>1</v>
      </c>
      <c r="O6" s="1">
        <v>24</v>
      </c>
      <c r="P6" s="1">
        <f>20*(24/120)</f>
        <v>4</v>
      </c>
      <c r="Q6" s="1">
        <v>99</v>
      </c>
      <c r="R6" s="1">
        <v>78.67</v>
      </c>
      <c r="S6" s="1">
        <f>Q6*O6</f>
        <v>2376</v>
      </c>
      <c r="T6" s="4">
        <f>O6^2</f>
        <v>576</v>
      </c>
      <c r="U6" s="5">
        <f>R6^2</f>
        <v>6188.9688999999998</v>
      </c>
      <c r="V6" s="10">
        <f>(T6*(U6/P6))*(1-(P6/O6))</f>
        <v>742676.26800000004</v>
      </c>
      <c r="W6" s="12"/>
    </row>
    <row r="7" spans="14:28">
      <c r="N7" s="1">
        <v>2</v>
      </c>
      <c r="O7" s="1">
        <v>36</v>
      </c>
      <c r="P7" s="1">
        <f>20*(O7/120)</f>
        <v>6</v>
      </c>
      <c r="Q7" s="1">
        <v>100</v>
      </c>
      <c r="R7" s="1">
        <v>55.6</v>
      </c>
      <c r="S7" s="1">
        <f t="shared" ref="S7:S9" si="0">Q7*O7</f>
        <v>3600</v>
      </c>
      <c r="T7" s="4">
        <f t="shared" ref="T7:T9" si="1">O7^2</f>
        <v>1296</v>
      </c>
      <c r="U7" s="5">
        <f t="shared" ref="U7:U9" si="2">R7^2</f>
        <v>3091.36</v>
      </c>
      <c r="V7" s="10">
        <f t="shared" ref="V7:V9" si="3">(T7*(U7/P7))*(1-(P7/O7))</f>
        <v>556444.80000000005</v>
      </c>
      <c r="W7" s="12"/>
    </row>
    <row r="8" spans="14:28">
      <c r="N8" s="1">
        <v>3</v>
      </c>
      <c r="O8" s="1">
        <v>30</v>
      </c>
      <c r="P8" s="1">
        <f>20*(O8/120)</f>
        <v>5</v>
      </c>
      <c r="Q8" s="1">
        <v>98</v>
      </c>
      <c r="R8" s="1">
        <v>39.5</v>
      </c>
      <c r="S8" s="1">
        <f t="shared" si="0"/>
        <v>2940</v>
      </c>
      <c r="T8" s="4">
        <f t="shared" si="1"/>
        <v>900</v>
      </c>
      <c r="U8" s="5">
        <f t="shared" si="2"/>
        <v>1560.25</v>
      </c>
      <c r="V8" s="10">
        <f t="shared" si="3"/>
        <v>234037.5</v>
      </c>
      <c r="W8" s="12"/>
    </row>
    <row r="9" spans="14:28">
      <c r="N9" s="1">
        <v>4</v>
      </c>
      <c r="O9" s="1">
        <v>30</v>
      </c>
      <c r="P9" s="1">
        <f>20*(O9/120)</f>
        <v>5</v>
      </c>
      <c r="Q9" s="1">
        <v>100</v>
      </c>
      <c r="R9" s="1">
        <v>112.5</v>
      </c>
      <c r="S9" s="1">
        <f t="shared" si="0"/>
        <v>3000</v>
      </c>
      <c r="T9" s="4">
        <f t="shared" si="1"/>
        <v>900</v>
      </c>
      <c r="U9" s="5">
        <f t="shared" si="2"/>
        <v>12656.25</v>
      </c>
      <c r="V9" s="15">
        <f t="shared" si="3"/>
        <v>1898437.5</v>
      </c>
      <c r="W9" s="16"/>
    </row>
    <row r="10" spans="14:28">
      <c r="O10">
        <v>120</v>
      </c>
      <c r="S10" s="2">
        <f>SUM(S6:S9)</f>
        <v>11916</v>
      </c>
      <c r="V10" s="17">
        <f>SUM(V6:W9)</f>
        <v>3431596.068</v>
      </c>
      <c r="W10" s="17"/>
      <c r="X10" s="1" t="s">
        <v>10</v>
      </c>
      <c r="Y10" s="1">
        <f>SQRT(V10)</f>
        <v>1852.4567654873892</v>
      </c>
      <c r="Z10" s="9" t="s">
        <v>24</v>
      </c>
      <c r="AA10" s="9"/>
      <c r="AB10" s="9"/>
    </row>
    <row r="12" spans="14:28">
      <c r="O12" s="18" t="s">
        <v>21</v>
      </c>
      <c r="P12" s="19"/>
      <c r="Q12" s="20"/>
    </row>
    <row r="13" spans="14:28" ht="18">
      <c r="O13" s="1" t="s">
        <v>6</v>
      </c>
      <c r="P13" s="1" t="s">
        <v>7</v>
      </c>
      <c r="Q13" s="1">
        <f>(1/O10)*S10</f>
        <v>99.3</v>
      </c>
    </row>
    <row r="15" spans="14:28">
      <c r="O15" s="18" t="s">
        <v>19</v>
      </c>
      <c r="P15" s="19"/>
      <c r="Q15" s="20"/>
    </row>
    <row r="16" spans="14:28" ht="18">
      <c r="O16" s="1" t="s">
        <v>11</v>
      </c>
      <c r="P16" s="1" t="s">
        <v>10</v>
      </c>
      <c r="Q16" s="1">
        <f>(1/O10)*Y10</f>
        <v>15.437139712394909</v>
      </c>
    </row>
    <row r="18" spans="15:20">
      <c r="O18" s="18" t="s">
        <v>12</v>
      </c>
      <c r="P18" s="19"/>
      <c r="Q18" s="19"/>
      <c r="R18" s="20"/>
    </row>
    <row r="19" spans="15:20">
      <c r="O19" s="1" t="s">
        <v>13</v>
      </c>
      <c r="P19" s="21">
        <f>Q13+2*Q16</f>
        <v>130.1742794247898</v>
      </c>
      <c r="Q19" s="22"/>
      <c r="R19" s="23"/>
    </row>
    <row r="20" spans="15:20">
      <c r="O20" s="1" t="s">
        <v>14</v>
      </c>
      <c r="P20" s="21">
        <f>Q13-2*Q16</f>
        <v>68.425720575210178</v>
      </c>
      <c r="Q20" s="22"/>
      <c r="R20" s="23"/>
    </row>
    <row r="22" spans="15:20">
      <c r="O22" s="9" t="s">
        <v>22</v>
      </c>
      <c r="P22" s="9"/>
      <c r="Q22" s="9"/>
      <c r="R22" s="9"/>
      <c r="S22" s="9"/>
      <c r="T22" s="9"/>
    </row>
    <row r="23" spans="15:20">
      <c r="O23" s="10" t="s">
        <v>15</v>
      </c>
      <c r="P23" s="11"/>
      <c r="Q23" s="11"/>
      <c r="R23" s="11"/>
      <c r="S23" s="11"/>
      <c r="T23" s="12"/>
    </row>
    <row r="25" spans="15:20">
      <c r="O25" s="13" t="s">
        <v>23</v>
      </c>
      <c r="P25" s="13"/>
      <c r="Q25" s="13"/>
      <c r="R25" s="14"/>
      <c r="S25" s="1" t="s">
        <v>10</v>
      </c>
      <c r="T25" s="1">
        <f>2*Q16</f>
        <v>30.874279424789819</v>
      </c>
    </row>
  </sheetData>
  <mergeCells count="16">
    <mergeCell ref="N4:W4"/>
    <mergeCell ref="O12:Q12"/>
    <mergeCell ref="O18:R18"/>
    <mergeCell ref="P19:R19"/>
    <mergeCell ref="P20:R20"/>
    <mergeCell ref="V5:W5"/>
    <mergeCell ref="V6:W6"/>
    <mergeCell ref="V7:W7"/>
    <mergeCell ref="V8:W8"/>
    <mergeCell ref="O22:T22"/>
    <mergeCell ref="O23:T23"/>
    <mergeCell ref="O25:R25"/>
    <mergeCell ref="Z10:AB10"/>
    <mergeCell ref="V9:W9"/>
    <mergeCell ref="V10:W10"/>
    <mergeCell ref="O15:Q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5786A-5768-4263-89E1-104385AA8A79}">
  <dimension ref="H1:L25"/>
  <sheetViews>
    <sheetView showGridLines="0" workbookViewId="0">
      <selection activeCell="H13" sqref="H13"/>
    </sheetView>
  </sheetViews>
  <sheetFormatPr defaultColWidth="12.5703125" defaultRowHeight="15.75" customHeight="1"/>
  <cols>
    <col min="1" max="8" width="12.5703125" style="47"/>
    <col min="9" max="9" width="21" style="47" customWidth="1"/>
    <col min="10" max="10" width="26.140625" style="47" customWidth="1"/>
    <col min="11" max="11" width="20.42578125" style="47" customWidth="1"/>
    <col min="12" max="12" width="25.28515625" style="47" customWidth="1"/>
    <col min="13" max="16384" width="12.5703125" style="47"/>
  </cols>
  <sheetData>
    <row r="1" spans="8:12" ht="15">
      <c r="H1" s="46"/>
      <c r="I1" s="46"/>
      <c r="J1" s="46"/>
      <c r="K1" s="46"/>
    </row>
    <row r="2" spans="8:12" ht="15">
      <c r="H2" s="48" t="s">
        <v>51</v>
      </c>
      <c r="I2" s="48" t="s">
        <v>52</v>
      </c>
      <c r="J2" s="48" t="s">
        <v>53</v>
      </c>
      <c r="K2" s="48" t="s">
        <v>54</v>
      </c>
    </row>
    <row r="3" spans="8:12" ht="15">
      <c r="H3" s="49">
        <v>1</v>
      </c>
      <c r="I3" s="49" t="s">
        <v>55</v>
      </c>
      <c r="J3" s="49">
        <v>25</v>
      </c>
      <c r="K3" s="49">
        <v>16</v>
      </c>
    </row>
    <row r="4" spans="8:12" ht="15">
      <c r="H4" s="49">
        <v>2</v>
      </c>
      <c r="I4" s="49" t="s">
        <v>56</v>
      </c>
      <c r="J4" s="49">
        <v>18</v>
      </c>
      <c r="K4" s="49">
        <v>9</v>
      </c>
    </row>
    <row r="5" spans="8:12" ht="15">
      <c r="H5" s="49">
        <v>3</v>
      </c>
      <c r="I5" s="49" t="s">
        <v>57</v>
      </c>
      <c r="J5" s="49">
        <v>13</v>
      </c>
      <c r="K5" s="49">
        <v>4</v>
      </c>
    </row>
    <row r="6" spans="8:12" ht="15">
      <c r="H6" s="50" t="s">
        <v>58</v>
      </c>
      <c r="I6" s="46"/>
      <c r="J6" s="50">
        <f>SUM(J3:J5)</f>
        <v>56</v>
      </c>
      <c r="K6" s="46"/>
    </row>
    <row r="8" spans="8:12" ht="15">
      <c r="H8" s="48" t="s">
        <v>39</v>
      </c>
      <c r="I8" s="48" t="s">
        <v>59</v>
      </c>
      <c r="J8" s="48" t="s">
        <v>60</v>
      </c>
      <c r="K8" s="48" t="s">
        <v>61</v>
      </c>
      <c r="L8" s="46"/>
    </row>
    <row r="9" spans="8:12" ht="15">
      <c r="H9" s="49">
        <v>15</v>
      </c>
      <c r="I9" s="49">
        <f t="shared" ref="I9:I11" si="0">SQRT(K3)</f>
        <v>4</v>
      </c>
      <c r="J9" s="49">
        <f t="shared" ref="J9:J11" si="1">J3*I9</f>
        <v>100</v>
      </c>
      <c r="K9" s="51">
        <f>J9/J12*H9</f>
        <v>8.3333333333333339</v>
      </c>
      <c r="L9" s="46"/>
    </row>
    <row r="10" spans="8:12" ht="15">
      <c r="H10" s="49"/>
      <c r="I10" s="49">
        <f t="shared" si="0"/>
        <v>3</v>
      </c>
      <c r="J10" s="49">
        <f t="shared" si="1"/>
        <v>54</v>
      </c>
      <c r="K10" s="52">
        <f>J10/J12*H9</f>
        <v>4.5</v>
      </c>
      <c r="L10" s="46"/>
    </row>
    <row r="11" spans="8:12" ht="15">
      <c r="H11" s="49"/>
      <c r="I11" s="49">
        <f t="shared" si="0"/>
        <v>2</v>
      </c>
      <c r="J11" s="49">
        <f t="shared" si="1"/>
        <v>26</v>
      </c>
      <c r="K11" s="51">
        <f>J11/J12*H9</f>
        <v>2.1666666666666665</v>
      </c>
      <c r="L11" s="46"/>
    </row>
    <row r="12" spans="8:12" ht="15">
      <c r="H12" s="46"/>
      <c r="I12" s="46"/>
      <c r="J12" s="49">
        <f>SUM(J9:J11)</f>
        <v>180</v>
      </c>
      <c r="K12" s="46"/>
      <c r="L12" s="46"/>
    </row>
    <row r="14" spans="8:12" ht="15">
      <c r="I14" s="48" t="s">
        <v>62</v>
      </c>
      <c r="J14" s="48" t="s">
        <v>63</v>
      </c>
      <c r="K14" s="48" t="s">
        <v>64</v>
      </c>
      <c r="L14" s="48" t="s">
        <v>65</v>
      </c>
    </row>
    <row r="15" spans="8:12" ht="15">
      <c r="I15" s="49">
        <v>150</v>
      </c>
      <c r="J15" s="49">
        <f t="shared" ref="J15:J17" si="2">J3*I15</f>
        <v>3750</v>
      </c>
      <c r="K15" s="53">
        <f>(J3/J6)^2*2</f>
        <v>0.39859693877551022</v>
      </c>
      <c r="L15" s="54">
        <f>SQRT(K18)</f>
        <v>0.8320738781956265</v>
      </c>
    </row>
    <row r="16" spans="8:12" ht="15">
      <c r="I16" s="49">
        <v>300</v>
      </c>
      <c r="J16" s="49">
        <f t="shared" si="2"/>
        <v>5400</v>
      </c>
      <c r="K16" s="55">
        <f>(J4/J6)^2*1.8</f>
        <v>0.18596938775510208</v>
      </c>
      <c r="L16" s="46"/>
    </row>
    <row r="17" spans="9:12" ht="15">
      <c r="I17" s="49">
        <v>400</v>
      </c>
      <c r="J17" s="49">
        <f t="shared" si="2"/>
        <v>5200</v>
      </c>
      <c r="K17" s="55">
        <f>(J5/J6)^2*2</f>
        <v>0.10778061224489796</v>
      </c>
      <c r="L17" s="46"/>
    </row>
    <row r="18" spans="9:12" ht="15">
      <c r="I18" s="49"/>
      <c r="J18" s="49">
        <f t="shared" ref="J18:K18" si="3">SUM(J15:J17)</f>
        <v>14350</v>
      </c>
      <c r="K18" s="55">
        <f t="shared" si="3"/>
        <v>0.69234693877551023</v>
      </c>
      <c r="L18" s="46"/>
    </row>
    <row r="19" spans="9:12" ht="15">
      <c r="I19" s="46"/>
      <c r="J19" s="56">
        <f>J18/J6</f>
        <v>256.25</v>
      </c>
      <c r="K19" s="46"/>
      <c r="L19" s="46"/>
    </row>
    <row r="20" spans="9:12" ht="15">
      <c r="I20" s="48" t="s">
        <v>66</v>
      </c>
      <c r="J20" s="48" t="s">
        <v>67</v>
      </c>
      <c r="K20" s="46"/>
      <c r="L20" s="46"/>
    </row>
    <row r="21" spans="9:12" ht="15">
      <c r="I21" s="49">
        <v>1.96</v>
      </c>
      <c r="J21" s="51">
        <f>J19-I23</f>
        <v>254.61913519873656</v>
      </c>
      <c r="K21" s="46"/>
      <c r="L21" s="46"/>
    </row>
    <row r="22" spans="9:12" ht="15">
      <c r="I22" s="48" t="s">
        <v>68</v>
      </c>
      <c r="J22" s="51">
        <f>J19+I23</f>
        <v>257.88086480126344</v>
      </c>
      <c r="K22" s="46"/>
      <c r="L22" s="46"/>
    </row>
    <row r="23" spans="9:12" ht="15">
      <c r="I23" s="51">
        <f>I21*L15</f>
        <v>1.6308648012634279</v>
      </c>
      <c r="J23" s="46"/>
      <c r="K23" s="46"/>
      <c r="L23" s="46"/>
    </row>
    <row r="24" spans="9:12" ht="15">
      <c r="I24" s="46"/>
      <c r="J24" s="46"/>
      <c r="K24" s="46"/>
      <c r="L24" s="46"/>
    </row>
    <row r="25" spans="9:12" ht="15">
      <c r="I25" s="57" t="s">
        <v>69</v>
      </c>
      <c r="J25" s="58"/>
      <c r="K25" s="58"/>
      <c r="L25" s="5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CF0E7-8304-4AE1-B421-194D3D4BC3B0}">
  <dimension ref="M2:X16"/>
  <sheetViews>
    <sheetView showGridLines="0" zoomScale="130" zoomScaleNormal="130" workbookViewId="0">
      <selection activeCell="L17" sqref="L17"/>
    </sheetView>
  </sheetViews>
  <sheetFormatPr defaultRowHeight="15"/>
  <cols>
    <col min="13" max="13" width="16.42578125" customWidth="1"/>
    <col min="14" max="16" width="10" customWidth="1"/>
    <col min="17" max="17" width="20.28515625" customWidth="1"/>
    <col min="18" max="18" width="19.140625" customWidth="1"/>
    <col min="19" max="19" width="16.28515625" customWidth="1"/>
    <col min="20" max="20" width="25.85546875" customWidth="1"/>
    <col min="21" max="21" width="17.5703125" customWidth="1"/>
    <col min="24" max="24" width="33.140625" customWidth="1"/>
  </cols>
  <sheetData>
    <row r="2" spans="13:24" ht="24.75" customHeight="1">
      <c r="M2" s="36" t="s">
        <v>1</v>
      </c>
      <c r="N2" s="37" t="s">
        <v>31</v>
      </c>
      <c r="O2" s="37" t="s">
        <v>30</v>
      </c>
      <c r="P2" s="37" t="s">
        <v>32</v>
      </c>
      <c r="Q2" s="34" t="s">
        <v>33</v>
      </c>
      <c r="R2" s="34" t="s">
        <v>34</v>
      </c>
      <c r="S2" s="34" t="s">
        <v>36</v>
      </c>
      <c r="T2" s="35" t="s">
        <v>37</v>
      </c>
      <c r="U2" s="35" t="s">
        <v>39</v>
      </c>
      <c r="V2" s="25" t="s">
        <v>40</v>
      </c>
      <c r="W2" s="35" t="s">
        <v>41</v>
      </c>
      <c r="X2" s="35" t="s">
        <v>43</v>
      </c>
    </row>
    <row r="3" spans="13:24" ht="24.75" customHeight="1">
      <c r="M3" s="26" t="s">
        <v>16</v>
      </c>
      <c r="N3" s="27">
        <v>112</v>
      </c>
      <c r="O3" s="27">
        <v>2.25</v>
      </c>
      <c r="P3" s="27">
        <v>9</v>
      </c>
      <c r="Q3" s="6">
        <f>(N3*SQRT(O3))/SQRT(P3)</f>
        <v>56</v>
      </c>
      <c r="R3" s="8">
        <f>N3*SQRT(O3)*SQRT(P3)</f>
        <v>504</v>
      </c>
      <c r="S3" s="6">
        <f>Table3[[#This Row],[Ni]]*Table3[[#This Row],[S2]]</f>
        <v>252</v>
      </c>
      <c r="T3" s="7"/>
      <c r="U3" s="38"/>
      <c r="V3" s="28">
        <f>U$6*(Table3[[#This Row],[(Ni *Si ) / sqrt(ci)]]/Q$6)</f>
        <v>15.954763546390554</v>
      </c>
      <c r="W3" s="28">
        <v>16</v>
      </c>
      <c r="X3" s="28">
        <f>Table3[[#This Row],[(Ni *Si ) / sqrt(ci)]]/Q$6</f>
        <v>0.60750705142113248</v>
      </c>
    </row>
    <row r="4" spans="13:24" ht="24.75" customHeight="1">
      <c r="M4" s="26" t="s">
        <v>17</v>
      </c>
      <c r="N4" s="27">
        <v>68</v>
      </c>
      <c r="O4" s="27">
        <v>3.24</v>
      </c>
      <c r="P4" s="27">
        <v>25</v>
      </c>
      <c r="Q4" s="6">
        <f>(N4*SQRT(O4))/SQRT(P4)</f>
        <v>24.48</v>
      </c>
      <c r="R4" s="8">
        <f>N4*SQRT(O4)*SQRT(P4)</f>
        <v>612</v>
      </c>
      <c r="S4" s="6">
        <f>Table3[[#This Row],[Ni]]*Table3[[#This Row],[S2]]</f>
        <v>220.32000000000002</v>
      </c>
      <c r="T4" s="7"/>
      <c r="U4" s="38"/>
      <c r="V4" s="28">
        <f>U$6*(Table3[[#This Row],[(Ni *Si ) / sqrt(ci)]]/Q$6)</f>
        <v>6.9745109217078713</v>
      </c>
      <c r="W4" s="28">
        <v>7</v>
      </c>
      <c r="X4" s="28">
        <f>Table3[[#This Row],[(Ni *Si ) / sqrt(ci)]]/Q$6</f>
        <v>0.26556736819266652</v>
      </c>
    </row>
    <row r="5" spans="13:24" ht="24.75" customHeight="1">
      <c r="M5" s="29" t="s">
        <v>18</v>
      </c>
      <c r="N5" s="30">
        <v>39</v>
      </c>
      <c r="O5" s="30">
        <v>3.24</v>
      </c>
      <c r="P5" s="30">
        <v>36</v>
      </c>
      <c r="Q5" s="31">
        <f>(N5*SQRT(O5))/SQRT(P5)</f>
        <v>11.700000000000001</v>
      </c>
      <c r="R5" s="32">
        <f>N5*SQRT(O5)*SQRT(P5)</f>
        <v>421.20000000000005</v>
      </c>
      <c r="S5" s="31">
        <f>Table3[[#This Row],[Ni]]*Table3[[#This Row],[S2]]</f>
        <v>126.36000000000001</v>
      </c>
      <c r="T5" s="7"/>
      <c r="U5" s="38"/>
      <c r="V5" s="28">
        <f>U$6*(Table3[[#This Row],[(Ni *Si ) / sqrt(ci)]]/Q$6)</f>
        <v>3.3334059552280269</v>
      </c>
      <c r="W5" s="28">
        <v>4</v>
      </c>
      <c r="X5" s="28">
        <f>Table3[[#This Row],[(Ni *Si ) / sqrt(ci)]]/Q$6</f>
        <v>0.12692558038620091</v>
      </c>
    </row>
    <row r="6" spans="13:24">
      <c r="M6" s="29" t="s">
        <v>35</v>
      </c>
      <c r="N6" s="39">
        <f>SUM(N3:N5)</f>
        <v>219</v>
      </c>
      <c r="O6" s="30"/>
      <c r="P6" s="30"/>
      <c r="Q6" s="31">
        <f>SUM(Q3:Q5)</f>
        <v>92.18</v>
      </c>
      <c r="R6" s="31">
        <f>SUM(R3:R5)</f>
        <v>1537.2</v>
      </c>
      <c r="S6" s="40">
        <f>SUM(S3:S5)</f>
        <v>598.68000000000006</v>
      </c>
      <c r="T6" s="33">
        <f>((Table3[[#This Row],[Ni]]^2)*((P9^2)/4))+Table3[[#This Row],[N*S2]]</f>
        <v>5395.4544515624993</v>
      </c>
      <c r="U6" s="28">
        <f>(Table3[[#This Row],[(Ni *Si ) / sqrt(ci)]]*Table3[[#This Row],[Ni *Si  * sqrt(ci)]])/Table3[[#This Row],[N2*(E2/4) + Sum(N*S2)]]</f>
        <v>26.262680423326454</v>
      </c>
      <c r="V6" s="28">
        <f>SUM(V3:V5)</f>
        <v>26.262680423326454</v>
      </c>
      <c r="W6" s="28"/>
      <c r="X6" s="28">
        <f>Table3[[#This Row],[(Ni *Si ) / sqrt(ci)]]/Q$6</f>
        <v>1</v>
      </c>
    </row>
    <row r="8" spans="13:24">
      <c r="M8" s="1" t="s">
        <v>25</v>
      </c>
      <c r="T8" s="44" t="s">
        <v>47</v>
      </c>
      <c r="U8" s="44"/>
      <c r="V8" s="44"/>
      <c r="W8" s="44"/>
    </row>
    <row r="9" spans="13:24">
      <c r="M9" s="1" t="s">
        <v>26</v>
      </c>
      <c r="O9" s="42" t="s">
        <v>38</v>
      </c>
      <c r="P9" s="41">
        <v>0.63249999999999995</v>
      </c>
      <c r="S9" s="28"/>
      <c r="T9" s="17" t="s">
        <v>45</v>
      </c>
      <c r="U9" s="17"/>
      <c r="V9" s="3" t="s">
        <v>10</v>
      </c>
      <c r="W9" s="1">
        <v>400</v>
      </c>
    </row>
    <row r="10" spans="13:24">
      <c r="M10" s="1" t="s">
        <v>27</v>
      </c>
      <c r="S10" s="28"/>
      <c r="T10" s="17" t="s">
        <v>42</v>
      </c>
      <c r="U10" s="17"/>
      <c r="V10" s="3" t="s">
        <v>7</v>
      </c>
      <c r="W10" s="1">
        <v>400</v>
      </c>
    </row>
    <row r="11" spans="13:24">
      <c r="M11" s="1" t="s">
        <v>28</v>
      </c>
      <c r="S11" s="28"/>
      <c r="T11" s="17" t="s">
        <v>44</v>
      </c>
      <c r="U11" s="17"/>
      <c r="V11" s="3" t="s">
        <v>10</v>
      </c>
      <c r="W11" s="1">
        <v>400</v>
      </c>
    </row>
    <row r="12" spans="13:24">
      <c r="M12" s="1" t="s">
        <v>29</v>
      </c>
      <c r="T12" s="17" t="s">
        <v>46</v>
      </c>
      <c r="U12" s="17"/>
      <c r="V12" s="43" t="s">
        <v>7</v>
      </c>
      <c r="W12" s="24">
        <v>400</v>
      </c>
    </row>
    <row r="13" spans="13:24">
      <c r="T13" s="10" t="s">
        <v>39</v>
      </c>
      <c r="U13" s="12"/>
      <c r="V13" s="3" t="s">
        <v>7</v>
      </c>
      <c r="W13" s="1">
        <f>400/SUMPRODUCT(X3:X5,P3:P5)</f>
        <v>23.986468904501692</v>
      </c>
    </row>
    <row r="14" spans="13:24">
      <c r="T14" s="17" t="s">
        <v>48</v>
      </c>
      <c r="U14" s="17"/>
      <c r="V14" s="3" t="s">
        <v>7</v>
      </c>
      <c r="W14" s="45">
        <f>W$13*X3</f>
        <v>14.571948998178504</v>
      </c>
    </row>
    <row r="15" spans="13:24">
      <c r="T15" s="17" t="s">
        <v>49</v>
      </c>
      <c r="U15" s="17"/>
      <c r="V15" s="3" t="s">
        <v>7</v>
      </c>
      <c r="W15" s="45">
        <f t="shared" ref="W15:W16" si="0">W$13*X4</f>
        <v>6.370023419203747</v>
      </c>
    </row>
    <row r="16" spans="13:24">
      <c r="T16" s="17" t="s">
        <v>50</v>
      </c>
      <c r="U16" s="17"/>
      <c r="V16" s="3" t="s">
        <v>7</v>
      </c>
      <c r="W16" s="45">
        <f t="shared" si="0"/>
        <v>3.0444964871194382</v>
      </c>
    </row>
  </sheetData>
  <mergeCells count="9">
    <mergeCell ref="T12:U12"/>
    <mergeCell ref="T13:U13"/>
    <mergeCell ref="T8:W8"/>
    <mergeCell ref="T14:U14"/>
    <mergeCell ref="T15:U15"/>
    <mergeCell ref="T16:U16"/>
    <mergeCell ref="T10:U10"/>
    <mergeCell ref="T11:U11"/>
    <mergeCell ref="T9:U9"/>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Problema 1 </vt:lpstr>
      <vt:lpstr>Problema 2</vt:lpstr>
      <vt:lpstr>problema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dc:creator>
  <cp:lastModifiedBy>carva</cp:lastModifiedBy>
  <dcterms:created xsi:type="dcterms:W3CDTF">2024-09-27T16:41:36Z</dcterms:created>
  <dcterms:modified xsi:type="dcterms:W3CDTF">2024-09-29T22:27:00Z</dcterms:modified>
</cp:coreProperties>
</file>