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carva\Desktop\Cuarto Semestre__ PENDIENTE\Finanzas\"/>
    </mc:Choice>
  </mc:AlternateContent>
  <xr:revisionPtr revIDLastSave="0" documentId="13_ncr:1_{230B228F-79AE-4CB3-B009-B986B31FEAD6}" xr6:coauthVersionLast="36" xr6:coauthVersionMax="36" xr10:uidLastSave="{00000000-0000-0000-0000-000000000000}"/>
  <bookViews>
    <workbookView xWindow="0" yWindow="0" windowWidth="20490" windowHeight="7545" activeTab="2" xr2:uid="{00000000-000D-0000-FFFF-FFFF00000000}"/>
  </bookViews>
  <sheets>
    <sheet name="Sheet1" sheetId="4" r:id="rId1"/>
    <sheet name="INFORMACION" sheetId="1" r:id="rId2"/>
    <sheet name="TABLA 1" sheetId="2" r:id="rId3"/>
    <sheet name="TABLA 2" sheetId="3" r:id="rId4"/>
  </sheets>
  <calcPr calcId="181029"/>
</workbook>
</file>

<file path=xl/calcChain.xml><?xml version="1.0" encoding="utf-8"?>
<calcChain xmlns="http://schemas.openxmlformats.org/spreadsheetml/2006/main">
  <c r="J51" i="2" l="1"/>
  <c r="L50" i="2"/>
  <c r="K50" i="2"/>
  <c r="J50" i="2"/>
  <c r="K49" i="2"/>
  <c r="J49" i="2"/>
  <c r="M48" i="2"/>
  <c r="L48" i="2"/>
  <c r="K48" i="2"/>
  <c r="J48" i="2"/>
  <c r="M46" i="2"/>
  <c r="L46" i="2"/>
  <c r="K46" i="2"/>
  <c r="J46" i="2"/>
  <c r="M44" i="2"/>
  <c r="L44" i="2"/>
  <c r="K44" i="2"/>
  <c r="J44" i="2"/>
  <c r="M43" i="2"/>
  <c r="L43" i="2"/>
  <c r="K43" i="2"/>
  <c r="J43" i="2"/>
  <c r="M42" i="2"/>
  <c r="L42" i="2"/>
  <c r="K42" i="2"/>
  <c r="J42" i="2"/>
  <c r="J39" i="2"/>
  <c r="M37" i="2"/>
  <c r="L37" i="2"/>
  <c r="K37" i="2"/>
  <c r="M39" i="2"/>
  <c r="L39" i="2"/>
  <c r="K39" i="2"/>
  <c r="J37" i="2"/>
  <c r="M36" i="2"/>
  <c r="L36" i="2"/>
  <c r="K36" i="2"/>
  <c r="J36" i="2"/>
  <c r="K35" i="2"/>
  <c r="L35" i="2"/>
  <c r="M35" i="2"/>
  <c r="J35" i="2"/>
  <c r="J34" i="2"/>
  <c r="M34" i="2"/>
  <c r="M31" i="2"/>
  <c r="M30" i="2"/>
  <c r="K34" i="2"/>
  <c r="L34" i="2"/>
  <c r="M33" i="2"/>
  <c r="L33" i="2"/>
  <c r="L32" i="2"/>
  <c r="M32" i="2"/>
  <c r="K33" i="2"/>
  <c r="J33" i="2"/>
  <c r="K32" i="2"/>
  <c r="J32" i="2"/>
  <c r="L31" i="2"/>
  <c r="L30" i="2"/>
  <c r="K31" i="2"/>
  <c r="J9" i="4"/>
  <c r="I9" i="4"/>
  <c r="I10" i="4" s="1"/>
  <c r="L7" i="4"/>
  <c r="L8" i="4" s="1"/>
  <c r="K7" i="4"/>
  <c r="K8" i="4" s="1"/>
  <c r="J7" i="4"/>
  <c r="J8" i="4" s="1"/>
  <c r="I7" i="4"/>
  <c r="I8" i="4" s="1"/>
  <c r="K30" i="2"/>
  <c r="J28" i="2"/>
  <c r="K28" i="2"/>
  <c r="L28" i="2"/>
  <c r="M28" i="2"/>
  <c r="M29" i="2" s="1"/>
  <c r="J29" i="2"/>
  <c r="K29" i="2"/>
  <c r="L29" i="2"/>
  <c r="J30" i="2"/>
  <c r="J31" i="2" s="1"/>
  <c r="O14" i="3"/>
  <c r="N14" i="3"/>
  <c r="M14" i="3"/>
  <c r="L14" i="3"/>
  <c r="K14" i="3"/>
  <c r="J14" i="3"/>
  <c r="I14" i="3"/>
  <c r="G14" i="3"/>
  <c r="E14" i="3"/>
  <c r="C14" i="3"/>
  <c r="O13" i="3"/>
  <c r="N13" i="3"/>
  <c r="M13" i="3"/>
  <c r="L13" i="3"/>
  <c r="K13" i="3"/>
  <c r="J13" i="3"/>
  <c r="I13" i="3"/>
  <c r="G13" i="3"/>
  <c r="E13" i="3"/>
  <c r="C13" i="3"/>
  <c r="O12" i="3"/>
  <c r="N12" i="3"/>
  <c r="M12" i="3"/>
  <c r="L12" i="3"/>
  <c r="K12" i="3"/>
  <c r="J12" i="3"/>
  <c r="I12" i="3"/>
  <c r="G12" i="3"/>
  <c r="E12" i="3"/>
  <c r="C12" i="3"/>
  <c r="O11" i="3"/>
  <c r="N11" i="3"/>
  <c r="M11" i="3"/>
  <c r="L11" i="3"/>
  <c r="K11" i="3"/>
  <c r="J11" i="3"/>
  <c r="I11" i="3"/>
  <c r="G11" i="3"/>
  <c r="E11" i="3"/>
  <c r="C11" i="3"/>
  <c r="O10" i="3"/>
  <c r="N10" i="3"/>
  <c r="M10" i="3"/>
  <c r="L10" i="3"/>
  <c r="K10" i="3"/>
  <c r="J10" i="3"/>
  <c r="I10" i="3"/>
  <c r="G10" i="3"/>
  <c r="E10" i="3"/>
  <c r="C10" i="3"/>
  <c r="O9" i="3"/>
  <c r="N9" i="3"/>
  <c r="M9" i="3"/>
  <c r="L9" i="3"/>
  <c r="K9" i="3"/>
  <c r="J9" i="3"/>
  <c r="I9" i="3"/>
  <c r="G9" i="3"/>
  <c r="E9" i="3"/>
  <c r="C9" i="3"/>
  <c r="O8" i="3"/>
  <c r="N8" i="3"/>
  <c r="M8" i="3"/>
  <c r="L8" i="3"/>
  <c r="K8" i="3"/>
  <c r="J8" i="3"/>
  <c r="I8" i="3"/>
  <c r="G8" i="3"/>
  <c r="E8" i="3"/>
  <c r="C8" i="3"/>
  <c r="O7" i="3"/>
  <c r="N7" i="3"/>
  <c r="M7" i="3"/>
  <c r="L7" i="3"/>
  <c r="K7" i="3"/>
  <c r="J7" i="3"/>
  <c r="I7" i="3"/>
  <c r="G7" i="3"/>
  <c r="E7" i="3"/>
  <c r="C7" i="3"/>
  <c r="O6" i="3"/>
  <c r="N6" i="3"/>
  <c r="M6" i="3"/>
  <c r="L6" i="3"/>
  <c r="K6" i="3"/>
  <c r="J6" i="3"/>
  <c r="I6" i="3"/>
  <c r="G6" i="3"/>
  <c r="E6" i="3"/>
  <c r="C6" i="3"/>
  <c r="O5" i="3"/>
  <c r="N5" i="3"/>
  <c r="M5" i="3"/>
  <c r="L5" i="3"/>
  <c r="K5" i="3"/>
  <c r="J5" i="3"/>
  <c r="I5" i="3"/>
  <c r="G5" i="3"/>
  <c r="E5" i="3"/>
  <c r="C5" i="3"/>
  <c r="O4" i="3"/>
  <c r="N4" i="3"/>
  <c r="M4" i="3"/>
  <c r="L4" i="3"/>
  <c r="K4" i="3"/>
  <c r="J4" i="3"/>
  <c r="I4" i="3"/>
  <c r="G4" i="3"/>
  <c r="E4" i="3"/>
  <c r="C4" i="3"/>
  <c r="D32" i="2"/>
  <c r="C32" i="2"/>
  <c r="D31" i="2"/>
  <c r="C31" i="2"/>
  <c r="D30" i="2"/>
  <c r="O18" i="2"/>
  <c r="N18" i="2"/>
  <c r="M18" i="2"/>
  <c r="L18" i="2"/>
  <c r="K18" i="2"/>
  <c r="J18" i="2"/>
  <c r="I18" i="2"/>
  <c r="G18" i="2"/>
  <c r="E18" i="2"/>
  <c r="C18" i="2"/>
  <c r="O17" i="2"/>
  <c r="N17" i="2"/>
  <c r="M17" i="2"/>
  <c r="L17" i="2"/>
  <c r="K17" i="2"/>
  <c r="J17" i="2"/>
  <c r="I17" i="2"/>
  <c r="G17" i="2"/>
  <c r="E17" i="2"/>
  <c r="C17" i="2"/>
  <c r="O16" i="2"/>
  <c r="N16" i="2"/>
  <c r="M16" i="2"/>
  <c r="L16" i="2"/>
  <c r="K16" i="2"/>
  <c r="J16" i="2"/>
  <c r="I16" i="2"/>
  <c r="G16" i="2"/>
  <c r="E16" i="2"/>
  <c r="C16" i="2"/>
  <c r="O15" i="2"/>
  <c r="N15" i="2"/>
  <c r="M15" i="2"/>
  <c r="L15" i="2"/>
  <c r="K15" i="2"/>
  <c r="J15" i="2"/>
  <c r="I15" i="2"/>
  <c r="G15" i="2"/>
  <c r="E15" i="2"/>
  <c r="C15" i="2"/>
  <c r="O14" i="2"/>
  <c r="N14" i="2"/>
  <c r="M14" i="2"/>
  <c r="L14" i="2"/>
  <c r="K14" i="2"/>
  <c r="J14" i="2"/>
  <c r="I14" i="2"/>
  <c r="G14" i="2"/>
  <c r="E14" i="2"/>
  <c r="C14" i="2"/>
  <c r="O13" i="2"/>
  <c r="N13" i="2"/>
  <c r="M13" i="2"/>
  <c r="L13" i="2"/>
  <c r="K13" i="2"/>
  <c r="J13" i="2"/>
  <c r="I13" i="2"/>
  <c r="G13" i="2"/>
  <c r="E13" i="2"/>
  <c r="C13" i="2"/>
  <c r="O12" i="2"/>
  <c r="N12" i="2"/>
  <c r="M12" i="2"/>
  <c r="L12" i="2"/>
  <c r="K12" i="2"/>
  <c r="J12" i="2"/>
  <c r="I12" i="2"/>
  <c r="G12" i="2"/>
  <c r="E12" i="2"/>
  <c r="C12" i="2"/>
  <c r="O11" i="2"/>
  <c r="N11" i="2"/>
  <c r="M11" i="2"/>
  <c r="L11" i="2"/>
  <c r="K11" i="2"/>
  <c r="J11" i="2"/>
  <c r="I11" i="2"/>
  <c r="G11" i="2"/>
  <c r="E11" i="2"/>
  <c r="C11" i="2"/>
  <c r="O10" i="2"/>
  <c r="N10" i="2"/>
  <c r="M10" i="2"/>
  <c r="L10" i="2"/>
  <c r="K10" i="2"/>
  <c r="J10" i="2"/>
  <c r="I10" i="2"/>
  <c r="G10" i="2"/>
  <c r="E10" i="2"/>
  <c r="C10" i="2"/>
  <c r="O9" i="2"/>
  <c r="N9" i="2"/>
  <c r="M9" i="2"/>
  <c r="L9" i="2"/>
  <c r="K9" i="2"/>
  <c r="J9" i="2"/>
  <c r="I9" i="2"/>
  <c r="G9" i="2"/>
  <c r="E9" i="2"/>
  <c r="C9" i="2"/>
  <c r="O8" i="2"/>
  <c r="N8" i="2"/>
  <c r="M8" i="2"/>
  <c r="L8" i="2"/>
  <c r="K8" i="2"/>
  <c r="J8" i="2"/>
  <c r="I8" i="2"/>
  <c r="G8" i="2"/>
  <c r="E8" i="2"/>
  <c r="C8" i="2"/>
  <c r="O7" i="2"/>
  <c r="N7" i="2"/>
  <c r="M7" i="2"/>
  <c r="L7" i="2"/>
  <c r="K7" i="2"/>
  <c r="J7" i="2"/>
  <c r="I7" i="2"/>
  <c r="G7" i="2"/>
  <c r="E7" i="2"/>
  <c r="C7" i="2"/>
  <c r="C30" i="2" s="1"/>
  <c r="O6" i="2"/>
  <c r="N6" i="2"/>
  <c r="M6" i="2"/>
  <c r="L6" i="2"/>
  <c r="K6" i="2"/>
  <c r="J6" i="2"/>
  <c r="I6" i="2"/>
  <c r="G6" i="2"/>
  <c r="E6" i="2"/>
  <c r="C6" i="2"/>
  <c r="O5" i="2"/>
  <c r="N5" i="2"/>
  <c r="M5" i="2"/>
  <c r="L5" i="2"/>
  <c r="K5" i="2"/>
  <c r="J5" i="2"/>
  <c r="I5" i="2"/>
  <c r="G5" i="2"/>
  <c r="E5" i="2"/>
  <c r="C5" i="2"/>
  <c r="O4" i="2"/>
  <c r="N4" i="2"/>
  <c r="M4" i="2"/>
  <c r="L4" i="2"/>
  <c r="K4" i="2"/>
  <c r="J4" i="2"/>
  <c r="I4" i="2"/>
  <c r="G4" i="2"/>
  <c r="E4" i="2"/>
  <c r="C4" i="2"/>
</calcChain>
</file>

<file path=xl/sharedStrings.xml><?xml version="1.0" encoding="utf-8"?>
<sst xmlns="http://schemas.openxmlformats.org/spreadsheetml/2006/main" count="164" uniqueCount="112">
  <si>
    <r>
      <rPr>
        <b/>
        <sz val="22"/>
        <color theme="1"/>
        <rFont val="Arial"/>
        <family val="2"/>
      </rPr>
      <t>WALKER COMPANY</t>
    </r>
    <r>
      <rPr>
        <b/>
        <vertAlign val="superscript"/>
        <sz val="22"/>
        <color theme="1"/>
        <rFont val="Arial"/>
        <family val="2"/>
      </rPr>
      <t>1</t>
    </r>
  </si>
  <si>
    <r>
      <rPr>
        <sz val="13"/>
        <color rgb="FF000000"/>
        <rFont val="Arial"/>
        <family val="2"/>
      </rPr>
      <t xml:space="preserve">En enero de 2007, el Sr. William Walker, presidente de Walker Company, se afligió al descubrir que el saldo de caja de la compañía había bajado a $11,700, o sea su nivel más bajo alcanzado en varios años. El Sr. Walker creía que esta cantidad evidentemente era  demasiado  baja  para  sostener  la  escala  actual  de  operaciones  de  la  empresa. Además  se  sentía  preocupado  porque  el  saldo  de  caja  había  estado  bajando  desde
</t>
    </r>
    <r>
      <rPr>
        <sz val="13"/>
        <color rgb="FF000000"/>
        <rFont val="Arial"/>
        <family val="2"/>
      </rPr>
      <t>hacía ya bastante tiempo, pese al impresionante récord de crecimiento de compañía.</t>
    </r>
  </si>
  <si>
    <r>
      <rPr>
        <sz val="13"/>
        <color rgb="FF000000"/>
        <rFont val="Arial"/>
        <family val="2"/>
      </rPr>
      <t xml:space="preserve">El descenso del saldo de caja constituía una preocupación muy particular para el señor Walker   debido   a   las   dificultades   que   había   tenido   últimamente   con   varios abastecedores comerciales de la compañía. Estos abastecedores presionaban para que se cancelaran sus facturas con mayor rapidez. El Sr. Walker temía que esto redujera el crédito  comercial  futuro  de  su  empresa.  Se  percataba  de  que  esto  podría  dañar  las
</t>
    </r>
    <r>
      <rPr>
        <sz val="13"/>
        <color rgb="FF000000"/>
        <rFont val="Arial"/>
        <family val="2"/>
      </rPr>
      <t>perspectivas de continuo crecimiento de la compañía.</t>
    </r>
  </si>
  <si>
    <r>
      <rPr>
        <sz val="13"/>
        <color rgb="FF000000"/>
        <rFont val="Arial"/>
        <family val="2"/>
      </rPr>
      <t xml:space="preserve">Otro temor más profundo era que algunos abastecedores le cancelaran los derechos de distribución regional exclusivos de sus productos. Además su bajo saldo de caja haría extremadamente difícil para la Walker Company acelerar sus pagos a los abastecedores del ramo. Los términos de compra típicamente (descuento por pronto pago) era de 2%
</t>
    </r>
    <r>
      <rPr>
        <sz val="13"/>
        <color rgb="FF000000"/>
        <rFont val="Arial"/>
        <family val="2"/>
      </rPr>
      <t xml:space="preserve">/  10  días  neto  /  30  días.  La  compañía  no  había  podido  aprovecharse  de  muchos  de
</t>
    </r>
    <r>
      <rPr>
        <sz val="13"/>
        <color rgb="FF000000"/>
        <rFont val="Arial"/>
        <family val="2"/>
      </rPr>
      <t>estos descuentos debido a sus demoras en hacer sus pagos.</t>
    </r>
  </si>
  <si>
    <r>
      <rPr>
        <sz val="13"/>
        <color rgb="FF000000"/>
        <rFont val="Arial"/>
        <family val="2"/>
      </rPr>
      <t xml:space="preserve">Una semana después de que su esposa le sugiriera realizar un análisis de la situación financiera de la empresa y con esto aún pendiente, el Sr. Walker decidió visitar el banco en  el  cual  mantenía  sus  cuentas  y  donde  tenía  contratada  una  línea  de  crédito  por
</t>
    </r>
    <r>
      <rPr>
        <sz val="13"/>
        <color rgb="FF000000"/>
        <rFont val="Arial"/>
        <family val="2"/>
      </rPr>
      <t>$40,000, la cual esperaba aumentar para reforzar sus disponibilidades.</t>
    </r>
  </si>
  <si>
    <r>
      <rPr>
        <vertAlign val="superscript"/>
        <sz val="10"/>
        <color theme="1"/>
        <rFont val="Carlito"/>
      </rPr>
      <t>1</t>
    </r>
    <r>
      <rPr>
        <sz val="10"/>
        <color theme="1"/>
        <rFont val="Carlito"/>
      </rPr>
      <t xml:space="preserve"> Adaptado y editado del caso original del mismo nombre de la Board of Trustees of the Leland Stanford Junior University.</t>
    </r>
  </si>
  <si>
    <r>
      <rPr>
        <b/>
        <u/>
        <sz val="13"/>
        <color rgb="FF000000"/>
        <rFont val="Arial"/>
        <family val="2"/>
      </rPr>
      <t xml:space="preserve">Antecedentes
</t>
    </r>
    <r>
      <rPr>
        <sz val="13"/>
        <color rgb="FF000000"/>
        <rFont val="Arial"/>
        <family val="2"/>
      </rPr>
      <t xml:space="preserve">La  Walker  Company  era  distribuidora  de  una  amplia  gama  de  ropa  y  artículos deportivos,  equipos  para  acampar  y  productos  para  el  esparcimiento,  situada  en Phoenix, Arizona. Fundada en el 2003 había sido una empresa rentable casi desde el comienzo.  La  personalidad  optimista  y  dinámica  de  su  propietario  y  su  prestigio futbolístico, y una amplia gama de contactos en el mundo del deporte le permitieron conseguir numerosos clientes así como los derechos de distribución de los fabricantes
</t>
    </r>
    <r>
      <rPr>
        <sz val="13"/>
        <color rgb="FF000000"/>
        <rFont val="Arial"/>
        <family val="2"/>
      </rPr>
      <t>prominentes de bienes deportivos y artículos conexos.</t>
    </r>
  </si>
  <si>
    <r>
      <rPr>
        <b/>
        <u/>
        <sz val="13"/>
        <color rgb="FF000000"/>
        <rFont val="Arial"/>
        <family val="2"/>
      </rPr>
      <t xml:space="preserve">La entrevista en el Fidelity Bank &amp; Trust Company
</t>
    </r>
    <r>
      <rPr>
        <sz val="13"/>
        <color rgb="FF000000"/>
        <rFont val="Arial"/>
        <family val="2"/>
      </rPr>
      <t>El  Sr.  Walker  decidió  visitar  a  Colin  Wilcox,  vicepresidente  del  Fidelity  Bank  &amp;  Trust Company. Este banco había aportado financiamiento a la empresa durante varios años en base a letras renovables de corto plazo. La tasa de interés sobre estos documentos actualmente era de uno y medio por ciento encima de la tasa preferencial del banco (un  7.5%).  Los  documentos  habían  sido  renovados  rutinariamente  en  el  pasado, dándole el Sr. Wilcox sólo una revisión superficial a la situación financiera de la Walker Company.</t>
    </r>
  </si>
  <si>
    <r>
      <rPr>
        <sz val="13"/>
        <color theme="1"/>
        <rFont val="Arial"/>
        <family val="2"/>
      </rPr>
      <t>El Sr. Walker explicó al Sr. Wilcox que su empresa necesitaba efectivo y solicitó que el préstamo del banco a la compañía aumentase de su nivel actual de $40,000 a $140,000. Razonó  que  esta  cantidad  proporcionaría  una  reserva  de  caja,  además  de  permitirle aplacar a algunos de sus fastidiosos abastecedores.</t>
    </r>
  </si>
  <si>
    <r>
      <rPr>
        <sz val="13"/>
        <color theme="1"/>
        <rFont val="Arial"/>
        <family val="2"/>
      </rPr>
      <t>El  Sr.  Wilcox  preguntó  cuándo  podría  esperar  el  banco  el  reintegro  del  préstamo incrementado y el Sr. Walker explicó que esperaba que la recuperación de las cuentas por  cobrar  proporcionara  fondos  suficientes  para  reducir  el  préstamo  a  su  nivel acostumbrado para finales del año.</t>
    </r>
  </si>
  <si>
    <r>
      <rPr>
        <sz val="13"/>
        <color theme="1"/>
        <rFont val="Arial"/>
        <family val="2"/>
      </rPr>
      <t>El  Sr.  Wilcox  respondió  que  evidentemente  él  no  estaba  al  tanto  del  progreso  y situación de la Walker Company. Prometió estudiar el asunto y tener una respuesta a lo solicitado  en  unos  pocos  días.  Dijo  que  las  condiciones  crediticias  seguían  siendo estrictas  como  parte  de  la  lucha  del  gobierno  contra  la  inflación.  En  consecuencia, tendría  que  enviar  la  solicitud  al  comité  de  préstamos  del  banco  para  fines  de aprobación.</t>
    </r>
  </si>
  <si>
    <r>
      <rPr>
        <sz val="13"/>
        <color theme="1"/>
        <rFont val="Arial"/>
        <family val="2"/>
      </rPr>
      <t>El Sr. Walker expresó su confianza en obtener la aprobación de la ampliación, dado que el Fidelity Bank conocía a la Walker  Company desde su fundación. La empresa  había</t>
    </r>
  </si>
  <si>
    <r>
      <rPr>
        <sz val="13"/>
        <color theme="1"/>
        <rFont val="Arial"/>
        <family val="2"/>
      </rPr>
      <t>prosperado casi de inmediato. El crecimiento de las ventas fue particularmente rápido. En 2006 se lograron ventas de casi $7.2 millones. El Sr. Walker estimaba que para 2007 se alcanzarían ventas de $9.6 millones. Se sentía muy seguro de alcanzar ese volumen, especialmente  porque  acababa  de  conseguir  los  derechos  de  distribución  exclusiva para el país de una línea popular de ropa deportiva fabricada en Francia.</t>
    </r>
  </si>
  <si>
    <r>
      <rPr>
        <sz val="13"/>
        <color rgb="FF000000"/>
        <rFont val="Arial"/>
        <family val="2"/>
      </rPr>
      <t xml:space="preserve">Reflejando las líneas diversificadas que tenía en existencia así como el clima uniforme del área, las ventas de la Walker Company no eran marcadamente estacionales. Walker explicó a Wilcox que él pensaba que esta era una ventaja para la empresa en términos financieros,  por  cuanto  obviaba  la  necesidad  de  financiar  niveles  máximos  de  ventas estacionales.  “¡Con  esos  $100,000,  resolvemos!”  manifestó  mientras  entregaba  los
</t>
    </r>
    <r>
      <rPr>
        <sz val="13"/>
        <color rgb="FF000000"/>
        <rFont val="Arial"/>
        <family val="2"/>
      </rPr>
      <t>Estados Financieros al Sr. Wilcox.</t>
    </r>
  </si>
  <si>
    <r>
      <rPr>
        <sz val="13"/>
        <color theme="1"/>
        <rFont val="Arial"/>
        <family val="2"/>
      </rPr>
      <t>El Sr. Wilcox, al observar el Estado de Resultados comentó informalmente que aunque la Walker Company había sido rentable desde su primer trimestre de operación, en los últimos  años,  los  aumentos  de  las  utilidades  no  habían  logrado  alcanzar  el  nivel  del crecimiento de las ventas.</t>
    </r>
  </si>
  <si>
    <r>
      <rPr>
        <sz val="13"/>
        <color theme="1"/>
        <rFont val="Arial"/>
        <family val="2"/>
      </rPr>
      <t>Como una forma de estimular las relaciones con su cliente, el Sr. Wilcox recordó que desde el principio el Sr. Walker demostró gran energía y mucha capacidad natural para las   ventas,   por   lo   cual   había   ganado   varios   premios   en   concursos   de   ventas patrocinados  por  los  fabricantes.  El  Sr.  Walker  le  comentó  que  precisamente  estos premios,  que  generalmente  consistían  de  viajes  para  el  Sr.  Walker  y  su  esposa  a famosos lugares de vacaciones y de diversión con todos los gastos pagados, le habían permitido  intercambiar  ideas  promocionales  con  otros  distribuidores  de  diferentes partes del país.</t>
    </r>
  </si>
  <si>
    <r>
      <rPr>
        <sz val="13"/>
        <color rgb="FF000000"/>
        <rFont val="Arial"/>
        <family val="2"/>
      </rPr>
      <t xml:space="preserve">Al  hojear  el  Balance  General,  Wilcox  preguntó  por  el  crecimiento  de  las  Cuentas  por Cobrar a Clientes. Walker explicó que en su mayoría eran establecimientos comerciales, muchos de los cuales eran pequeñas y mal financiados. Por lo tanto, eran propensas a ser   lentas   en   pagar   sus   facturas.   La   gran   competencia   proveniente   de   otros
</t>
    </r>
    <r>
      <rPr>
        <sz val="13"/>
        <color rgb="FF000000"/>
        <rFont val="Arial"/>
        <family val="2"/>
      </rPr>
      <t>distribuidores impedía al Sr. Walker presionar demasiado a los clientes morosos.</t>
    </r>
  </si>
  <si>
    <r>
      <rPr>
        <sz val="13"/>
        <color theme="1"/>
        <rFont val="Arial"/>
        <family val="2"/>
      </rPr>
      <t>Al interrogar sobre la reinversión de utilidades, el Sr. Walker explicó que las acciones de capital de la empresa estaban totalmente en su poder y de su esposa. El control total de la  empresa  era  importante    para  el  Sr.  Walker  y  esto  se  adaptaba  muy  bien  a  su temperamento   sumamente competitivo.  Manifestó  que  como  política,  el  50% de las</t>
    </r>
  </si>
  <si>
    <r>
      <rPr>
        <sz val="13"/>
        <color theme="1"/>
        <rFont val="Arial"/>
        <family val="2"/>
      </rPr>
      <t>ganancias de la compañía había sido pagado como dividendos a los dueños y habían sido invertidos regularmente en unas acciones de otras empresas a fin de darle cierta diversificación  a  las  tenencias  de  los  Walker.  En  los  últimos  dos  o  tres  años,  el rendimiento de estas empresas no había estado a la altura de las expectativas del Sr y la Sra. Walker.</t>
    </r>
  </si>
  <si>
    <r>
      <rPr>
        <sz val="13"/>
        <color rgb="FF000000"/>
        <rFont val="Arial"/>
        <family val="2"/>
      </rPr>
      <t xml:space="preserve">El Sr. Wilcox se despidió del Sr. Walker y prometió una respuesta en los próximos días. Él sabía que Walker también participaba activamente en los asuntos de la comunidad, en clubes de servicio y campañas de beneficencia. Sus amigos del ramo le describían como un “empresario muy moderno en el mejor sentido de la palabra”, “casi un genio para vender, dispuesto a tomar un negocio de $50 millones”; y “una combinación ideal
</t>
    </r>
    <r>
      <rPr>
        <sz val="13"/>
        <color rgb="FF000000"/>
        <rFont val="Arial"/>
        <family val="2"/>
      </rPr>
      <t>de hombre de negocios y bon vivant”.</t>
    </r>
  </si>
  <si>
    <r>
      <rPr>
        <sz val="13"/>
        <color theme="1"/>
        <rFont val="Arial"/>
        <family val="2"/>
      </rPr>
      <t>El  Sr.  Walker  por  su  parte  decidió  preparar  por  su  parte  un  análisis  completo  de  la situación financiera de su compañía para tener mejores explicaciones a las inquietudes del Banco y garantizar la aprobación del préstamo.</t>
    </r>
  </si>
  <si>
    <r>
      <rPr>
        <b/>
        <sz val="12"/>
        <color rgb="FF000000"/>
        <rFont val="Arial"/>
        <family val="2"/>
      </rPr>
      <t xml:space="preserve">ANEXO No 1
</t>
    </r>
    <r>
      <rPr>
        <b/>
        <sz val="14"/>
        <color rgb="FF000000"/>
        <rFont val="Arial"/>
        <family val="2"/>
      </rPr>
      <t xml:space="preserve">Walker Company
</t>
    </r>
    <r>
      <rPr>
        <b/>
        <sz val="14"/>
        <color rgb="FF000000"/>
        <rFont val="Arial"/>
        <family val="2"/>
      </rPr>
      <t xml:space="preserve">Balances Generales cortados al 31 de Diciembre de cada año
</t>
    </r>
    <r>
      <rPr>
        <b/>
        <sz val="14"/>
        <color rgb="FF000000"/>
        <rFont val="Arial"/>
        <family val="2"/>
      </rPr>
      <t>(en miles de $)</t>
    </r>
  </si>
  <si>
    <t>ANALISIS HORIZONTAL</t>
  </si>
  <si>
    <r>
      <rPr>
        <b/>
        <sz val="12"/>
        <color theme="1"/>
        <rFont val="Arial"/>
        <family val="2"/>
      </rPr>
      <t>Cuentas</t>
    </r>
  </si>
  <si>
    <t>2004-2003</t>
  </si>
  <si>
    <t>2005-2004</t>
  </si>
  <si>
    <t>2006-2005</t>
  </si>
  <si>
    <t>$</t>
  </si>
  <si>
    <t>%</t>
  </si>
  <si>
    <t>Caja</t>
  </si>
  <si>
    <r>
      <rPr>
        <sz val="12"/>
        <color theme="1"/>
        <rFont val="Arial"/>
        <family val="2"/>
      </rPr>
      <t>Cuentas por Cobrar, neto.</t>
    </r>
  </si>
  <si>
    <r>
      <rPr>
        <sz val="12"/>
        <color theme="1"/>
        <rFont val="Arial"/>
        <family val="2"/>
      </rPr>
      <t>Inventarios</t>
    </r>
  </si>
  <si>
    <r>
      <rPr>
        <b/>
        <sz val="12"/>
        <color theme="1"/>
        <rFont val="Arial"/>
        <family val="2"/>
      </rPr>
      <t>Total Activo Circulante</t>
    </r>
  </si>
  <si>
    <r>
      <rPr>
        <sz val="12"/>
        <color theme="1"/>
        <rFont val="Arial"/>
        <family val="2"/>
      </rPr>
      <t>Activos Fijos, neto.</t>
    </r>
  </si>
  <si>
    <r>
      <rPr>
        <sz val="12"/>
        <color theme="1"/>
        <rFont val="Arial"/>
        <family val="2"/>
      </rPr>
      <t>Cargos Diferidos</t>
    </r>
  </si>
  <si>
    <r>
      <rPr>
        <sz val="12"/>
        <color theme="1"/>
        <rFont val="Arial"/>
        <family val="2"/>
      </rPr>
      <t>Otros Activos</t>
    </r>
  </si>
  <si>
    <r>
      <rPr>
        <b/>
        <sz val="12"/>
        <color theme="1"/>
        <rFont val="Arial"/>
        <family val="2"/>
      </rPr>
      <t>Total Activo</t>
    </r>
  </si>
  <si>
    <r>
      <rPr>
        <sz val="12"/>
        <color rgb="FF000000"/>
        <rFont val="Arial"/>
        <family val="2"/>
      </rPr>
      <t xml:space="preserve">Letras por pagar, banco. Cuentas por pagar Acumulaciones misceláneas
</t>
    </r>
    <r>
      <rPr>
        <b/>
        <sz val="12"/>
        <color rgb="FF000000"/>
        <rFont val="Arial"/>
        <family val="2"/>
      </rPr>
      <t>Total pasivo circulante</t>
    </r>
  </si>
  <si>
    <t>Acciones de Capital.</t>
  </si>
  <si>
    <t xml:space="preserve"> Ganancias retenidas**</t>
  </si>
  <si>
    <r>
      <rPr>
        <b/>
        <sz val="12"/>
        <color theme="1"/>
        <rFont val="Arial"/>
        <family val="2"/>
      </rPr>
      <t>Total Pasivo más Capital</t>
    </r>
  </si>
  <si>
    <r>
      <rPr>
        <sz val="12"/>
        <color rgb="FF000000"/>
        <rFont val="Carlito"/>
      </rPr>
      <t xml:space="preserve">** Ganancias Retenidas= Ganancias Retenidas año anterior + Utilidades después de impuestos -
</t>
    </r>
    <r>
      <rPr>
        <sz val="12"/>
        <color rgb="FF000000"/>
        <rFont val="Carlito"/>
      </rPr>
      <t>Dividendos</t>
    </r>
  </si>
  <si>
    <t>ANALISAS TRASVERSAL O VERTICAL</t>
  </si>
  <si>
    <t xml:space="preserve">EL ACTIVO O PASIVO ENTRE EL TOTAL DEL PASIVO O ACTIVO </t>
  </si>
  <si>
    <t>ANALISIS DE RAZON FINANZIERA</t>
  </si>
  <si>
    <t>ANALISIS DE RATIOS</t>
  </si>
  <si>
    <t>LIQUIDEZ</t>
  </si>
  <si>
    <t>RAZON CIRCULANTE: AC / PC</t>
  </si>
  <si>
    <t>PRUEBA AZIDA: (AC - INV) / PC</t>
  </si>
  <si>
    <t>CAPITAL DE TRABAJO: AC - PC</t>
  </si>
  <si>
    <t>INTERPRETACION DE RAZON FINANZIERA</t>
  </si>
  <si>
    <r>
      <rPr>
        <b/>
        <sz val="13"/>
        <color rgb="FF000000"/>
        <rFont val="Arial"/>
        <family val="2"/>
      </rPr>
      <t xml:space="preserve">ANEXO No 2
</t>
    </r>
    <r>
      <rPr>
        <b/>
        <sz val="14"/>
        <color rgb="FF000000"/>
        <rFont val="Arial"/>
        <family val="2"/>
      </rPr>
      <t xml:space="preserve">Walker Company Estado de Pérdidas y Ganancias
</t>
    </r>
    <r>
      <rPr>
        <b/>
        <sz val="14"/>
        <color rgb="FF000000"/>
        <rFont val="Arial"/>
        <family val="2"/>
      </rPr>
      <t>(en miles de $)</t>
    </r>
  </si>
  <si>
    <r>
      <rPr>
        <b/>
        <sz val="13"/>
        <color theme="1"/>
        <rFont val="Arial"/>
        <family val="2"/>
      </rPr>
      <t>Conceptos</t>
    </r>
  </si>
  <si>
    <r>
      <rPr>
        <b/>
        <sz val="13"/>
        <color theme="1"/>
        <rFont val="Arial"/>
        <family val="2"/>
      </rPr>
      <t>Ventas Netas</t>
    </r>
  </si>
  <si>
    <r>
      <rPr>
        <sz val="13"/>
        <color theme="1"/>
        <rFont val="Arial"/>
        <family val="2"/>
      </rPr>
      <t>Costo de bienes vendidos**</t>
    </r>
  </si>
  <si>
    <r>
      <rPr>
        <b/>
        <sz val="13"/>
        <color theme="1"/>
        <rFont val="Arial"/>
        <family val="2"/>
      </rPr>
      <t>Utilidad Bruta</t>
    </r>
  </si>
  <si>
    <r>
      <rPr>
        <sz val="13"/>
        <color theme="1"/>
        <rFont val="Arial"/>
        <family val="2"/>
      </rPr>
      <t>Gastos operativos, de ventas y admon</t>
    </r>
  </si>
  <si>
    <r>
      <rPr>
        <sz val="13"/>
        <color theme="1"/>
        <rFont val="Arial"/>
        <family val="2"/>
      </rPr>
      <t>Gastos por intereses</t>
    </r>
  </si>
  <si>
    <r>
      <rPr>
        <sz val="13"/>
        <color theme="1"/>
        <rFont val="Arial"/>
        <family val="2"/>
      </rPr>
      <t>Descuentos por compras tomados</t>
    </r>
  </si>
  <si>
    <r>
      <rPr>
        <b/>
        <sz val="13"/>
        <color theme="1"/>
        <rFont val="Arial"/>
        <family val="2"/>
      </rPr>
      <t>Utilidades antes de Impuestos</t>
    </r>
  </si>
  <si>
    <r>
      <rPr>
        <sz val="13"/>
        <color theme="1"/>
        <rFont val="Arial"/>
        <family val="2"/>
      </rPr>
      <t>Impuesto sobre la renta</t>
    </r>
  </si>
  <si>
    <r>
      <rPr>
        <b/>
        <sz val="13"/>
        <color theme="1"/>
        <rFont val="Arial"/>
        <family val="2"/>
      </rPr>
      <t>Utilidades después de Impuestos</t>
    </r>
  </si>
  <si>
    <r>
      <rPr>
        <sz val="13"/>
        <color theme="1"/>
        <rFont val="Arial"/>
        <family val="2"/>
      </rPr>
      <t>Dividendos pagados</t>
    </r>
  </si>
  <si>
    <r>
      <rPr>
        <sz val="13"/>
        <color theme="1"/>
        <rFont val="Arial"/>
        <family val="2"/>
      </rPr>
      <t>Compras</t>
    </r>
  </si>
  <si>
    <r>
      <rPr>
        <sz val="13"/>
        <color theme="1"/>
        <rFont val="Carlito"/>
      </rPr>
      <t>** Costo de bienes vendidos= Inventario Inicial + Compras - Inventario Final</t>
    </r>
  </si>
  <si>
    <t>CADA RESULTADO SE DIVIDE ENTRE LAS VENTAS NETAS</t>
  </si>
  <si>
    <t>Analisis de ratios</t>
  </si>
  <si>
    <t>Inventario(Cto. Vta / Inv Promedio</t>
  </si>
  <si>
    <t>Edad primedio de inventario</t>
  </si>
  <si>
    <t>Rotacion CxC</t>
  </si>
  <si>
    <t>PPC</t>
  </si>
  <si>
    <t>Razones de actividad</t>
  </si>
  <si>
    <t>Formulas</t>
  </si>
  <si>
    <t>Cada X dias la empresa renueva su inventario</t>
  </si>
  <si>
    <t>Rotacion CxP</t>
  </si>
  <si>
    <t>PPP Periodo Promedio de pago</t>
  </si>
  <si>
    <t>Ciclo de caja(EPI + PPC -PPP)</t>
  </si>
  <si>
    <t>RE</t>
  </si>
  <si>
    <t>EMO (Efectivo minimo de operaciones)</t>
  </si>
  <si>
    <t>Saldo minimo para que la empresa cubra sus operaciones</t>
  </si>
  <si>
    <t>Rotacion de activos fijo</t>
  </si>
  <si>
    <t>Por cada dolar invertido a largo plazo la empresa genera un RAF de ingresos</t>
  </si>
  <si>
    <t>Indice de endeudamiento</t>
  </si>
  <si>
    <t>Es el endeudamiento para financiar las operaciones de la empresa</t>
  </si>
  <si>
    <t>Concepto</t>
  </si>
  <si>
    <t>Formula</t>
  </si>
  <si>
    <t>Ventas netas/Activos Fijos</t>
  </si>
  <si>
    <t>Indice de cobertura de intereses</t>
  </si>
  <si>
    <t>Uo/ int</t>
  </si>
  <si>
    <t>Esta razon financiera nos permite identificar si la empresa tiene la capacidad para cubrir el pago de los intereses. El resultado es un valor absoluto e indica cuantas veces el igreso operativo supera el pago de intereses</t>
  </si>
  <si>
    <t>Por cada dolar aportado por los socios la empresa debe 66 centimos</t>
  </si>
  <si>
    <t>Activo total / pasivo total</t>
  </si>
  <si>
    <t>Deuda Bancaria / Pasivos</t>
  </si>
  <si>
    <t>Las deudas bancarias representan:</t>
  </si>
  <si>
    <t>Deuda Proovedores / Pasivos</t>
  </si>
  <si>
    <t>Capital Propio</t>
  </si>
  <si>
    <t>Rentabilidad</t>
  </si>
  <si>
    <t>Margen Neto</t>
  </si>
  <si>
    <t>Utl.Neta / Ventas</t>
  </si>
  <si>
    <t>Un/At</t>
  </si>
  <si>
    <t>Un/Capital</t>
  </si>
  <si>
    <t>ROA</t>
  </si>
  <si>
    <t>ROE</t>
  </si>
  <si>
    <t>Una empresa es rentable cuando el ROA es mayor al 5%</t>
  </si>
  <si>
    <t>Tenrabilidad sobre el aporte de los socios</t>
  </si>
  <si>
    <t xml:space="preserve">Mide la capacidad que tiene la empresa para remunerar a sus inversionistas, por cada dolar invertido obtendran 15 centimos de dolar </t>
  </si>
  <si>
    <t>Multiplicador de capital</t>
  </si>
  <si>
    <t>ROE (DUPONT)</t>
  </si>
  <si>
    <t>Rotacion de activos totales * margen neto * multiplicador de capital</t>
  </si>
  <si>
    <t>Rotacion de AT (ventas/At)</t>
  </si>
  <si>
    <t>Margen Bruto ( util bruta / ventas)</t>
  </si>
  <si>
    <t>Margen Operativo (Util operativa/Ventas)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</si>
</sst>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0"/>
    <numFmt numFmtId="166" formatCode="0_);[Red]\(0\)"/>
    <numFmt numFmtId="177" formatCode="0.0%"/>
  </numFmts>
  <fonts count="23">
    <font>
      <sz val="10"/>
      <color rgb="FF000000"/>
      <name val="Times New Roman"/>
      <scheme val="minor"/>
    </font>
    <font>
      <b/>
      <sz val="22"/>
      <color theme="1"/>
      <name val="Arial"/>
      <family val="2"/>
    </font>
    <font>
      <sz val="10"/>
      <color rgb="FF000000"/>
      <name val="Times New Roman"/>
      <family val="1"/>
    </font>
    <font>
      <sz val="10"/>
      <color theme="1"/>
      <name val="Carlito"/>
    </font>
    <font>
      <sz val="13"/>
      <color theme="1"/>
      <name val="Arial"/>
      <family val="2"/>
    </font>
    <font>
      <sz val="10"/>
      <name val="Times New Roman"/>
      <family val="1"/>
    </font>
    <font>
      <b/>
      <sz val="12"/>
      <color theme="1"/>
      <name val="Arial"/>
      <family val="2"/>
    </font>
    <font>
      <b/>
      <sz val="12"/>
      <color rgb="FF000000"/>
      <name val="Arial"/>
      <family val="2"/>
    </font>
    <font>
      <sz val="12"/>
      <color theme="1"/>
      <name val="Arial"/>
      <family val="2"/>
    </font>
    <font>
      <sz val="12"/>
      <color rgb="FF000000"/>
      <name val="Arial"/>
      <family val="2"/>
    </font>
    <font>
      <b/>
      <sz val="13"/>
      <color theme="1"/>
      <name val="Arial"/>
      <family val="2"/>
    </font>
    <font>
      <b/>
      <sz val="13"/>
      <color rgb="FF000000"/>
      <name val="Arial"/>
      <family val="2"/>
    </font>
    <font>
      <sz val="13"/>
      <color rgb="FF000000"/>
      <name val="Arial"/>
      <family val="2"/>
    </font>
    <font>
      <sz val="13"/>
      <color rgb="FFFF0000"/>
      <name val="Arial"/>
      <family val="2"/>
    </font>
    <font>
      <sz val="13"/>
      <color theme="1"/>
      <name val="Carlito"/>
    </font>
    <font>
      <sz val="10"/>
      <color theme="1"/>
      <name val="Times New Roman"/>
      <family val="1"/>
      <scheme val="minor"/>
    </font>
    <font>
      <b/>
      <vertAlign val="superscript"/>
      <sz val="22"/>
      <color theme="1"/>
      <name val="Arial"/>
      <family val="2"/>
    </font>
    <font>
      <vertAlign val="superscript"/>
      <sz val="10"/>
      <color theme="1"/>
      <name val="Carlito"/>
    </font>
    <font>
      <b/>
      <u/>
      <sz val="13"/>
      <color rgb="FF000000"/>
      <name val="Arial"/>
      <family val="2"/>
    </font>
    <font>
      <b/>
      <sz val="14"/>
      <color rgb="FF000000"/>
      <name val="Arial"/>
      <family val="2"/>
    </font>
    <font>
      <sz val="12"/>
      <color rgb="FF000000"/>
      <name val="Carlito"/>
    </font>
    <font>
      <sz val="10"/>
      <color rgb="FF000000"/>
      <name val="Times New Roman"/>
      <family val="1"/>
      <scheme val="minor"/>
    </font>
    <font>
      <b/>
      <sz val="10"/>
      <color rgb="FF000000"/>
      <name val="Times New Roman"/>
      <family val="1"/>
      <scheme val="minor"/>
    </font>
  </fonts>
  <fills count="5">
    <fill>
      <patternFill patternType="none"/>
    </fill>
    <fill>
      <patternFill patternType="gray125"/>
    </fill>
    <fill>
      <patternFill patternType="solid">
        <fgColor rgb="FFC9DAF8"/>
        <bgColor rgb="FFC9DAF8"/>
      </patternFill>
    </fill>
    <fill>
      <patternFill patternType="solid">
        <fgColor rgb="FFF4CCCC"/>
        <bgColor rgb="FFF4CCCC"/>
      </patternFill>
    </fill>
    <fill>
      <patternFill patternType="solid">
        <fgColor rgb="FFFFFF00"/>
        <bgColor indexed="64"/>
      </patternFill>
    </fill>
  </fills>
  <borders count="1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9" fontId="21" fillId="0" borderId="0" applyFont="0" applyFill="0" applyBorder="0" applyAlignment="0" applyProtection="0"/>
  </cellStyleXfs>
  <cellXfs count="156">
    <xf numFmtId="0" fontId="0" fillId="0" borderId="0" xfId="0" applyFont="1" applyAlignment="1">
      <alignment horizontal="left" vertical="top"/>
    </xf>
    <xf numFmtId="0" fontId="2" fillId="0" borderId="0" xfId="0" applyFont="1" applyAlignment="1">
      <alignment horizontal="center" vertical="top" wrapText="1"/>
    </xf>
    <xf numFmtId="0" fontId="6" fillId="2" borderId="4" xfId="0" applyFont="1" applyFill="1" applyBorder="1" applyAlignment="1">
      <alignment horizontal="left" vertical="top" wrapText="1"/>
    </xf>
    <xf numFmtId="1" fontId="7" fillId="2" borderId="4" xfId="0" applyNumberFormat="1" applyFont="1" applyFill="1" applyBorder="1" applyAlignment="1">
      <alignment horizontal="left" vertical="top" shrinkToFit="1"/>
    </xf>
    <xf numFmtId="0" fontId="8" fillId="2" borderId="5" xfId="0" applyFont="1" applyFill="1" applyBorder="1" applyAlignment="1">
      <alignment horizontal="left" vertical="top" wrapText="1"/>
    </xf>
    <xf numFmtId="164" fontId="9" fillId="2" borderId="5" xfId="0" applyNumberFormat="1" applyFont="1" applyFill="1" applyBorder="1" applyAlignment="1">
      <alignment horizontal="right" vertical="top" shrinkToFit="1"/>
    </xf>
    <xf numFmtId="164" fontId="9" fillId="2" borderId="5" xfId="0" applyNumberFormat="1" applyFont="1" applyFill="1" applyBorder="1" applyAlignment="1">
      <alignment horizontal="right" vertical="top" shrinkToFit="1"/>
    </xf>
    <xf numFmtId="165" fontId="6" fillId="2" borderId="5" xfId="0" applyNumberFormat="1" applyFont="1" applyFill="1" applyBorder="1" applyAlignment="1">
      <alignment horizontal="right" vertical="top"/>
    </xf>
    <xf numFmtId="1" fontId="6" fillId="2" borderId="5" xfId="0" applyNumberFormat="1" applyFont="1" applyFill="1" applyBorder="1" applyAlignment="1">
      <alignment horizontal="right" vertical="top"/>
    </xf>
    <xf numFmtId="165" fontId="6" fillId="2" borderId="5" xfId="0" applyNumberFormat="1" applyFont="1" applyFill="1" applyBorder="1" applyAlignment="1">
      <alignment horizontal="left" vertical="top"/>
    </xf>
    <xf numFmtId="1" fontId="6" fillId="2" borderId="6" xfId="0" applyNumberFormat="1" applyFont="1" applyFill="1" applyBorder="1" applyAlignment="1">
      <alignment horizontal="right" vertical="top"/>
    </xf>
    <xf numFmtId="0" fontId="8" fillId="0" borderId="5" xfId="0" applyFont="1" applyBorder="1" applyAlignment="1">
      <alignment horizontal="left" vertical="top" wrapText="1"/>
    </xf>
    <xf numFmtId="164" fontId="9" fillId="0" borderId="5" xfId="0" applyNumberFormat="1" applyFont="1" applyBorder="1" applyAlignment="1">
      <alignment horizontal="right" vertical="top" shrinkToFit="1"/>
    </xf>
    <xf numFmtId="10" fontId="9" fillId="0" borderId="5" xfId="0" applyNumberFormat="1" applyFont="1" applyBorder="1" applyAlignment="1">
      <alignment horizontal="right" vertical="top" shrinkToFit="1"/>
    </xf>
    <xf numFmtId="10" fontId="9" fillId="0" borderId="6" xfId="0" applyNumberFormat="1" applyFont="1" applyBorder="1" applyAlignment="1">
      <alignment horizontal="right" vertical="top" shrinkToFit="1"/>
    </xf>
    <xf numFmtId="165" fontId="7" fillId="0" borderId="7" xfId="0" applyNumberFormat="1" applyFont="1" applyBorder="1" applyAlignment="1">
      <alignment horizontal="right" vertical="top" shrinkToFit="1"/>
    </xf>
    <xf numFmtId="10" fontId="7" fillId="0" borderId="7" xfId="0" applyNumberFormat="1" applyFont="1" applyBorder="1" applyAlignment="1">
      <alignment horizontal="right" vertical="top" shrinkToFit="1"/>
    </xf>
    <xf numFmtId="0" fontId="8" fillId="0" borderId="7" xfId="0" applyFont="1" applyBorder="1" applyAlignment="1">
      <alignment horizontal="left" vertical="top" wrapText="1"/>
    </xf>
    <xf numFmtId="1" fontId="9" fillId="0" borderId="7" xfId="0" applyNumberFormat="1" applyFont="1" applyBorder="1" applyAlignment="1">
      <alignment horizontal="right" vertical="top" shrinkToFit="1"/>
    </xf>
    <xf numFmtId="10" fontId="9" fillId="0" borderId="7" xfId="0" applyNumberFormat="1" applyFont="1" applyBorder="1" applyAlignment="1">
      <alignment horizontal="right" vertical="top" shrinkToFit="1"/>
    </xf>
    <xf numFmtId="3" fontId="9" fillId="0" borderId="7" xfId="0" applyNumberFormat="1" applyFont="1" applyBorder="1" applyAlignment="1">
      <alignment horizontal="right" vertical="top" shrinkToFit="1"/>
    </xf>
    <xf numFmtId="10" fontId="9" fillId="0" borderId="8" xfId="0" applyNumberFormat="1" applyFont="1" applyBorder="1" applyAlignment="1">
      <alignment horizontal="right" vertical="top" shrinkToFit="1"/>
    </xf>
    <xf numFmtId="1" fontId="9" fillId="0" borderId="9" xfId="0" applyNumberFormat="1" applyFont="1" applyBorder="1" applyAlignment="1">
      <alignment horizontal="right" vertical="top" shrinkToFit="1"/>
    </xf>
    <xf numFmtId="0" fontId="6" fillId="0" borderId="7" xfId="0" applyFont="1" applyBorder="1" applyAlignment="1">
      <alignment horizontal="left" vertical="top" wrapText="1"/>
    </xf>
    <xf numFmtId="1" fontId="7" fillId="0" borderId="5" xfId="0" applyNumberFormat="1" applyFont="1" applyBorder="1" applyAlignment="1">
      <alignment horizontal="right" vertical="top" shrinkToFit="1"/>
    </xf>
    <xf numFmtId="10" fontId="7" fillId="0" borderId="5" xfId="0" applyNumberFormat="1" applyFont="1" applyBorder="1" applyAlignment="1">
      <alignment horizontal="right" vertical="top" shrinkToFit="1"/>
    </xf>
    <xf numFmtId="3" fontId="7" fillId="0" borderId="5" xfId="0" applyNumberFormat="1" applyFont="1" applyBorder="1" applyAlignment="1">
      <alignment horizontal="right" vertical="top" shrinkToFit="1"/>
    </xf>
    <xf numFmtId="165" fontId="7" fillId="0" borderId="5" xfId="0" applyNumberFormat="1" applyFont="1" applyBorder="1" applyAlignment="1">
      <alignment horizontal="right" vertical="top" shrinkToFit="1"/>
    </xf>
    <xf numFmtId="10" fontId="7" fillId="0" borderId="5" xfId="0" applyNumberFormat="1" applyFont="1" applyBorder="1" applyAlignment="1">
      <alignment horizontal="right" vertical="top" shrinkToFit="1"/>
    </xf>
    <xf numFmtId="0" fontId="8" fillId="0" borderId="9" xfId="0" applyFont="1" applyBorder="1" applyAlignment="1">
      <alignment horizontal="left" vertical="top" wrapText="1"/>
    </xf>
    <xf numFmtId="10" fontId="9" fillId="0" borderId="9" xfId="0" applyNumberFormat="1" applyFont="1" applyBorder="1" applyAlignment="1">
      <alignment horizontal="right" vertical="top" shrinkToFit="1"/>
    </xf>
    <xf numFmtId="0" fontId="6" fillId="0" borderId="4" xfId="0" applyFont="1" applyBorder="1" applyAlignment="1">
      <alignment horizontal="left" vertical="top" wrapText="1"/>
    </xf>
    <xf numFmtId="165" fontId="7" fillId="0" borderId="4" xfId="0" applyNumberFormat="1" applyFont="1" applyBorder="1" applyAlignment="1">
      <alignment horizontal="right" vertical="top" shrinkToFit="1"/>
    </xf>
    <xf numFmtId="10" fontId="7" fillId="0" borderId="4" xfId="0" applyNumberFormat="1" applyFont="1" applyBorder="1" applyAlignment="1">
      <alignment horizontal="right" vertical="top" shrinkToFit="1"/>
    </xf>
    <xf numFmtId="0" fontId="9" fillId="0" borderId="5" xfId="0" applyFont="1" applyBorder="1" applyAlignment="1">
      <alignment horizontal="right" vertical="top" wrapText="1"/>
    </xf>
    <xf numFmtId="10" fontId="9" fillId="0" borderId="5" xfId="0" applyNumberFormat="1" applyFont="1" applyBorder="1" applyAlignment="1">
      <alignment horizontal="right" vertical="top" wrapText="1"/>
    </xf>
    <xf numFmtId="10" fontId="9" fillId="0" borderId="6" xfId="0" applyNumberFormat="1" applyFont="1" applyBorder="1" applyAlignment="1">
      <alignment horizontal="right" vertical="top" wrapText="1"/>
    </xf>
    <xf numFmtId="0" fontId="9" fillId="0" borderId="7" xfId="0" applyFont="1" applyBorder="1" applyAlignment="1">
      <alignment horizontal="right" vertical="top" wrapText="1"/>
    </xf>
    <xf numFmtId="10" fontId="9" fillId="0" borderId="7" xfId="0" applyNumberFormat="1" applyFont="1" applyBorder="1" applyAlignment="1">
      <alignment horizontal="right" vertical="top" wrapText="1"/>
    </xf>
    <xf numFmtId="10" fontId="9" fillId="0" borderId="8" xfId="0" applyNumberFormat="1" applyFont="1" applyBorder="1" applyAlignment="1">
      <alignment horizontal="right" vertical="top" wrapText="1"/>
    </xf>
    <xf numFmtId="0" fontId="9" fillId="0" borderId="9" xfId="0" applyFont="1" applyBorder="1" applyAlignment="1">
      <alignment horizontal="right" vertical="top" wrapText="1"/>
    </xf>
    <xf numFmtId="10" fontId="9" fillId="0" borderId="9" xfId="0" applyNumberFormat="1" applyFont="1" applyBorder="1" applyAlignment="1">
      <alignment horizontal="right" vertical="top" wrapText="1"/>
    </xf>
    <xf numFmtId="10" fontId="9" fillId="0" borderId="10" xfId="0" applyNumberFormat="1" applyFont="1" applyBorder="1" applyAlignment="1">
      <alignment horizontal="right" vertical="top" wrapText="1"/>
    </xf>
    <xf numFmtId="165" fontId="7" fillId="0" borderId="11" xfId="0" applyNumberFormat="1" applyFont="1" applyBorder="1" applyAlignment="1">
      <alignment horizontal="right" vertical="top" shrinkToFit="1"/>
    </xf>
    <xf numFmtId="10" fontId="7" fillId="0" borderId="9" xfId="0" applyNumberFormat="1" applyFont="1" applyBorder="1" applyAlignment="1">
      <alignment horizontal="right" vertical="top" shrinkToFit="1"/>
    </xf>
    <xf numFmtId="1" fontId="7" fillId="0" borderId="7" xfId="0" applyNumberFormat="1" applyFont="1" applyBorder="1" applyAlignment="1">
      <alignment horizontal="right" vertical="top" shrinkToFit="1"/>
    </xf>
    <xf numFmtId="10" fontId="7" fillId="0" borderId="7" xfId="0" applyNumberFormat="1" applyFont="1" applyBorder="1" applyAlignment="1">
      <alignment horizontal="right" vertical="top" shrinkToFit="1"/>
    </xf>
    <xf numFmtId="3" fontId="7" fillId="0" borderId="7" xfId="0" applyNumberFormat="1" applyFont="1" applyBorder="1" applyAlignment="1">
      <alignment horizontal="right" vertical="top" shrinkToFit="1"/>
    </xf>
    <xf numFmtId="10" fontId="7" fillId="0" borderId="8" xfId="0" applyNumberFormat="1" applyFont="1" applyBorder="1" applyAlignment="1">
      <alignment horizontal="right" vertical="top" shrinkToFit="1"/>
    </xf>
    <xf numFmtId="165" fontId="7" fillId="0" borderId="12" xfId="0" applyNumberFormat="1" applyFont="1" applyBorder="1" applyAlignment="1">
      <alignment horizontal="right" vertical="top" shrinkToFit="1"/>
    </xf>
    <xf numFmtId="0" fontId="8" fillId="0" borderId="7" xfId="0" applyFont="1" applyBorder="1" applyAlignment="1">
      <alignment horizontal="left" vertical="top" wrapText="1"/>
    </xf>
    <xf numFmtId="0" fontId="8" fillId="0" borderId="9" xfId="0" applyFont="1" applyBorder="1" applyAlignment="1">
      <alignment horizontal="left" vertical="top" wrapText="1"/>
    </xf>
    <xf numFmtId="1" fontId="7" fillId="0" borderId="4" xfId="0" applyNumberFormat="1" applyFont="1" applyBorder="1" applyAlignment="1">
      <alignment horizontal="right" vertical="top" shrinkToFit="1"/>
    </xf>
    <xf numFmtId="10" fontId="7" fillId="0" borderId="4" xfId="0" applyNumberFormat="1" applyFont="1" applyBorder="1" applyAlignment="1">
      <alignment horizontal="right" vertical="top" shrinkToFit="1"/>
    </xf>
    <xf numFmtId="3" fontId="7" fillId="0" borderId="4" xfId="0" applyNumberFormat="1" applyFont="1" applyBorder="1" applyAlignment="1">
      <alignment horizontal="right" vertical="top" shrinkToFit="1"/>
    </xf>
    <xf numFmtId="0" fontId="6" fillId="0" borderId="0" xfId="0" applyFont="1" applyAlignment="1">
      <alignment horizontal="left" vertical="top"/>
    </xf>
    <xf numFmtId="0" fontId="6" fillId="0" borderId="0" xfId="0" applyFont="1" applyAlignment="1">
      <alignment horizontal="left" vertical="top"/>
    </xf>
    <xf numFmtId="1" fontId="11" fillId="2" borderId="4" xfId="0" applyNumberFormat="1" applyFont="1" applyFill="1" applyBorder="1" applyAlignment="1">
      <alignment horizontal="left" vertical="top" shrinkToFit="1"/>
    </xf>
    <xf numFmtId="1" fontId="11" fillId="2" borderId="4" xfId="0" applyNumberFormat="1" applyFont="1" applyFill="1" applyBorder="1" applyAlignment="1">
      <alignment horizontal="left" vertical="top" shrinkToFit="1"/>
    </xf>
    <xf numFmtId="0" fontId="11" fillId="2" borderId="4" xfId="0" applyFont="1" applyFill="1" applyBorder="1" applyAlignment="1">
      <alignment horizontal="right" vertical="top" shrinkToFit="1"/>
    </xf>
    <xf numFmtId="165" fontId="11" fillId="2" borderId="4" xfId="0" applyNumberFormat="1" applyFont="1" applyFill="1" applyBorder="1" applyAlignment="1">
      <alignment horizontal="right" vertical="top" shrinkToFit="1"/>
    </xf>
    <xf numFmtId="165" fontId="11" fillId="2" borderId="4" xfId="0" applyNumberFormat="1" applyFont="1" applyFill="1" applyBorder="1" applyAlignment="1">
      <alignment horizontal="left" vertical="top" shrinkToFit="1"/>
    </xf>
    <xf numFmtId="4" fontId="4" fillId="0" borderId="4" xfId="0" applyNumberFormat="1" applyFont="1" applyBorder="1" applyAlignment="1">
      <alignment horizontal="left" vertical="top"/>
    </xf>
    <xf numFmtId="4" fontId="8" fillId="0" borderId="0" xfId="0" applyNumberFormat="1" applyFont="1" applyAlignment="1">
      <alignment horizontal="left" vertical="top"/>
    </xf>
    <xf numFmtId="0" fontId="10" fillId="3" borderId="4" xfId="0" applyFont="1" applyFill="1" applyBorder="1" applyAlignment="1">
      <alignment horizontal="left" vertical="top" wrapText="1"/>
    </xf>
    <xf numFmtId="1" fontId="11" fillId="3" borderId="4" xfId="0" applyNumberFormat="1" applyFont="1" applyFill="1" applyBorder="1" applyAlignment="1">
      <alignment horizontal="left" vertical="top" shrinkToFit="1"/>
    </xf>
    <xf numFmtId="0" fontId="10" fillId="3" borderId="5" xfId="0" applyFont="1" applyFill="1" applyBorder="1" applyAlignment="1">
      <alignment horizontal="left" vertical="top" wrapText="1"/>
    </xf>
    <xf numFmtId="165" fontId="11" fillId="3" borderId="5" xfId="0" applyNumberFormat="1" applyFont="1" applyFill="1" applyBorder="1" applyAlignment="1">
      <alignment horizontal="right" vertical="top" shrinkToFit="1"/>
    </xf>
    <xf numFmtId="0" fontId="11" fillId="3" borderId="5" xfId="0" applyFont="1" applyFill="1" applyBorder="1" applyAlignment="1">
      <alignment horizontal="right" vertical="top" shrinkToFit="1"/>
    </xf>
    <xf numFmtId="165" fontId="11" fillId="3" borderId="5" xfId="0" applyNumberFormat="1" applyFont="1" applyFill="1" applyBorder="1" applyAlignment="1">
      <alignment horizontal="left" vertical="top" shrinkToFit="1"/>
    </xf>
    <xf numFmtId="0" fontId="11" fillId="3" borderId="4" xfId="0" applyFont="1" applyFill="1" applyBorder="1" applyAlignment="1">
      <alignment horizontal="right" vertical="top" shrinkToFit="1"/>
    </xf>
    <xf numFmtId="165" fontId="6" fillId="3" borderId="4" xfId="0" applyNumberFormat="1" applyFont="1" applyFill="1" applyBorder="1" applyAlignment="1">
      <alignment horizontal="right" vertical="top"/>
    </xf>
    <xf numFmtId="1" fontId="6" fillId="3" borderId="4" xfId="0" applyNumberFormat="1" applyFont="1" applyFill="1" applyBorder="1" applyAlignment="1">
      <alignment horizontal="right" vertical="top"/>
    </xf>
    <xf numFmtId="165" fontId="6" fillId="3" borderId="4" xfId="0" applyNumberFormat="1" applyFont="1" applyFill="1" applyBorder="1" applyAlignment="1">
      <alignment horizontal="left" vertical="top"/>
    </xf>
    <xf numFmtId="0" fontId="10" fillId="0" borderId="5" xfId="0" applyFont="1" applyBorder="1" applyAlignment="1">
      <alignment horizontal="left" vertical="top" wrapText="1"/>
    </xf>
    <xf numFmtId="165" fontId="11" fillId="0" borderId="5" xfId="0" applyNumberFormat="1" applyFont="1" applyBorder="1" applyAlignment="1">
      <alignment horizontal="right" vertical="top" shrinkToFit="1"/>
    </xf>
    <xf numFmtId="10" fontId="11" fillId="0" borderId="5" xfId="0" applyNumberFormat="1" applyFont="1" applyBorder="1" applyAlignment="1">
      <alignment horizontal="right" vertical="top" shrinkToFit="1"/>
    </xf>
    <xf numFmtId="165" fontId="4" fillId="0" borderId="7" xfId="0" applyNumberFormat="1" applyFont="1" applyBorder="1" applyAlignment="1">
      <alignment horizontal="left" vertical="top"/>
    </xf>
    <xf numFmtId="10" fontId="4" fillId="0" borderId="7" xfId="0" applyNumberFormat="1" applyFont="1" applyBorder="1" applyAlignment="1">
      <alignment horizontal="left" vertical="top"/>
    </xf>
    <xf numFmtId="0" fontId="4" fillId="0" borderId="9" xfId="0" applyFont="1" applyBorder="1" applyAlignment="1">
      <alignment horizontal="left" vertical="top" wrapText="1"/>
    </xf>
    <xf numFmtId="3" fontId="12" fillId="0" borderId="9" xfId="0" applyNumberFormat="1" applyFont="1" applyBorder="1" applyAlignment="1">
      <alignment horizontal="right" vertical="top" shrinkToFit="1"/>
    </xf>
    <xf numFmtId="10" fontId="12" fillId="0" borderId="9" xfId="0" applyNumberFormat="1" applyFont="1" applyBorder="1" applyAlignment="1">
      <alignment horizontal="right" vertical="top" shrinkToFit="1"/>
    </xf>
    <xf numFmtId="3" fontId="4" fillId="0" borderId="9" xfId="0" applyNumberFormat="1" applyFont="1" applyBorder="1" applyAlignment="1">
      <alignment horizontal="left" vertical="top"/>
    </xf>
    <xf numFmtId="10" fontId="4" fillId="0" borderId="9" xfId="0" applyNumberFormat="1" applyFont="1" applyBorder="1" applyAlignment="1">
      <alignment horizontal="left" vertical="top"/>
    </xf>
    <xf numFmtId="1" fontId="11" fillId="0" borderId="5" xfId="0" applyNumberFormat="1" applyFont="1" applyBorder="1" applyAlignment="1">
      <alignment horizontal="right" vertical="top" shrinkToFit="1"/>
    </xf>
    <xf numFmtId="3" fontId="11" fillId="0" borderId="5" xfId="0" applyNumberFormat="1" applyFont="1" applyBorder="1" applyAlignment="1">
      <alignment horizontal="right" vertical="top" shrinkToFit="1"/>
    </xf>
    <xf numFmtId="1" fontId="4" fillId="0" borderId="5" xfId="0" applyNumberFormat="1" applyFont="1" applyBorder="1" applyAlignment="1">
      <alignment horizontal="left" vertical="top"/>
    </xf>
    <xf numFmtId="10" fontId="4" fillId="0" borderId="5" xfId="0" applyNumberFormat="1" applyFont="1" applyBorder="1" applyAlignment="1">
      <alignment horizontal="left" vertical="top"/>
    </xf>
    <xf numFmtId="3" fontId="4" fillId="0" borderId="5" xfId="0" applyNumberFormat="1" applyFont="1" applyBorder="1" applyAlignment="1">
      <alignment horizontal="left" vertical="top"/>
    </xf>
    <xf numFmtId="0" fontId="4" fillId="0" borderId="7" xfId="0" applyFont="1" applyBorder="1" applyAlignment="1">
      <alignment horizontal="left" vertical="top" wrapText="1"/>
    </xf>
    <xf numFmtId="1" fontId="12" fillId="0" borderId="7" xfId="0" applyNumberFormat="1" applyFont="1" applyBorder="1" applyAlignment="1">
      <alignment horizontal="right" vertical="top" shrinkToFit="1"/>
    </xf>
    <xf numFmtId="10" fontId="12" fillId="0" borderId="7" xfId="0" applyNumberFormat="1" applyFont="1" applyBorder="1" applyAlignment="1">
      <alignment horizontal="right" vertical="top" shrinkToFit="1"/>
    </xf>
    <xf numFmtId="3" fontId="12" fillId="0" borderId="7" xfId="0" applyNumberFormat="1" applyFont="1" applyBorder="1" applyAlignment="1">
      <alignment horizontal="right" vertical="top" shrinkToFit="1"/>
    </xf>
    <xf numFmtId="10" fontId="12" fillId="0" borderId="8" xfId="0" applyNumberFormat="1" applyFont="1" applyBorder="1" applyAlignment="1">
      <alignment horizontal="right" vertical="top" shrinkToFit="1"/>
    </xf>
    <xf numFmtId="1" fontId="4" fillId="0" borderId="7" xfId="0" applyNumberFormat="1" applyFont="1" applyBorder="1" applyAlignment="1">
      <alignment horizontal="left" vertical="top"/>
    </xf>
    <xf numFmtId="3" fontId="4" fillId="0" borderId="7" xfId="0" applyNumberFormat="1" applyFont="1" applyBorder="1" applyAlignment="1">
      <alignment horizontal="left" vertical="top"/>
    </xf>
    <xf numFmtId="166" fontId="13" fillId="0" borderId="9" xfId="0" applyNumberFormat="1" applyFont="1" applyBorder="1" applyAlignment="1">
      <alignment horizontal="right" vertical="top" shrinkToFit="1"/>
    </xf>
    <xf numFmtId="10" fontId="13" fillId="0" borderId="9" xfId="0" applyNumberFormat="1" applyFont="1" applyBorder="1" applyAlignment="1">
      <alignment horizontal="right" vertical="top" shrinkToFit="1"/>
    </xf>
    <xf numFmtId="166" fontId="13" fillId="0" borderId="9" xfId="0" applyNumberFormat="1" applyFont="1" applyBorder="1" applyAlignment="1">
      <alignment horizontal="left" vertical="top"/>
    </xf>
    <xf numFmtId="10" fontId="13" fillId="0" borderId="9" xfId="0" applyNumberFormat="1" applyFont="1" applyBorder="1" applyAlignment="1">
      <alignment horizontal="left" vertical="top"/>
    </xf>
    <xf numFmtId="1" fontId="12" fillId="0" borderId="9" xfId="0" applyNumberFormat="1" applyFont="1" applyBorder="1" applyAlignment="1">
      <alignment horizontal="right" vertical="top" shrinkToFit="1"/>
    </xf>
    <xf numFmtId="1" fontId="4" fillId="0" borderId="9" xfId="0" applyNumberFormat="1" applyFont="1" applyBorder="1" applyAlignment="1">
      <alignment horizontal="left" vertical="top"/>
    </xf>
    <xf numFmtId="10" fontId="12" fillId="0" borderId="10" xfId="0" applyNumberFormat="1" applyFont="1" applyBorder="1" applyAlignment="1">
      <alignment horizontal="right" vertical="top" shrinkToFit="1"/>
    </xf>
    <xf numFmtId="0" fontId="15" fillId="0" borderId="0" xfId="0" applyFont="1" applyAlignment="1">
      <alignment horizontal="left" vertical="top"/>
    </xf>
    <xf numFmtId="1" fontId="11" fillId="3" borderId="4" xfId="0" applyNumberFormat="1" applyFont="1" applyFill="1" applyBorder="1" applyAlignment="1">
      <alignment horizontal="left" vertical="top" shrinkToFit="1"/>
    </xf>
    <xf numFmtId="165" fontId="11" fillId="3" borderId="4" xfId="0" applyNumberFormat="1" applyFont="1" applyFill="1" applyBorder="1" applyAlignment="1">
      <alignment horizontal="right" vertical="top" shrinkToFit="1"/>
    </xf>
    <xf numFmtId="165" fontId="11" fillId="3" borderId="4" xfId="0" applyNumberFormat="1" applyFont="1" applyFill="1" applyBorder="1" applyAlignment="1">
      <alignment horizontal="left" vertical="top" shrinkToFit="1"/>
    </xf>
    <xf numFmtId="0" fontId="1" fillId="0" borderId="0" xfId="0" applyFont="1" applyAlignment="1">
      <alignment horizontal="center" vertical="top" wrapText="1"/>
    </xf>
    <xf numFmtId="0" fontId="0" fillId="0" borderId="0" xfId="0" applyFont="1" applyAlignment="1">
      <alignment horizontal="left" vertical="top"/>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2" fillId="0" borderId="1" xfId="0" applyFont="1" applyBorder="1" applyAlignment="1">
      <alignment horizontal="center" vertical="top" wrapText="1"/>
    </xf>
    <xf numFmtId="0" fontId="5" fillId="0" borderId="2" xfId="0" applyFont="1" applyBorder="1" applyAlignment="1">
      <alignment horizontal="left" vertical="top"/>
    </xf>
    <xf numFmtId="0" fontId="5" fillId="0" borderId="3" xfId="0" applyFont="1" applyBorder="1" applyAlignment="1">
      <alignment horizontal="left" vertical="top"/>
    </xf>
    <xf numFmtId="0" fontId="6" fillId="2" borderId="1" xfId="0" applyFont="1" applyFill="1" applyBorder="1" applyAlignment="1">
      <alignment horizontal="center" vertical="top"/>
    </xf>
    <xf numFmtId="1" fontId="6" fillId="2" borderId="1" xfId="0" applyNumberFormat="1" applyFont="1" applyFill="1" applyBorder="1" applyAlignment="1">
      <alignment horizontal="center" vertical="top"/>
    </xf>
    <xf numFmtId="0" fontId="2" fillId="0" borderId="6" xfId="0" applyFont="1" applyBorder="1" applyAlignment="1">
      <alignment horizontal="left" vertical="top" wrapText="1"/>
    </xf>
    <xf numFmtId="0" fontId="5" fillId="0" borderId="8" xfId="0" applyFont="1" applyBorder="1" applyAlignment="1">
      <alignment horizontal="left" vertical="top"/>
    </xf>
    <xf numFmtId="0" fontId="8" fillId="0" borderId="0" xfId="0" applyFont="1" applyAlignment="1">
      <alignment horizontal="left" vertical="top"/>
    </xf>
    <xf numFmtId="0" fontId="10" fillId="2" borderId="1" xfId="0" applyFont="1" applyFill="1" applyBorder="1" applyAlignment="1">
      <alignment horizontal="left" vertical="top" wrapText="1"/>
    </xf>
    <xf numFmtId="0" fontId="4" fillId="0" borderId="1" xfId="0" applyFont="1" applyBorder="1" applyAlignment="1">
      <alignment horizontal="left" vertical="top"/>
    </xf>
    <xf numFmtId="0" fontId="10" fillId="2" borderId="1" xfId="0" applyFont="1" applyFill="1" applyBorder="1" applyAlignment="1">
      <alignment horizontal="center" vertical="top"/>
    </xf>
    <xf numFmtId="0" fontId="2" fillId="0" borderId="1" xfId="0" applyFont="1" applyBorder="1" applyAlignment="1">
      <alignment horizontal="left" vertical="top" wrapText="1"/>
    </xf>
    <xf numFmtId="0" fontId="6" fillId="3" borderId="1" xfId="0" applyFont="1" applyFill="1" applyBorder="1" applyAlignment="1">
      <alignment horizontal="center" vertical="top"/>
    </xf>
    <xf numFmtId="1" fontId="11" fillId="3" borderId="1" xfId="0" applyNumberFormat="1" applyFont="1" applyFill="1" applyBorder="1" applyAlignment="1">
      <alignment horizontal="left" vertical="top" shrinkToFit="1"/>
    </xf>
    <xf numFmtId="1" fontId="6" fillId="3" borderId="1" xfId="0" applyNumberFormat="1" applyFont="1" applyFill="1" applyBorder="1" applyAlignment="1">
      <alignment horizontal="center" vertical="top"/>
    </xf>
    <xf numFmtId="0" fontId="10" fillId="3" borderId="1" xfId="0" applyFont="1" applyFill="1" applyBorder="1" applyAlignment="1">
      <alignment horizontal="center" vertical="top"/>
    </xf>
    <xf numFmtId="0" fontId="10" fillId="3" borderId="1" xfId="0" applyFont="1" applyFill="1" applyBorder="1" applyAlignment="1">
      <alignment horizontal="left" vertical="top" wrapText="1"/>
    </xf>
    <xf numFmtId="0" fontId="14" fillId="0" borderId="0" xfId="0" applyFont="1" applyAlignment="1">
      <alignment horizontal="left" vertical="top" wrapText="1"/>
    </xf>
    <xf numFmtId="0" fontId="0" fillId="0" borderId="13" xfId="0" applyFont="1" applyBorder="1" applyAlignment="1">
      <alignment horizontal="left" vertical="top"/>
    </xf>
    <xf numFmtId="0" fontId="21" fillId="0" borderId="13" xfId="0" applyFont="1" applyBorder="1" applyAlignment="1">
      <alignment horizontal="left" vertical="top"/>
    </xf>
    <xf numFmtId="0" fontId="21" fillId="0" borderId="14" xfId="0" applyFont="1" applyBorder="1" applyAlignment="1">
      <alignment horizontal="center" vertical="top"/>
    </xf>
    <xf numFmtId="2" fontId="0" fillId="0" borderId="13" xfId="0" applyNumberFormat="1" applyFont="1" applyBorder="1" applyAlignment="1">
      <alignment horizontal="left" vertical="top"/>
    </xf>
    <xf numFmtId="0" fontId="0" fillId="0" borderId="13" xfId="0" applyFont="1" applyBorder="1" applyAlignment="1">
      <alignment horizontal="center" vertical="top"/>
    </xf>
    <xf numFmtId="0" fontId="21" fillId="4" borderId="13" xfId="0" applyFont="1" applyFill="1" applyBorder="1" applyAlignment="1">
      <alignment horizontal="center" vertical="top"/>
    </xf>
    <xf numFmtId="0" fontId="0" fillId="4" borderId="13" xfId="0" applyFont="1" applyFill="1" applyBorder="1" applyAlignment="1">
      <alignment horizontal="center" vertical="top"/>
    </xf>
    <xf numFmtId="0" fontId="21" fillId="0" borderId="0" xfId="0" applyFont="1" applyAlignment="1">
      <alignment horizontal="left" vertical="top"/>
    </xf>
    <xf numFmtId="0" fontId="22" fillId="0" borderId="13" xfId="0" applyFont="1" applyBorder="1" applyAlignment="1">
      <alignment horizontal="center" vertical="top"/>
    </xf>
    <xf numFmtId="0" fontId="22" fillId="0" borderId="14" xfId="0" applyFont="1" applyBorder="1" applyAlignment="1">
      <alignment horizontal="center" vertical="top" wrapText="1"/>
    </xf>
    <xf numFmtId="0" fontId="22" fillId="0" borderId="15" xfId="0" applyFont="1" applyBorder="1" applyAlignment="1">
      <alignment horizontal="center" vertical="top" wrapText="1"/>
    </xf>
    <xf numFmtId="0" fontId="22" fillId="0" borderId="14" xfId="0" applyFont="1" applyBorder="1" applyAlignment="1">
      <alignment horizontal="center" vertical="top"/>
    </xf>
    <xf numFmtId="0" fontId="22" fillId="0" borderId="15" xfId="0" applyFont="1" applyBorder="1" applyAlignment="1">
      <alignment horizontal="center" vertical="top"/>
    </xf>
    <xf numFmtId="0" fontId="0" fillId="0" borderId="14" xfId="0" applyFont="1" applyBorder="1" applyAlignment="1">
      <alignment horizontal="center" vertical="top"/>
    </xf>
    <xf numFmtId="0" fontId="0" fillId="0" borderId="15" xfId="0" applyFont="1" applyBorder="1" applyAlignment="1">
      <alignment horizontal="center" vertical="top"/>
    </xf>
    <xf numFmtId="2" fontId="21" fillId="0" borderId="13" xfId="0" applyNumberFormat="1" applyFont="1" applyBorder="1" applyAlignment="1">
      <alignment horizontal="left" vertical="top"/>
    </xf>
    <xf numFmtId="0" fontId="0" fillId="4" borderId="14" xfId="0" applyFont="1" applyFill="1" applyBorder="1" applyAlignment="1">
      <alignment horizontal="center" vertical="top"/>
    </xf>
    <xf numFmtId="0" fontId="0" fillId="4" borderId="15" xfId="0" applyFont="1" applyFill="1" applyBorder="1" applyAlignment="1">
      <alignment horizontal="center" vertical="top"/>
    </xf>
    <xf numFmtId="0" fontId="0" fillId="4" borderId="13" xfId="0" applyFont="1" applyFill="1" applyBorder="1" applyAlignment="1">
      <alignment horizontal="left" vertical="top"/>
    </xf>
    <xf numFmtId="9" fontId="0" fillId="0" borderId="13" xfId="1" applyFont="1" applyBorder="1" applyAlignment="1">
      <alignment horizontal="left" vertical="top"/>
    </xf>
    <xf numFmtId="0" fontId="0" fillId="0" borderId="16" xfId="0" applyFont="1" applyBorder="1" applyAlignment="1">
      <alignment horizontal="center" vertical="top"/>
    </xf>
    <xf numFmtId="9" fontId="0" fillId="0" borderId="13" xfId="1" applyFont="1" applyBorder="1" applyAlignment="1">
      <alignment horizontal="center" vertical="top"/>
    </xf>
    <xf numFmtId="177" fontId="0" fillId="0" borderId="13" xfId="1" applyNumberFormat="1" applyFont="1" applyBorder="1" applyAlignment="1">
      <alignment horizontal="left" vertical="top"/>
    </xf>
    <xf numFmtId="0" fontId="0" fillId="4" borderId="17" xfId="0" applyFont="1" applyFill="1" applyBorder="1" applyAlignment="1">
      <alignment horizontal="center" vertical="top"/>
    </xf>
    <xf numFmtId="9" fontId="0" fillId="0" borderId="13" xfId="0" applyNumberFormat="1" applyFont="1" applyBorder="1" applyAlignment="1">
      <alignment horizontal="left" vertical="top"/>
    </xf>
    <xf numFmtId="2" fontId="0" fillId="0" borderId="13" xfId="1" applyNumberFormat="1" applyFont="1" applyBorder="1" applyAlignment="1">
      <alignment horizontal="lef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685800</xdr:colOff>
      <xdr:row>7</xdr:row>
      <xdr:rowOff>-9525</xdr:rowOff>
    </xdr:from>
    <xdr:ext cx="1828800" cy="38100"/>
    <xdr:sp macro="" textlink="">
      <xdr:nvSpPr>
        <xdr:cNvPr id="3" name="Shape 3">
          <a:extLst>
            <a:ext uri="{FF2B5EF4-FFF2-40B4-BE49-F238E27FC236}">
              <a16:creationId xmlns:a16="http://schemas.microsoft.com/office/drawing/2014/main" id="{00000000-0008-0000-0000-000003000000}"/>
            </a:ext>
          </a:extLst>
        </xdr:cNvPr>
        <xdr:cNvSpPr/>
      </xdr:nvSpPr>
      <xdr:spPr>
        <a:xfrm>
          <a:off x="4431283" y="3775238"/>
          <a:ext cx="1829435" cy="9525"/>
        </a:xfrm>
        <a:custGeom>
          <a:avLst/>
          <a:gdLst/>
          <a:ahLst/>
          <a:cxnLst/>
          <a:rect l="l" t="t" r="r" b="b"/>
          <a:pathLst>
            <a:path w="1829435" h="9525" extrusionOk="0">
              <a:moveTo>
                <a:pt x="1829054" y="0"/>
              </a:moveTo>
              <a:lnTo>
                <a:pt x="0" y="0"/>
              </a:lnTo>
              <a:lnTo>
                <a:pt x="0" y="9143"/>
              </a:lnTo>
              <a:lnTo>
                <a:pt x="1829054" y="9143"/>
              </a:lnTo>
              <a:lnTo>
                <a:pt x="1829054" y="0"/>
              </a:lnTo>
              <a:close/>
            </a:path>
          </a:pathLst>
        </a:custGeom>
        <a:solidFill>
          <a:srgbClr val="000000"/>
        </a:solidFill>
        <a:ln>
          <a:noFill/>
        </a:ln>
      </xdr:spPr>
    </xdr:sp>
    <xdr:clientData fLocksWithSheet="0"/>
  </xdr:oneCellAnchor>
  <xdr:oneCellAnchor>
    <xdr:from>
      <xdr:col>0</xdr:col>
      <xdr:colOff>704850</xdr:colOff>
      <xdr:row>8</xdr:row>
      <xdr:rowOff>0</xdr:rowOff>
    </xdr:from>
    <xdr:ext cx="6429375" cy="38100"/>
    <xdr:sp macro="" textlink="">
      <xdr:nvSpPr>
        <xdr:cNvPr id="4" name="Shape 4">
          <a:extLst>
            <a:ext uri="{FF2B5EF4-FFF2-40B4-BE49-F238E27FC236}">
              <a16:creationId xmlns:a16="http://schemas.microsoft.com/office/drawing/2014/main" id="{00000000-0008-0000-0000-000004000000}"/>
            </a:ext>
          </a:extLst>
        </xdr:cNvPr>
        <xdr:cNvSpPr/>
      </xdr:nvSpPr>
      <xdr:spPr>
        <a:xfrm>
          <a:off x="2128455" y="3780000"/>
          <a:ext cx="6435090" cy="0"/>
        </a:xfrm>
        <a:custGeom>
          <a:avLst/>
          <a:gdLst/>
          <a:ahLst/>
          <a:cxnLst/>
          <a:rect l="l" t="t" r="r" b="b"/>
          <a:pathLst>
            <a:path w="6435090" h="120000" extrusionOk="0">
              <a:moveTo>
                <a:pt x="0" y="0"/>
              </a:moveTo>
              <a:lnTo>
                <a:pt x="6435090" y="0"/>
              </a:lnTo>
            </a:path>
          </a:pathLst>
        </a:custGeom>
        <a:noFill/>
        <a:ln w="28575" cap="flat" cmpd="sng">
          <a:solidFill>
            <a:srgbClr val="000000"/>
          </a:solidFill>
          <a:prstDash val="solid"/>
          <a:round/>
          <a:headEnd type="none" w="sm" len="sm"/>
          <a:tailEnd type="none" w="sm" len="sm"/>
        </a:ln>
      </xdr:spPr>
    </xdr:sp>
    <xdr:clientData fLocksWithSheet="0"/>
  </xdr:oneCellAnchor>
  <xdr:oneCellAnchor>
    <xdr:from>
      <xdr:col>0</xdr:col>
      <xdr:colOff>85725</xdr:colOff>
      <xdr:row>1</xdr:row>
      <xdr:rowOff>-9525</xdr:rowOff>
    </xdr:from>
    <xdr:ext cx="6429375" cy="38100"/>
    <xdr:sp macro="" textlink="">
      <xdr:nvSpPr>
        <xdr:cNvPr id="2" name="Shape 4">
          <a:extLst>
            <a:ext uri="{FF2B5EF4-FFF2-40B4-BE49-F238E27FC236}">
              <a16:creationId xmlns:a16="http://schemas.microsoft.com/office/drawing/2014/main" id="{00000000-0008-0000-0000-000002000000}"/>
            </a:ext>
          </a:extLst>
        </xdr:cNvPr>
        <xdr:cNvSpPr/>
      </xdr:nvSpPr>
      <xdr:spPr>
        <a:xfrm>
          <a:off x="2128455" y="3780000"/>
          <a:ext cx="6435090" cy="0"/>
        </a:xfrm>
        <a:custGeom>
          <a:avLst/>
          <a:gdLst/>
          <a:ahLst/>
          <a:cxnLst/>
          <a:rect l="l" t="t" r="r" b="b"/>
          <a:pathLst>
            <a:path w="6435090" h="120000" extrusionOk="0">
              <a:moveTo>
                <a:pt x="0" y="0"/>
              </a:moveTo>
              <a:lnTo>
                <a:pt x="6435090" y="0"/>
              </a:lnTo>
            </a:path>
          </a:pathLst>
        </a:custGeom>
        <a:noFill/>
        <a:ln w="28575" cap="flat" cmpd="sng">
          <a:solidFill>
            <a:srgbClr val="000000"/>
          </a:solidFill>
          <a:prstDash val="solid"/>
          <a:round/>
          <a:headEnd type="none" w="sm" len="sm"/>
          <a:tailEnd type="none" w="sm" len="sm"/>
        </a:ln>
      </xdr:spPr>
    </xdr:sp>
    <xdr:clientData fLocksWithSheet="0"/>
  </xdr:oneCellAnchor>
  <xdr:oneCellAnchor>
    <xdr:from>
      <xdr:col>0</xdr:col>
      <xdr:colOff>2695575</xdr:colOff>
      <xdr:row>5</xdr:row>
      <xdr:rowOff>152400</xdr:rowOff>
    </xdr:from>
    <xdr:ext cx="2352675" cy="1181100"/>
    <xdr:pic>
      <xdr:nvPicPr>
        <xdr:cNvPr id="5" name="image1.jp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16</xdr:col>
      <xdr:colOff>790607</xdr:colOff>
      <xdr:row>27</xdr:row>
      <xdr:rowOff>273325</xdr:rowOff>
    </xdr:from>
    <xdr:ext cx="1288327" cy="504112"/>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6A67CA24-9320-481C-B67B-EA7BEB2A89F1}"/>
                </a:ext>
              </a:extLst>
            </xdr:cNvPr>
            <xdr:cNvSpPr txBox="1"/>
          </xdr:nvSpPr>
          <xdr:spPr>
            <a:xfrm>
              <a:off x="16022324" y="5458238"/>
              <a:ext cx="1288327" cy="5041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r>
                          <a:rPr lang="en-US" sz="1100" b="0" i="1">
                            <a:latin typeface="Cambria Math" panose="02040503050406030204" pitchFamily="18" charset="0"/>
                          </a:rPr>
                          <m:t>360</m:t>
                        </m:r>
                      </m:num>
                      <m:den>
                        <m:r>
                          <a:rPr lang="en-US" sz="1100" b="0" i="1">
                            <a:latin typeface="Cambria Math" panose="02040503050406030204" pitchFamily="18" charset="0"/>
                          </a:rPr>
                          <m:t>𝐼𝑛𝑣𝑒𝑛𝑡𝑎𝑟𝑖𝑜</m:t>
                        </m:r>
                        <m:d>
                          <m:dPr>
                            <m:ctrlPr>
                              <a:rPr lang="en-US" sz="1100" b="0" i="1">
                                <a:latin typeface="Cambria Math" panose="02040503050406030204" pitchFamily="18" charset="0"/>
                              </a:rPr>
                            </m:ctrlPr>
                          </m:dPr>
                          <m:e>
                            <m:r>
                              <a:rPr lang="en-US" sz="1100" b="0" i="1">
                                <a:latin typeface="Cambria Math" panose="02040503050406030204" pitchFamily="18" charset="0"/>
                              </a:rPr>
                              <m:t>𝐶𝑡𝑜</m:t>
                            </m:r>
                            <m:r>
                              <a:rPr lang="en-US" sz="1100" b="0" i="1">
                                <a:latin typeface="Cambria Math" panose="02040503050406030204" pitchFamily="18" charset="0"/>
                              </a:rPr>
                              <m:t>. </m:t>
                            </m:r>
                            <m:r>
                              <a:rPr lang="en-US" sz="1100" b="0" i="1">
                                <a:latin typeface="Cambria Math" panose="02040503050406030204" pitchFamily="18" charset="0"/>
                              </a:rPr>
                              <m:t>𝑉𝑡𝑎</m:t>
                            </m:r>
                          </m:e>
                        </m:d>
                      </m:den>
                    </m:f>
                  </m:oMath>
                </m:oMathPara>
              </a14:m>
              <a:endParaRPr lang="en-US" sz="1100" b="0"/>
            </a:p>
            <a:p>
              <a:endParaRPr lang="es-NI" sz="1100"/>
            </a:p>
          </xdr:txBody>
        </xdr:sp>
      </mc:Choice>
      <mc:Fallback>
        <xdr:sp macro="" textlink="">
          <xdr:nvSpPr>
            <xdr:cNvPr id="2" name="TextBox 1">
              <a:extLst>
                <a:ext uri="{FF2B5EF4-FFF2-40B4-BE49-F238E27FC236}">
                  <a16:creationId xmlns:a16="http://schemas.microsoft.com/office/drawing/2014/main" id="{6A67CA24-9320-481C-B67B-EA7BEB2A89F1}"/>
                </a:ext>
              </a:extLst>
            </xdr:cNvPr>
            <xdr:cNvSpPr txBox="1"/>
          </xdr:nvSpPr>
          <xdr:spPr>
            <a:xfrm>
              <a:off x="16022324" y="5458238"/>
              <a:ext cx="1288327" cy="5041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360/𝐼𝑛𝑣𝑒𝑛𝑡𝑎𝑟𝑖𝑜(𝐶𝑡𝑜. 𝑉𝑡𝑎) </a:t>
              </a:r>
              <a:endParaRPr lang="en-US" sz="1100" b="0"/>
            </a:p>
            <a:p>
              <a:endParaRPr lang="es-NI" sz="1100"/>
            </a:p>
          </xdr:txBody>
        </xdr:sp>
      </mc:Fallback>
    </mc:AlternateContent>
    <xdr:clientData/>
  </xdr:oneCellAnchor>
  <xdr:oneCellAnchor>
    <xdr:from>
      <xdr:col>14</xdr:col>
      <xdr:colOff>221974</xdr:colOff>
      <xdr:row>28</xdr:row>
      <xdr:rowOff>151571</xdr:rowOff>
    </xdr:from>
    <xdr:ext cx="1504386" cy="349904"/>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E6597E7B-2250-4065-B429-437435A9F71D}"/>
                </a:ext>
              </a:extLst>
            </xdr:cNvPr>
            <xdr:cNvSpPr txBox="1"/>
          </xdr:nvSpPr>
          <xdr:spPr>
            <a:xfrm>
              <a:off x="13797170" y="5700919"/>
              <a:ext cx="1504386"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r>
                          <a:rPr lang="en-US" sz="1100" b="0" i="1">
                            <a:latin typeface="Cambria Math" panose="02040503050406030204" pitchFamily="18" charset="0"/>
                          </a:rPr>
                          <m:t>𝑉𝑒𝑛𝑡𝑎𝑠</m:t>
                        </m:r>
                        <m:r>
                          <a:rPr lang="en-US" sz="1100" b="0" i="1">
                            <a:latin typeface="Cambria Math" panose="02040503050406030204" pitchFamily="18" charset="0"/>
                          </a:rPr>
                          <m:t> </m:t>
                        </m:r>
                        <m:r>
                          <a:rPr lang="en-US" sz="1100" b="0" i="1">
                            <a:latin typeface="Cambria Math" panose="02040503050406030204" pitchFamily="18" charset="0"/>
                          </a:rPr>
                          <m:t>𝑎𝑙</m:t>
                        </m:r>
                        <m:r>
                          <a:rPr lang="en-US" sz="1100" b="0" i="1">
                            <a:latin typeface="Cambria Math" panose="02040503050406030204" pitchFamily="18" charset="0"/>
                          </a:rPr>
                          <m:t> </m:t>
                        </m:r>
                        <m:r>
                          <a:rPr lang="en-US" sz="1100" b="0" i="1">
                            <a:latin typeface="Cambria Math" panose="02040503050406030204" pitchFamily="18" charset="0"/>
                          </a:rPr>
                          <m:t>𝑐𝑟𝑒𝑑𝑖𝑡𝑜</m:t>
                        </m:r>
                      </m:num>
                      <m:den>
                        <m:r>
                          <a:rPr lang="en-US" sz="1100" b="0" i="1">
                            <a:latin typeface="Cambria Math" panose="02040503050406030204" pitchFamily="18" charset="0"/>
                          </a:rPr>
                          <m:t>𝑆𝑎𝑙𝑑𝑜</m:t>
                        </m:r>
                        <m:r>
                          <a:rPr lang="en-US" sz="1100" b="0" i="1">
                            <a:latin typeface="Cambria Math" panose="02040503050406030204" pitchFamily="18" charset="0"/>
                          </a:rPr>
                          <m:t> </m:t>
                        </m:r>
                        <m:r>
                          <a:rPr lang="en-US" sz="1100" b="0" i="1">
                            <a:latin typeface="Cambria Math" panose="02040503050406030204" pitchFamily="18" charset="0"/>
                          </a:rPr>
                          <m:t>𝑝𝑟𝑜𝑚𝑒𝑑𝑖𝑜</m:t>
                        </m:r>
                        <m:r>
                          <a:rPr lang="en-US" sz="1100" b="0" i="1">
                            <a:latin typeface="Cambria Math" panose="02040503050406030204" pitchFamily="18" charset="0"/>
                          </a:rPr>
                          <m:t> </m:t>
                        </m:r>
                        <m:r>
                          <a:rPr lang="en-US" sz="1100" b="0" i="1">
                            <a:latin typeface="Cambria Math" panose="02040503050406030204" pitchFamily="18" charset="0"/>
                          </a:rPr>
                          <m:t>𝑑𝑒</m:t>
                        </m:r>
                        <m:r>
                          <a:rPr lang="en-US" sz="1100" b="0" i="1">
                            <a:latin typeface="Cambria Math" panose="02040503050406030204" pitchFamily="18" charset="0"/>
                          </a:rPr>
                          <m:t> </m:t>
                        </m:r>
                        <m:r>
                          <a:rPr lang="en-US" sz="1100" b="0" i="1">
                            <a:latin typeface="Cambria Math" panose="02040503050406030204" pitchFamily="18" charset="0"/>
                          </a:rPr>
                          <m:t>𝐶𝑥𝐶</m:t>
                        </m:r>
                      </m:den>
                    </m:f>
                  </m:oMath>
                </m:oMathPara>
              </a14:m>
              <a:endParaRPr lang="es-NI" sz="1100"/>
            </a:p>
          </xdr:txBody>
        </xdr:sp>
      </mc:Choice>
      <mc:Fallback>
        <xdr:sp macro="" textlink="">
          <xdr:nvSpPr>
            <xdr:cNvPr id="3" name="TextBox 2">
              <a:extLst>
                <a:ext uri="{FF2B5EF4-FFF2-40B4-BE49-F238E27FC236}">
                  <a16:creationId xmlns:a16="http://schemas.microsoft.com/office/drawing/2014/main" id="{E6597E7B-2250-4065-B429-437435A9F71D}"/>
                </a:ext>
              </a:extLst>
            </xdr:cNvPr>
            <xdr:cNvSpPr txBox="1"/>
          </xdr:nvSpPr>
          <xdr:spPr>
            <a:xfrm>
              <a:off x="13797170" y="5700919"/>
              <a:ext cx="1504386"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(𝑉𝑒𝑛𝑡𝑎𝑠 𝑎𝑙 𝑐𝑟𝑒𝑑𝑖𝑡𝑜)/(𝑆𝑎𝑙𝑑𝑜 𝑝𝑟𝑜𝑚𝑒𝑑𝑖𝑜 𝑑𝑒 𝐶𝑥𝐶)</a:t>
              </a:r>
              <a:endParaRPr lang="es-NI" sz="1100"/>
            </a:p>
          </xdr:txBody>
        </xdr:sp>
      </mc:Fallback>
    </mc:AlternateContent>
    <xdr:clientData/>
  </xdr:oneCellAnchor>
  <xdr:oneCellAnchor>
    <xdr:from>
      <xdr:col>14</xdr:col>
      <xdr:colOff>213691</xdr:colOff>
      <xdr:row>30</xdr:row>
      <xdr:rowOff>184702</xdr:rowOff>
    </xdr:from>
    <xdr:ext cx="1421608" cy="331501"/>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94A79B22-959B-479D-A684-44E8203064DB}"/>
                </a:ext>
              </a:extLst>
            </xdr:cNvPr>
            <xdr:cNvSpPr txBox="1"/>
          </xdr:nvSpPr>
          <xdr:spPr>
            <a:xfrm>
              <a:off x="13788887" y="6148180"/>
              <a:ext cx="1421608"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𝑆𝑎𝑙𝑑𝑜</m:t>
                    </m:r>
                    <m:r>
                      <a:rPr lang="en-US" sz="1100" b="0" i="1">
                        <a:latin typeface="Cambria Math" panose="02040503050406030204" pitchFamily="18" charset="0"/>
                      </a:rPr>
                      <m:t> </m:t>
                    </m:r>
                    <m:r>
                      <a:rPr lang="en-US" sz="1100" b="0" i="1">
                        <a:latin typeface="Cambria Math" panose="02040503050406030204" pitchFamily="18" charset="0"/>
                      </a:rPr>
                      <m:t>𝑝𝑜𝑟</m:t>
                    </m:r>
                    <m:r>
                      <a:rPr lang="en-US" sz="1100" b="0" i="1">
                        <a:latin typeface="Cambria Math" panose="02040503050406030204" pitchFamily="18" charset="0"/>
                      </a:rPr>
                      <m:t> </m:t>
                    </m:r>
                    <m:r>
                      <a:rPr lang="en-US" sz="1100" b="0" i="1">
                        <a:latin typeface="Cambria Math" panose="02040503050406030204" pitchFamily="18" charset="0"/>
                      </a:rPr>
                      <m:t>𝑛𝑜</m:t>
                    </m:r>
                    <m:r>
                      <a:rPr lang="en-US" sz="1100" b="0" i="1">
                        <a:latin typeface="Cambria Math" panose="02040503050406030204" pitchFamily="18" charset="0"/>
                      </a:rPr>
                      <m:t> </m:t>
                    </m:r>
                    <m:r>
                      <a:rPr lang="en-US" sz="1100" b="0" i="1">
                        <a:latin typeface="Cambria Math" panose="02040503050406030204" pitchFamily="18" charset="0"/>
                      </a:rPr>
                      <m:t>𝑠𝑒</m:t>
                    </m:r>
                    <m:r>
                      <a:rPr lang="en-US" sz="1100" b="0" i="1">
                        <a:latin typeface="Cambria Math" panose="02040503050406030204" pitchFamily="18" charset="0"/>
                      </a:rPr>
                      <m:t> </m:t>
                    </m:r>
                    <m:r>
                      <a:rPr lang="en-US" sz="1100" b="0" i="1">
                        <a:latin typeface="Cambria Math" panose="02040503050406030204" pitchFamily="18" charset="0"/>
                      </a:rPr>
                      <m:t>𝑞𝑢𝑒</m:t>
                    </m:r>
                    <m:f>
                      <m:fPr>
                        <m:ctrlPr>
                          <a:rPr lang="en-US" sz="1100" b="0" i="1">
                            <a:latin typeface="Cambria Math" panose="02040503050406030204" pitchFamily="18" charset="0"/>
                          </a:rPr>
                        </m:ctrlPr>
                      </m:fPr>
                      <m:num/>
                      <m:den/>
                    </m:f>
                  </m:oMath>
                </m:oMathPara>
              </a14:m>
              <a:endParaRPr lang="es-NI" sz="1100"/>
            </a:p>
          </xdr:txBody>
        </xdr:sp>
      </mc:Choice>
      <mc:Fallback>
        <xdr:sp macro="" textlink="">
          <xdr:nvSpPr>
            <xdr:cNvPr id="4" name="TextBox 3">
              <a:extLst>
                <a:ext uri="{FF2B5EF4-FFF2-40B4-BE49-F238E27FC236}">
                  <a16:creationId xmlns:a16="http://schemas.microsoft.com/office/drawing/2014/main" id="{94A79B22-959B-479D-A684-44E8203064DB}"/>
                </a:ext>
              </a:extLst>
            </xdr:cNvPr>
            <xdr:cNvSpPr txBox="1"/>
          </xdr:nvSpPr>
          <xdr:spPr>
            <a:xfrm>
              <a:off x="13788887" y="6148180"/>
              <a:ext cx="1421608"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𝑆𝑎𝑙𝑑𝑜 𝑝𝑜𝑟 𝑛𝑜 𝑠𝑒 𝑞𝑢𝑒 /</a:t>
              </a:r>
              <a:endParaRPr lang="es-NI" sz="1100"/>
            </a:p>
          </xdr:txBody>
        </xdr:sp>
      </mc:Fallback>
    </mc:AlternateContent>
    <xdr:clientData/>
  </xdr:oneCellAnchor>
  <xdr:oneCellAnchor>
    <xdr:from>
      <xdr:col>14</xdr:col>
      <xdr:colOff>14908</xdr:colOff>
      <xdr:row>34</xdr:row>
      <xdr:rowOff>27332</xdr:rowOff>
    </xdr:from>
    <xdr:ext cx="1808444" cy="165366"/>
    <mc:AlternateContent xmlns:mc="http://schemas.openxmlformats.org/markup-compatibility/2006">
      <mc:Choice xmlns:a14="http://schemas.microsoft.com/office/drawing/2010/main" Requires="a14">
        <xdr:sp macro="" textlink="">
          <xdr:nvSpPr>
            <xdr:cNvPr id="5" name="TextBox 4">
              <a:extLst>
                <a:ext uri="{FF2B5EF4-FFF2-40B4-BE49-F238E27FC236}">
                  <a16:creationId xmlns:a16="http://schemas.microsoft.com/office/drawing/2014/main" id="{1BA02DB5-03EE-4B38-AABD-59C08DB9F55B}"/>
                </a:ext>
              </a:extLst>
            </xdr:cNvPr>
            <xdr:cNvSpPr txBox="1"/>
          </xdr:nvSpPr>
          <xdr:spPr>
            <a:xfrm>
              <a:off x="13590104" y="6802506"/>
              <a:ext cx="1808444"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m:t>
                    </m:r>
                    <m:r>
                      <a:rPr lang="en-US" sz="1100" b="0" i="1">
                        <a:latin typeface="Cambria Math" panose="02040503050406030204" pitchFamily="18" charset="0"/>
                      </a:rPr>
                      <m:t>𝐶𝑡𝑜</m:t>
                    </m:r>
                    <m:r>
                      <a:rPr lang="en-US" sz="1100" b="0" i="1">
                        <a:latin typeface="Cambria Math" panose="02040503050406030204" pitchFamily="18" charset="0"/>
                      </a:rPr>
                      <m:t> </m:t>
                    </m:r>
                    <m:r>
                      <a:rPr lang="en-US" sz="1100" b="0" i="1">
                        <a:latin typeface="Cambria Math" panose="02040503050406030204" pitchFamily="18" charset="0"/>
                      </a:rPr>
                      <m:t>𝑉𝑡𝑎</m:t>
                    </m:r>
                    <m:r>
                      <a:rPr lang="en-US" sz="1100" b="0" i="1">
                        <a:latin typeface="Cambria Math" panose="02040503050406030204" pitchFamily="18" charset="0"/>
                      </a:rPr>
                      <m:t>+</m:t>
                    </m:r>
                    <m:r>
                      <a:rPr lang="en-US" sz="1100" b="0" i="1">
                        <a:latin typeface="Cambria Math" panose="02040503050406030204" pitchFamily="18" charset="0"/>
                      </a:rPr>
                      <m:t>𝐼𝑛𝑣𝐹</m:t>
                    </m:r>
                    <m:r>
                      <a:rPr lang="en-US" sz="1100" b="0" i="1">
                        <a:latin typeface="Cambria Math" panose="02040503050406030204" pitchFamily="18" charset="0"/>
                      </a:rPr>
                      <m:t>−</m:t>
                    </m:r>
                    <m:r>
                      <a:rPr lang="en-US" sz="1100" b="0" i="1">
                        <a:latin typeface="Cambria Math" panose="02040503050406030204" pitchFamily="18" charset="0"/>
                      </a:rPr>
                      <m:t>𝐼𝑛𝑣</m:t>
                    </m:r>
                    <m:r>
                      <a:rPr lang="en-US" sz="1100" b="0" i="1">
                        <a:latin typeface="Cambria Math" panose="02040503050406030204" pitchFamily="18" charset="0"/>
                      </a:rPr>
                      <m:t>0)/</m:t>
                    </m:r>
                    <m:r>
                      <a:rPr lang="en-US" sz="1100" b="0" i="1">
                        <a:latin typeface="Cambria Math" panose="02040503050406030204" pitchFamily="18" charset="0"/>
                      </a:rPr>
                      <m:t>𝑅𝐸</m:t>
                    </m:r>
                  </m:oMath>
                </m:oMathPara>
              </a14:m>
              <a:endParaRPr lang="es-NI" sz="1100"/>
            </a:p>
          </xdr:txBody>
        </xdr:sp>
      </mc:Choice>
      <mc:Fallback>
        <xdr:sp macro="" textlink="">
          <xdr:nvSpPr>
            <xdr:cNvPr id="5" name="TextBox 4">
              <a:extLst>
                <a:ext uri="{FF2B5EF4-FFF2-40B4-BE49-F238E27FC236}">
                  <a16:creationId xmlns:a16="http://schemas.microsoft.com/office/drawing/2014/main" id="{1BA02DB5-03EE-4B38-AABD-59C08DB9F55B}"/>
                </a:ext>
              </a:extLst>
            </xdr:cNvPr>
            <xdr:cNvSpPr txBox="1"/>
          </xdr:nvSpPr>
          <xdr:spPr>
            <a:xfrm>
              <a:off x="13590104" y="6802506"/>
              <a:ext cx="1808444"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(𝐶𝑡𝑜 𝑉𝑡𝑎+𝐼𝑛𝑣𝐹−𝐼𝑛𝑣0)/𝑅𝐸</a:t>
              </a:r>
              <a:endParaRPr lang="es-NI" sz="1100"/>
            </a:p>
          </xdr:txBody>
        </xdr:sp>
      </mc:Fallback>
    </mc:AlternateContent>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1076E-4C5B-40C9-8897-244046E452F7}">
  <dimension ref="G5:M14"/>
  <sheetViews>
    <sheetView topLeftCell="C3" workbookViewId="0">
      <selection activeCell="I7" sqref="I7"/>
    </sheetView>
  </sheetViews>
  <sheetFormatPr defaultColWidth="16" defaultRowHeight="24.75" customHeight="1"/>
  <sheetData>
    <row r="5" spans="7:13" ht="24.75" customHeight="1">
      <c r="G5" s="135" t="s">
        <v>71</v>
      </c>
      <c r="H5" s="136"/>
      <c r="I5" s="136"/>
      <c r="J5" s="136"/>
      <c r="K5" s="136"/>
      <c r="L5" s="136"/>
      <c r="M5" s="136"/>
    </row>
    <row r="6" spans="7:13" ht="24.75" customHeight="1">
      <c r="G6" s="138" t="s">
        <v>66</v>
      </c>
      <c r="H6" s="138"/>
      <c r="I6" s="130">
        <v>2003</v>
      </c>
      <c r="J6" s="130">
        <v>2004</v>
      </c>
      <c r="K6" s="130">
        <v>2005</v>
      </c>
      <c r="L6" s="130">
        <v>2006</v>
      </c>
      <c r="M6" s="131" t="s">
        <v>72</v>
      </c>
    </row>
    <row r="7" spans="7:13" ht="24.75" customHeight="1">
      <c r="G7" s="139" t="s">
        <v>67</v>
      </c>
      <c r="H7" s="140"/>
      <c r="I7" s="133" t="e">
        <f>'TABLA 2'!#REF!/(('TABLA 1'!#REF!))</f>
        <v>#REF!</v>
      </c>
      <c r="J7" s="133" t="e">
        <f>'TABLA 2'!#REF!/(('TABLA 1'!#REF!+'TABLA 1'!#REF!)/2)</f>
        <v>#REF!</v>
      </c>
      <c r="K7" s="133" t="e">
        <f>'TABLA 2'!#REF!/(('TABLA 1'!#REF!+'TABLA 1'!#REF!)/2)</f>
        <v>#REF!</v>
      </c>
      <c r="L7" s="133" t="e">
        <f>'TABLA 2'!#REF!/(('TABLA 1'!#REF!+'TABLA 1'!#REF!)/2)</f>
        <v>#REF!</v>
      </c>
      <c r="M7" s="130"/>
    </row>
    <row r="8" spans="7:13" ht="24.75" customHeight="1">
      <c r="G8" s="141" t="s">
        <v>68</v>
      </c>
      <c r="H8" s="142"/>
      <c r="I8" s="130" t="e">
        <f>360/I7</f>
        <v>#REF!</v>
      </c>
      <c r="J8" s="130" t="e">
        <f>360/J7</f>
        <v>#REF!</v>
      </c>
      <c r="K8" s="130" t="e">
        <f>360/K7</f>
        <v>#REF!</v>
      </c>
      <c r="L8" s="130" t="e">
        <f>360/L7</f>
        <v>#REF!</v>
      </c>
      <c r="M8" s="130"/>
    </row>
    <row r="9" spans="7:13" ht="24.75" customHeight="1">
      <c r="G9" s="141" t="s">
        <v>69</v>
      </c>
      <c r="H9" s="142"/>
      <c r="I9" s="130" t="e">
        <f>'TABLA 2'!#REF!/'TABLA 1'!#REF!</f>
        <v>#REF!</v>
      </c>
      <c r="J9" s="133" t="e">
        <f>'TABLA 2'!#REF!/(('TABLA 1'!#REF!+'TABLA 1'!#REF!)/2)</f>
        <v>#REF!</v>
      </c>
      <c r="K9" s="130"/>
      <c r="L9" s="130"/>
      <c r="M9" s="130"/>
    </row>
    <row r="10" spans="7:13" ht="24.75" customHeight="1">
      <c r="G10" s="141" t="s">
        <v>70</v>
      </c>
      <c r="H10" s="142"/>
      <c r="I10" s="130" t="e">
        <f>360/I9</f>
        <v>#REF!</v>
      </c>
      <c r="J10" s="130"/>
      <c r="K10" s="130"/>
      <c r="L10" s="130"/>
      <c r="M10" s="130"/>
    </row>
    <row r="11" spans="7:13" ht="24.75" customHeight="1">
      <c r="G11" s="130"/>
      <c r="H11" s="130"/>
      <c r="I11" s="130"/>
      <c r="J11" s="130"/>
      <c r="K11" s="130"/>
      <c r="L11" s="130"/>
      <c r="M11" s="130"/>
    </row>
    <row r="12" spans="7:13" ht="24.75" customHeight="1">
      <c r="G12" s="130"/>
      <c r="H12" s="130"/>
      <c r="I12" s="130"/>
      <c r="J12" s="130"/>
      <c r="K12" s="130"/>
      <c r="L12" s="130"/>
      <c r="M12" s="130"/>
    </row>
    <row r="13" spans="7:13" ht="24.75" customHeight="1">
      <c r="G13" s="130"/>
      <c r="H13" s="130"/>
      <c r="I13" s="130"/>
      <c r="J13" s="130"/>
      <c r="K13" s="130"/>
      <c r="L13" s="130"/>
      <c r="M13" s="130"/>
    </row>
    <row r="14" spans="7:13" ht="24.75" customHeight="1">
      <c r="G14" s="130"/>
      <c r="H14" s="130"/>
      <c r="I14" s="130"/>
      <c r="J14" s="130"/>
      <c r="K14" s="130"/>
      <c r="L14" s="130"/>
      <c r="M14" s="130"/>
    </row>
  </sheetData>
  <mergeCells count="6">
    <mergeCell ref="G7:H7"/>
    <mergeCell ref="G8:H8"/>
    <mergeCell ref="G9:H9"/>
    <mergeCell ref="G10:H10"/>
    <mergeCell ref="G5:M5"/>
    <mergeCell ref="G6:H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topLeftCell="A41" workbookViewId="0">
      <selection activeCell="I3" sqref="I3"/>
    </sheetView>
  </sheetViews>
  <sheetFormatPr defaultColWidth="14.5" defaultRowHeight="15" customHeight="1"/>
  <cols>
    <col min="1" max="1" width="56.33203125" customWidth="1"/>
    <col min="2" max="5" width="16" customWidth="1"/>
    <col min="6" max="6" width="3.33203125" customWidth="1"/>
    <col min="7" max="26" width="8.6640625" customWidth="1"/>
  </cols>
  <sheetData>
    <row r="1" spans="1:6" ht="36.75" customHeight="1">
      <c r="A1" s="107" t="s">
        <v>0</v>
      </c>
      <c r="B1" s="108"/>
      <c r="C1" s="108"/>
      <c r="D1" s="108"/>
      <c r="E1" s="108"/>
      <c r="F1" s="108"/>
    </row>
    <row r="2" spans="1:6" ht="114" customHeight="1">
      <c r="A2" s="109" t="s">
        <v>1</v>
      </c>
      <c r="B2" s="108"/>
      <c r="C2" s="108"/>
      <c r="D2" s="108"/>
      <c r="E2" s="108"/>
      <c r="F2" s="108"/>
    </row>
    <row r="3" spans="1:6" ht="114" customHeight="1">
      <c r="A3" s="109" t="s">
        <v>2</v>
      </c>
      <c r="B3" s="108"/>
      <c r="C3" s="108"/>
      <c r="D3" s="108"/>
      <c r="E3" s="108"/>
      <c r="F3" s="108"/>
    </row>
    <row r="4" spans="1:6" ht="114" customHeight="1">
      <c r="A4" s="109" t="s">
        <v>3</v>
      </c>
      <c r="B4" s="108"/>
      <c r="C4" s="108"/>
      <c r="D4" s="108"/>
      <c r="E4" s="108"/>
      <c r="F4" s="108"/>
    </row>
    <row r="5" spans="1:6" ht="75.75" customHeight="1">
      <c r="A5" s="109" t="s">
        <v>4</v>
      </c>
      <c r="B5" s="108"/>
      <c r="C5" s="108"/>
      <c r="D5" s="108"/>
      <c r="E5" s="108"/>
      <c r="F5" s="108"/>
    </row>
    <row r="6" spans="1:6" ht="15" customHeight="1">
      <c r="A6" s="110" t="s">
        <v>5</v>
      </c>
      <c r="B6" s="108"/>
      <c r="C6" s="108"/>
      <c r="D6" s="108"/>
      <c r="E6" s="108"/>
      <c r="F6" s="108"/>
    </row>
    <row r="7" spans="1:6" ht="93.75" customHeight="1"/>
    <row r="8" spans="1:6" ht="0.75" customHeight="1"/>
    <row r="9" spans="1:6" ht="3" customHeight="1"/>
    <row r="10" spans="1:6" ht="151.5" customHeight="1">
      <c r="A10" s="109" t="s">
        <v>6</v>
      </c>
      <c r="B10" s="108"/>
      <c r="C10" s="108"/>
      <c r="D10" s="108"/>
      <c r="E10" s="108"/>
      <c r="F10" s="108"/>
    </row>
    <row r="11" spans="1:6" ht="151.5" customHeight="1">
      <c r="A11" s="109" t="s">
        <v>7</v>
      </c>
      <c r="B11" s="108"/>
      <c r="C11" s="108"/>
      <c r="D11" s="108"/>
      <c r="E11" s="108"/>
      <c r="F11" s="108"/>
    </row>
    <row r="12" spans="1:6" ht="75.75" customHeight="1">
      <c r="A12" s="111" t="s">
        <v>8</v>
      </c>
      <c r="B12" s="108"/>
      <c r="C12" s="108"/>
      <c r="D12" s="108"/>
      <c r="E12" s="108"/>
      <c r="F12" s="108"/>
    </row>
    <row r="13" spans="1:6" ht="75.75" customHeight="1">
      <c r="A13" s="111" t="s">
        <v>9</v>
      </c>
      <c r="B13" s="108"/>
      <c r="C13" s="108"/>
      <c r="D13" s="108"/>
      <c r="E13" s="108"/>
      <c r="F13" s="108"/>
    </row>
    <row r="14" spans="1:6" ht="114" customHeight="1">
      <c r="A14" s="111" t="s">
        <v>10</v>
      </c>
      <c r="B14" s="108"/>
      <c r="C14" s="108"/>
      <c r="D14" s="108"/>
      <c r="E14" s="108"/>
      <c r="F14" s="108"/>
    </row>
    <row r="15" spans="1:6" ht="37.5" customHeight="1">
      <c r="A15" s="111" t="s">
        <v>11</v>
      </c>
      <c r="B15" s="108"/>
      <c r="C15" s="108"/>
      <c r="D15" s="108"/>
      <c r="E15" s="108"/>
      <c r="F15" s="108"/>
    </row>
    <row r="16" spans="1:6" ht="94.5" customHeight="1">
      <c r="A16" s="111" t="s">
        <v>12</v>
      </c>
      <c r="B16" s="108"/>
      <c r="C16" s="108"/>
      <c r="D16" s="108"/>
      <c r="E16" s="108"/>
      <c r="F16" s="108"/>
    </row>
    <row r="17" spans="1:6" ht="114" customHeight="1">
      <c r="A17" s="109" t="s">
        <v>13</v>
      </c>
      <c r="B17" s="108"/>
      <c r="C17" s="108"/>
      <c r="D17" s="108"/>
      <c r="E17" s="108"/>
      <c r="F17" s="108"/>
    </row>
    <row r="18" spans="1:6" ht="75.75" customHeight="1">
      <c r="A18" s="111" t="s">
        <v>14</v>
      </c>
      <c r="B18" s="108"/>
      <c r="C18" s="108"/>
      <c r="D18" s="108"/>
      <c r="E18" s="108"/>
      <c r="F18" s="108"/>
    </row>
    <row r="19" spans="1:6" ht="151.5" customHeight="1">
      <c r="A19" s="111" t="s">
        <v>15</v>
      </c>
      <c r="B19" s="108"/>
      <c r="C19" s="108"/>
      <c r="D19" s="108"/>
      <c r="E19" s="108"/>
      <c r="F19" s="108"/>
    </row>
    <row r="20" spans="1:6" ht="94.5" customHeight="1">
      <c r="A20" s="109" t="s">
        <v>16</v>
      </c>
      <c r="B20" s="108"/>
      <c r="C20" s="108"/>
      <c r="D20" s="108"/>
      <c r="E20" s="108"/>
      <c r="F20" s="108"/>
    </row>
    <row r="21" spans="1:6" ht="75.75" customHeight="1">
      <c r="A21" s="111" t="s">
        <v>17</v>
      </c>
      <c r="B21" s="108"/>
      <c r="C21" s="108"/>
      <c r="D21" s="108"/>
      <c r="E21" s="108"/>
      <c r="F21" s="108"/>
    </row>
    <row r="22" spans="1:6" ht="94.5" customHeight="1">
      <c r="A22" s="111" t="s">
        <v>18</v>
      </c>
      <c r="B22" s="108"/>
      <c r="C22" s="108"/>
      <c r="D22" s="108"/>
      <c r="E22" s="108"/>
      <c r="F22" s="108"/>
    </row>
    <row r="23" spans="1:6" ht="114" customHeight="1">
      <c r="A23" s="109" t="s">
        <v>19</v>
      </c>
      <c r="B23" s="108"/>
      <c r="C23" s="108"/>
      <c r="D23" s="108"/>
      <c r="E23" s="108"/>
      <c r="F23" s="108"/>
    </row>
    <row r="24" spans="1:6" ht="57" customHeight="1">
      <c r="A24" s="111" t="s">
        <v>20</v>
      </c>
      <c r="B24" s="108"/>
      <c r="C24" s="108"/>
      <c r="D24" s="108"/>
      <c r="E24" s="108"/>
      <c r="F24" s="108"/>
    </row>
    <row r="25" spans="1:6" ht="75.75" customHeight="1">
      <c r="A25" s="1"/>
      <c r="B25" s="1"/>
      <c r="C25" s="1"/>
      <c r="D25" s="1"/>
      <c r="E25" s="1"/>
      <c r="F25" s="1"/>
    </row>
    <row r="26" spans="1:6" ht="17.25" customHeight="1">
      <c r="A26" s="1"/>
      <c r="B26" s="1"/>
      <c r="C26" s="1"/>
      <c r="D26" s="1"/>
      <c r="E26" s="1"/>
      <c r="F26" s="1"/>
    </row>
    <row r="27" spans="1:6" ht="17.25" customHeight="1">
      <c r="A27" s="1"/>
      <c r="B27" s="1"/>
      <c r="C27" s="1"/>
      <c r="D27" s="1"/>
      <c r="E27" s="1"/>
      <c r="F27" s="1"/>
    </row>
    <row r="28" spans="1:6" ht="17.25" customHeight="1">
      <c r="A28" s="1"/>
      <c r="B28" s="1"/>
      <c r="C28" s="1"/>
      <c r="D28" s="1"/>
      <c r="E28" s="1"/>
      <c r="F28" s="1"/>
    </row>
    <row r="29" spans="1:6" ht="17.25" customHeight="1">
      <c r="A29" s="1"/>
      <c r="B29" s="1"/>
      <c r="C29" s="1"/>
      <c r="D29" s="1"/>
      <c r="E29" s="1"/>
      <c r="F29" s="1"/>
    </row>
    <row r="30" spans="1:6" ht="17.25" customHeight="1">
      <c r="A30" s="1"/>
      <c r="B30" s="1"/>
      <c r="C30" s="1"/>
      <c r="D30" s="1"/>
      <c r="E30" s="1"/>
      <c r="F30" s="1"/>
    </row>
    <row r="31" spans="1:6" ht="17.25" customHeight="1">
      <c r="A31" s="1"/>
      <c r="B31" s="1"/>
      <c r="C31" s="1"/>
      <c r="D31" s="1"/>
      <c r="E31" s="1"/>
      <c r="F31" s="1"/>
    </row>
    <row r="32" spans="1:6" ht="17.25" customHeight="1">
      <c r="A32" s="1"/>
      <c r="B32" s="1"/>
      <c r="C32" s="1"/>
      <c r="D32" s="1"/>
      <c r="E32" s="1"/>
      <c r="F32" s="1"/>
    </row>
    <row r="33" spans="1:6" ht="17.25" customHeight="1">
      <c r="A33" s="1"/>
      <c r="B33" s="1"/>
      <c r="C33" s="1"/>
      <c r="D33" s="1"/>
      <c r="E33" s="1"/>
      <c r="F33" s="1"/>
    </row>
    <row r="34" spans="1:6" ht="17.25" customHeight="1">
      <c r="A34" s="1"/>
      <c r="B34" s="1"/>
      <c r="C34" s="1"/>
      <c r="D34" s="1"/>
      <c r="E34" s="1"/>
      <c r="F34" s="1"/>
    </row>
    <row r="35" spans="1:6" ht="64.5" customHeight="1">
      <c r="A35" s="1"/>
      <c r="B35" s="1"/>
      <c r="C35" s="1"/>
      <c r="D35" s="1"/>
      <c r="E35" s="1"/>
      <c r="F35" s="1"/>
    </row>
    <row r="36" spans="1:6" ht="24.75" customHeight="1">
      <c r="A36" s="1"/>
      <c r="B36" s="1"/>
      <c r="C36" s="1"/>
      <c r="D36" s="1"/>
      <c r="E36" s="1"/>
      <c r="F36" s="1"/>
    </row>
    <row r="37" spans="1:6" ht="39.75" customHeight="1">
      <c r="A37" s="1"/>
      <c r="B37" s="1"/>
      <c r="C37" s="1"/>
      <c r="D37" s="1"/>
      <c r="E37" s="1"/>
      <c r="F37" s="1"/>
    </row>
    <row r="38" spans="1:6" ht="17.25" customHeight="1">
      <c r="A38" s="1"/>
      <c r="B38" s="1"/>
      <c r="C38" s="1"/>
      <c r="D38" s="1"/>
      <c r="E38" s="1"/>
      <c r="F38" s="1"/>
    </row>
    <row r="39" spans="1:6" ht="37.5" customHeight="1">
      <c r="A39" s="1"/>
      <c r="B39" s="1"/>
      <c r="C39" s="1"/>
      <c r="D39" s="1"/>
      <c r="E39" s="1"/>
      <c r="F39" s="1"/>
    </row>
    <row r="40" spans="1:6" ht="15.75" customHeight="1"/>
    <row r="41" spans="1:6" ht="15.75" customHeight="1"/>
    <row r="42" spans="1:6" ht="15.75" customHeight="1"/>
    <row r="43" spans="1:6" ht="15.75" customHeight="1"/>
    <row r="44" spans="1:6" ht="15.75" customHeight="1"/>
    <row r="45" spans="1:6" ht="15.75" customHeight="1"/>
    <row r="46" spans="1:6" ht="15.75" customHeight="1"/>
    <row r="47" spans="1:6" ht="15.75" customHeight="1"/>
    <row r="48" spans="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A21:F21"/>
    <mergeCell ref="A22:F22"/>
    <mergeCell ref="A23:F23"/>
    <mergeCell ref="A24:F24"/>
    <mergeCell ref="A11:F11"/>
    <mergeCell ref="A12:F12"/>
    <mergeCell ref="A13:F13"/>
    <mergeCell ref="A14:F14"/>
    <mergeCell ref="A15:F15"/>
    <mergeCell ref="A16:F16"/>
    <mergeCell ref="A17:F17"/>
    <mergeCell ref="A6:F6"/>
    <mergeCell ref="A10:F10"/>
    <mergeCell ref="A18:F18"/>
    <mergeCell ref="A19:F19"/>
    <mergeCell ref="A20:F20"/>
    <mergeCell ref="A1:F1"/>
    <mergeCell ref="A2:F2"/>
    <mergeCell ref="A3:F3"/>
    <mergeCell ref="A4:F4"/>
    <mergeCell ref="A5:F5"/>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54"/>
  <sheetViews>
    <sheetView tabSelected="1" zoomScale="115" zoomScaleNormal="115" workbookViewId="0">
      <selection activeCell="H55" sqref="H55"/>
    </sheetView>
  </sheetViews>
  <sheetFormatPr defaultColWidth="14.5" defaultRowHeight="15" customHeight="1"/>
  <cols>
    <col min="1" max="1" width="38.33203125" customWidth="1"/>
    <col min="2" max="2" width="19.83203125" customWidth="1"/>
    <col min="3" max="3" width="16.1640625" customWidth="1"/>
    <col min="4" max="4" width="17.33203125" customWidth="1"/>
    <col min="5" max="5" width="15.1640625" customWidth="1"/>
  </cols>
  <sheetData>
    <row r="1" spans="1:15" ht="15" customHeight="1">
      <c r="A1" s="112" t="s">
        <v>21</v>
      </c>
      <c r="B1" s="113"/>
      <c r="C1" s="113"/>
      <c r="D1" s="113"/>
      <c r="E1" s="113"/>
      <c r="F1" s="113"/>
      <c r="G1" s="113"/>
      <c r="H1" s="113"/>
      <c r="I1" s="114"/>
      <c r="J1" s="115" t="s">
        <v>22</v>
      </c>
      <c r="K1" s="113"/>
      <c r="L1" s="113"/>
      <c r="M1" s="113"/>
      <c r="N1" s="113"/>
      <c r="O1" s="114"/>
    </row>
    <row r="2" spans="1:15" ht="15" customHeight="1">
      <c r="A2" s="2" t="s">
        <v>23</v>
      </c>
      <c r="B2" s="3">
        <v>2003</v>
      </c>
      <c r="C2" s="3"/>
      <c r="D2" s="3">
        <v>2004</v>
      </c>
      <c r="E2" s="3"/>
      <c r="F2" s="3">
        <v>2005</v>
      </c>
      <c r="G2" s="3"/>
      <c r="H2" s="3">
        <v>2006</v>
      </c>
      <c r="I2" s="3"/>
      <c r="J2" s="116" t="s">
        <v>24</v>
      </c>
      <c r="K2" s="114"/>
      <c r="L2" s="116" t="s">
        <v>25</v>
      </c>
      <c r="M2" s="114"/>
      <c r="N2" s="116" t="s">
        <v>26</v>
      </c>
      <c r="O2" s="114"/>
    </row>
    <row r="3" spans="1:15" ht="15" customHeight="1">
      <c r="A3" s="4"/>
      <c r="B3" s="5" t="s">
        <v>27</v>
      </c>
      <c r="C3" s="5" t="s">
        <v>28</v>
      </c>
      <c r="D3" s="5" t="s">
        <v>27</v>
      </c>
      <c r="E3" s="5" t="s">
        <v>28</v>
      </c>
      <c r="F3" s="5" t="s">
        <v>27</v>
      </c>
      <c r="G3" s="5" t="s">
        <v>28</v>
      </c>
      <c r="H3" s="6"/>
      <c r="I3" s="5" t="s">
        <v>28</v>
      </c>
      <c r="J3" s="7" t="s">
        <v>27</v>
      </c>
      <c r="K3" s="8" t="s">
        <v>28</v>
      </c>
      <c r="L3" s="7" t="s">
        <v>27</v>
      </c>
      <c r="M3" s="8" t="s">
        <v>28</v>
      </c>
      <c r="N3" s="9" t="s">
        <v>27</v>
      </c>
      <c r="O3" s="10" t="s">
        <v>28</v>
      </c>
    </row>
    <row r="4" spans="1:15" ht="15" customHeight="1">
      <c r="A4" s="11" t="s">
        <v>29</v>
      </c>
      <c r="B4" s="12">
        <v>36</v>
      </c>
      <c r="C4" s="13">
        <f>B4/B11</f>
        <v>4.878048780487805E-2</v>
      </c>
      <c r="D4" s="12">
        <v>33</v>
      </c>
      <c r="E4" s="13">
        <f>D4/D11</f>
        <v>3.0612244897959183E-2</v>
      </c>
      <c r="F4" s="12">
        <v>25</v>
      </c>
      <c r="G4" s="13">
        <f>F4/F11</f>
        <v>1.6556291390728478E-2</v>
      </c>
      <c r="H4" s="12">
        <v>15</v>
      </c>
      <c r="I4" s="14">
        <f>H4/H11</f>
        <v>7.6142131979695434E-3</v>
      </c>
      <c r="J4" s="15">
        <f>D4-B4</f>
        <v>-3</v>
      </c>
      <c r="K4" s="16">
        <f>D4/B4-1</f>
        <v>-8.333333333333337E-2</v>
      </c>
      <c r="L4" s="15">
        <f>F4-D4</f>
        <v>-8</v>
      </c>
      <c r="M4" s="16">
        <f>F4/D4-1</f>
        <v>-0.24242424242424243</v>
      </c>
      <c r="N4" s="15">
        <f>H4-F4</f>
        <v>-10</v>
      </c>
      <c r="O4" s="16">
        <f>H4/F4-1</f>
        <v>-0.4</v>
      </c>
    </row>
    <row r="5" spans="1:15" ht="15" customHeight="1">
      <c r="A5" s="17" t="s">
        <v>30</v>
      </c>
      <c r="B5" s="18">
        <v>402</v>
      </c>
      <c r="C5" s="19">
        <f>B5/B11</f>
        <v>0.54471544715447151</v>
      </c>
      <c r="D5" s="18">
        <v>624</v>
      </c>
      <c r="E5" s="19">
        <f>D5/D11</f>
        <v>0.57884972170686455</v>
      </c>
      <c r="F5" s="18">
        <v>898</v>
      </c>
      <c r="G5" s="19">
        <f>F5/F11</f>
        <v>0.59470198675496688</v>
      </c>
      <c r="H5" s="20">
        <v>1196</v>
      </c>
      <c r="I5" s="21">
        <f>H5/H11</f>
        <v>0.60710659898477159</v>
      </c>
      <c r="J5" s="15">
        <f>D5-B5</f>
        <v>222</v>
      </c>
      <c r="K5" s="16">
        <f>D5/B5-1</f>
        <v>0.55223880597014929</v>
      </c>
      <c r="L5" s="15">
        <f>F5-D5</f>
        <v>274</v>
      </c>
      <c r="M5" s="16">
        <f>F5/D5-1</f>
        <v>0.4391025641025641</v>
      </c>
      <c r="N5" s="15">
        <f>H5-F5</f>
        <v>298</v>
      </c>
      <c r="O5" s="16">
        <f>H5/F5-1</f>
        <v>0.33184855233853017</v>
      </c>
    </row>
    <row r="6" spans="1:15" ht="15" customHeight="1">
      <c r="A6" s="17" t="s">
        <v>31</v>
      </c>
      <c r="B6" s="22">
        <v>198</v>
      </c>
      <c r="C6" s="19">
        <f>B6/B11</f>
        <v>0.26829268292682928</v>
      </c>
      <c r="D6" s="22">
        <v>306</v>
      </c>
      <c r="E6" s="19">
        <f>D6/D11</f>
        <v>0.28385899814471244</v>
      </c>
      <c r="F6" s="22">
        <v>448</v>
      </c>
      <c r="G6" s="19">
        <f>F6/F11</f>
        <v>0.29668874172185433</v>
      </c>
      <c r="H6" s="22">
        <v>594</v>
      </c>
      <c r="I6" s="19">
        <f>H6/H11</f>
        <v>0.30152284263959389</v>
      </c>
      <c r="J6" s="15">
        <f>D6-B6</f>
        <v>108</v>
      </c>
      <c r="K6" s="16">
        <f>D6/B6-1</f>
        <v>0.54545454545454541</v>
      </c>
      <c r="L6" s="15">
        <f>F6-D6</f>
        <v>142</v>
      </c>
      <c r="M6" s="16">
        <f>F6/D6-1</f>
        <v>0.46405228758169925</v>
      </c>
      <c r="N6" s="15">
        <f>H6-F6</f>
        <v>146</v>
      </c>
      <c r="O6" s="16">
        <f>H6/F6-1</f>
        <v>0.32589285714285721</v>
      </c>
    </row>
    <row r="7" spans="1:15" ht="15" customHeight="1">
      <c r="A7" s="23" t="s">
        <v>32</v>
      </c>
      <c r="B7" s="24">
        <v>636</v>
      </c>
      <c r="C7" s="25">
        <f>B7/B11</f>
        <v>0.86178861788617889</v>
      </c>
      <c r="D7" s="24">
        <v>963</v>
      </c>
      <c r="E7" s="25">
        <f>D7/D11</f>
        <v>0.89332096474953615</v>
      </c>
      <c r="F7" s="26">
        <v>1371</v>
      </c>
      <c r="G7" s="25">
        <f>F7/F11</f>
        <v>0.90794701986754967</v>
      </c>
      <c r="H7" s="26">
        <v>1805</v>
      </c>
      <c r="I7" s="25">
        <f>H7/H11</f>
        <v>0.91624365482233505</v>
      </c>
      <c r="J7" s="27">
        <f>D7-B7</f>
        <v>327</v>
      </c>
      <c r="K7" s="28">
        <f>D7/B7-1</f>
        <v>0.51415094339622636</v>
      </c>
      <c r="L7" s="27">
        <f>F7-D7</f>
        <v>408</v>
      </c>
      <c r="M7" s="28">
        <f>F7/D7-1</f>
        <v>0.42367601246105924</v>
      </c>
      <c r="N7" s="27">
        <f>H7-F7</f>
        <v>434</v>
      </c>
      <c r="O7" s="28">
        <f>H7/F7-1</f>
        <v>0.31655725747629471</v>
      </c>
    </row>
    <row r="8" spans="1:15" ht="15" customHeight="1">
      <c r="A8" s="17" t="s">
        <v>33</v>
      </c>
      <c r="B8" s="18">
        <v>57</v>
      </c>
      <c r="C8" s="19">
        <f>B8/B11</f>
        <v>7.7235772357723581E-2</v>
      </c>
      <c r="D8" s="18">
        <v>63</v>
      </c>
      <c r="E8" s="19">
        <f>D8/D11</f>
        <v>5.844155844155844E-2</v>
      </c>
      <c r="F8" s="18">
        <v>66</v>
      </c>
      <c r="G8" s="19">
        <f>F8/F11</f>
        <v>4.3708609271523181E-2</v>
      </c>
      <c r="H8" s="18">
        <v>75</v>
      </c>
      <c r="I8" s="19">
        <f>H8/H11</f>
        <v>3.8071065989847719E-2</v>
      </c>
      <c r="J8" s="15">
        <f>D8-B8</f>
        <v>6</v>
      </c>
      <c r="K8" s="16">
        <f>D8/B8-1</f>
        <v>0.10526315789473695</v>
      </c>
      <c r="L8" s="15">
        <f>F8-D8</f>
        <v>3</v>
      </c>
      <c r="M8" s="16">
        <f>F8/D8-1</f>
        <v>4.7619047619047672E-2</v>
      </c>
      <c r="N8" s="15">
        <f>H8-F8</f>
        <v>9</v>
      </c>
      <c r="O8" s="16">
        <f>H8/F8-1</f>
        <v>0.13636363636363646</v>
      </c>
    </row>
    <row r="9" spans="1:15" ht="15" customHeight="1">
      <c r="A9" s="17" t="s">
        <v>34</v>
      </c>
      <c r="B9" s="18">
        <v>12</v>
      </c>
      <c r="C9" s="19">
        <f>B9/B11</f>
        <v>1.6260162601626018E-2</v>
      </c>
      <c r="D9" s="18">
        <v>15</v>
      </c>
      <c r="E9" s="19">
        <f>D9/D11</f>
        <v>1.3914656771799629E-2</v>
      </c>
      <c r="F9" s="18">
        <v>22</v>
      </c>
      <c r="G9" s="19">
        <f>F9/F11</f>
        <v>1.456953642384106E-2</v>
      </c>
      <c r="H9" s="18">
        <v>31</v>
      </c>
      <c r="I9" s="19">
        <f>H9/H11</f>
        <v>1.5736040609137057E-2</v>
      </c>
      <c r="J9" s="15">
        <f>D9-B9</f>
        <v>3</v>
      </c>
      <c r="K9" s="16">
        <f>D9/B9-1</f>
        <v>0.25</v>
      </c>
      <c r="L9" s="15">
        <f>F9-D9</f>
        <v>7</v>
      </c>
      <c r="M9" s="16">
        <f>F9/D9-1</f>
        <v>0.46666666666666656</v>
      </c>
      <c r="N9" s="15">
        <f>H9-F9</f>
        <v>9</v>
      </c>
      <c r="O9" s="16">
        <f>H9/F9-1</f>
        <v>0.40909090909090917</v>
      </c>
    </row>
    <row r="10" spans="1:15" ht="15" customHeight="1">
      <c r="A10" s="29" t="s">
        <v>35</v>
      </c>
      <c r="B10" s="22">
        <v>33</v>
      </c>
      <c r="C10" s="30">
        <f>B10/B11</f>
        <v>4.4715447154471545E-2</v>
      </c>
      <c r="D10" s="22">
        <v>37</v>
      </c>
      <c r="E10" s="30">
        <f>D10/D11</f>
        <v>3.4322820037105753E-2</v>
      </c>
      <c r="F10" s="22">
        <v>51</v>
      </c>
      <c r="G10" s="30">
        <f>F10/F11</f>
        <v>3.3774834437086093E-2</v>
      </c>
      <c r="H10" s="22">
        <v>59</v>
      </c>
      <c r="I10" s="30">
        <f>H10/H11</f>
        <v>2.9949238578680204E-2</v>
      </c>
      <c r="J10" s="15">
        <f>D10-B10</f>
        <v>4</v>
      </c>
      <c r="K10" s="16">
        <f>D10/B10-1</f>
        <v>0.1212121212121211</v>
      </c>
      <c r="L10" s="15">
        <f>F10-D10</f>
        <v>14</v>
      </c>
      <c r="M10" s="16">
        <f>F10/D10-1</f>
        <v>0.37837837837837829</v>
      </c>
      <c r="N10" s="15">
        <f>H10-F10</f>
        <v>8</v>
      </c>
      <c r="O10" s="16">
        <f>H10/F10-1</f>
        <v>0.15686274509803932</v>
      </c>
    </row>
    <row r="11" spans="1:15" ht="15" customHeight="1">
      <c r="A11" s="31" t="s">
        <v>36</v>
      </c>
      <c r="B11" s="24">
        <v>738</v>
      </c>
      <c r="C11" s="25">
        <f>B11/B11</f>
        <v>1</v>
      </c>
      <c r="D11" s="26">
        <v>1078</v>
      </c>
      <c r="E11" s="25">
        <f>D11/D11</f>
        <v>1</v>
      </c>
      <c r="F11" s="26">
        <v>1510</v>
      </c>
      <c r="G11" s="25">
        <f>F11/F11</f>
        <v>1</v>
      </c>
      <c r="H11" s="26">
        <v>1970</v>
      </c>
      <c r="I11" s="25">
        <f>H11/H11</f>
        <v>1</v>
      </c>
      <c r="J11" s="32">
        <f>D11-B11</f>
        <v>340</v>
      </c>
      <c r="K11" s="33">
        <f>D11/B11-1</f>
        <v>0.46070460704607052</v>
      </c>
      <c r="L11" s="32">
        <f>F11-D11</f>
        <v>432</v>
      </c>
      <c r="M11" s="33">
        <f>F11/D11-1</f>
        <v>0.40074211502782942</v>
      </c>
      <c r="N11" s="32">
        <f>H11-F11</f>
        <v>460</v>
      </c>
      <c r="O11" s="33">
        <f>H11/F11-1</f>
        <v>0.30463576158940397</v>
      </c>
    </row>
    <row r="12" spans="1:15" ht="15" customHeight="1">
      <c r="A12" s="117" t="s">
        <v>37</v>
      </c>
      <c r="B12" s="34">
        <v>24</v>
      </c>
      <c r="C12" s="35">
        <f>B12/B18</f>
        <v>3.2520325203252036E-2</v>
      </c>
      <c r="D12" s="34">
        <v>38</v>
      </c>
      <c r="E12" s="35">
        <f>D12/D18</f>
        <v>3.525046382189239E-2</v>
      </c>
      <c r="F12" s="34">
        <v>40</v>
      </c>
      <c r="G12" s="35">
        <f>F12/F18</f>
        <v>2.6490066225165563E-2</v>
      </c>
      <c r="H12" s="34">
        <v>40</v>
      </c>
      <c r="I12" s="36">
        <f>H12/H18</f>
        <v>2.030456852791878E-2</v>
      </c>
      <c r="J12" s="15">
        <f>D12-B12</f>
        <v>14</v>
      </c>
      <c r="K12" s="16">
        <f>D12/B12-1</f>
        <v>0.58333333333333326</v>
      </c>
      <c r="L12" s="15">
        <f>F12-D12</f>
        <v>2</v>
      </c>
      <c r="M12" s="16">
        <f>F12/D12-1</f>
        <v>5.2631578947368363E-2</v>
      </c>
      <c r="N12" s="15">
        <f>H12-F12</f>
        <v>0</v>
      </c>
      <c r="O12" s="16">
        <f>H12/F12-1</f>
        <v>0</v>
      </c>
    </row>
    <row r="13" spans="1:15" ht="15" customHeight="1">
      <c r="A13" s="118"/>
      <c r="B13" s="37">
        <v>246</v>
      </c>
      <c r="C13" s="38">
        <f>B13/B18</f>
        <v>0.33333333333333331</v>
      </c>
      <c r="D13" s="37">
        <v>505</v>
      </c>
      <c r="E13" s="38">
        <f>D13/D18</f>
        <v>0.46846011131725418</v>
      </c>
      <c r="F13" s="37">
        <v>872</v>
      </c>
      <c r="G13" s="38">
        <f>F13/F18</f>
        <v>0.57748344370860927</v>
      </c>
      <c r="H13" s="37">
        <v>1277</v>
      </c>
      <c r="I13" s="39">
        <f>H13/H18</f>
        <v>0.64822335025380706</v>
      </c>
      <c r="J13" s="15">
        <f>D13-B13</f>
        <v>259</v>
      </c>
      <c r="K13" s="16">
        <f>D13/B13-1</f>
        <v>1.0528455284552845</v>
      </c>
      <c r="L13" s="15">
        <f>F13-D13</f>
        <v>367</v>
      </c>
      <c r="M13" s="16">
        <f>F13/D13-1</f>
        <v>0.72673267326732671</v>
      </c>
      <c r="N13" s="15">
        <f>H13-F13</f>
        <v>405</v>
      </c>
      <c r="O13" s="16">
        <f>H13/F13-1</f>
        <v>0.46444954128440363</v>
      </c>
    </row>
    <row r="14" spans="1:15" ht="15" customHeight="1">
      <c r="A14" s="118"/>
      <c r="B14" s="40">
        <v>24</v>
      </c>
      <c r="C14" s="41">
        <f>B14/B18</f>
        <v>3.2520325203252036E-2</v>
      </c>
      <c r="D14" s="40">
        <v>55</v>
      </c>
      <c r="E14" s="41">
        <f>D14/D18</f>
        <v>5.1020408163265307E-2</v>
      </c>
      <c r="F14" s="40">
        <v>80</v>
      </c>
      <c r="G14" s="41">
        <f>F14/F18</f>
        <v>5.2980132450331126E-2</v>
      </c>
      <c r="H14" s="40">
        <v>90</v>
      </c>
      <c r="I14" s="42">
        <f>H14/H18</f>
        <v>4.5685279187817257E-2</v>
      </c>
      <c r="J14" s="43">
        <f>D14-B14</f>
        <v>31</v>
      </c>
      <c r="K14" s="44">
        <f>D14/B14-1</f>
        <v>1.2916666666666665</v>
      </c>
      <c r="L14" s="43">
        <f>F14-D14</f>
        <v>25</v>
      </c>
      <c r="M14" s="44">
        <f>F14/D14-1</f>
        <v>0.45454545454545459</v>
      </c>
      <c r="N14" s="43">
        <f>H14-F14</f>
        <v>10</v>
      </c>
      <c r="O14" s="44">
        <f>H14/F14-1</f>
        <v>0.125</v>
      </c>
    </row>
    <row r="15" spans="1:15" ht="15" customHeight="1">
      <c r="A15" s="118"/>
      <c r="B15" s="45">
        <v>294</v>
      </c>
      <c r="C15" s="46">
        <f>B15/B18</f>
        <v>0.3983739837398374</v>
      </c>
      <c r="D15" s="45">
        <v>598</v>
      </c>
      <c r="E15" s="46">
        <f>D15/D18</f>
        <v>0.55473098330241188</v>
      </c>
      <c r="F15" s="45">
        <v>992</v>
      </c>
      <c r="G15" s="46">
        <f>F15/F18</f>
        <v>0.65695364238410592</v>
      </c>
      <c r="H15" s="47">
        <v>1407</v>
      </c>
      <c r="I15" s="48">
        <f>H15/H18</f>
        <v>0.71421319796954319</v>
      </c>
      <c r="J15" s="49">
        <f>D15-B15</f>
        <v>304</v>
      </c>
      <c r="K15" s="28">
        <f>D15/B15-1</f>
        <v>1.0340136054421767</v>
      </c>
      <c r="L15" s="49">
        <f>F15-D15</f>
        <v>394</v>
      </c>
      <c r="M15" s="28">
        <f>F15/D15-1</f>
        <v>0.65886287625418061</v>
      </c>
      <c r="N15" s="49">
        <f>H15-F15</f>
        <v>415</v>
      </c>
      <c r="O15" s="28">
        <f>H15/F15-1</f>
        <v>0.41834677419354849</v>
      </c>
    </row>
    <row r="16" spans="1:15" ht="15" customHeight="1">
      <c r="A16" s="50" t="s">
        <v>38</v>
      </c>
      <c r="B16" s="37">
        <v>375</v>
      </c>
      <c r="C16" s="38">
        <f>B16/B18</f>
        <v>0.50813008130081305</v>
      </c>
      <c r="D16" s="37">
        <v>375</v>
      </c>
      <c r="E16" s="38">
        <f>D16/D18</f>
        <v>0.34786641929499074</v>
      </c>
      <c r="F16" s="37">
        <v>375</v>
      </c>
      <c r="G16" s="38">
        <f>F16/F18</f>
        <v>0.24834437086092714</v>
      </c>
      <c r="H16" s="37">
        <v>375</v>
      </c>
      <c r="I16" s="39">
        <f>H16/H18</f>
        <v>0.19035532994923857</v>
      </c>
      <c r="J16" s="15">
        <f>D16-B16</f>
        <v>0</v>
      </c>
      <c r="K16" s="16">
        <f>D16/B16-1</f>
        <v>0</v>
      </c>
      <c r="L16" s="15">
        <f>F16-D16</f>
        <v>0</v>
      </c>
      <c r="M16" s="16">
        <f>F16/D16-1</f>
        <v>0</v>
      </c>
      <c r="N16" s="15">
        <f>H16-F16</f>
        <v>0</v>
      </c>
      <c r="O16" s="16">
        <f>H16/F16-1</f>
        <v>0</v>
      </c>
    </row>
    <row r="17" spans="1:15" ht="15" customHeight="1">
      <c r="A17" s="51" t="s">
        <v>39</v>
      </c>
      <c r="B17" s="40">
        <v>69</v>
      </c>
      <c r="C17" s="41">
        <f>B17/B18</f>
        <v>9.3495934959349589E-2</v>
      </c>
      <c r="D17" s="40">
        <v>105</v>
      </c>
      <c r="E17" s="41">
        <f>D17/D18</f>
        <v>9.7402597402597407E-2</v>
      </c>
      <c r="F17" s="40">
        <v>143</v>
      </c>
      <c r="G17" s="41">
        <f>F17/F18</f>
        <v>9.4701986754966883E-2</v>
      </c>
      <c r="H17" s="40">
        <v>188</v>
      </c>
      <c r="I17" s="42">
        <f>H17/H18</f>
        <v>9.5431472081218272E-2</v>
      </c>
      <c r="J17" s="15">
        <f>D17-B17</f>
        <v>36</v>
      </c>
      <c r="K17" s="16">
        <f>D17/B17-1</f>
        <v>0.52173913043478271</v>
      </c>
      <c r="L17" s="15">
        <f>F17-D17</f>
        <v>38</v>
      </c>
      <c r="M17" s="16">
        <f>F17/D17-1</f>
        <v>0.36190476190476195</v>
      </c>
      <c r="N17" s="15">
        <f>H17-F17</f>
        <v>45</v>
      </c>
      <c r="O17" s="16">
        <f>H17/F17-1</f>
        <v>0.31468531468531458</v>
      </c>
    </row>
    <row r="18" spans="1:15" ht="15" customHeight="1">
      <c r="A18" s="31" t="s">
        <v>40</v>
      </c>
      <c r="B18" s="52">
        <v>738</v>
      </c>
      <c r="C18" s="53">
        <f>B18/B18</f>
        <v>1</v>
      </c>
      <c r="D18" s="54">
        <v>1078</v>
      </c>
      <c r="E18" s="25">
        <f>D18/D18</f>
        <v>1</v>
      </c>
      <c r="F18" s="54">
        <v>1510</v>
      </c>
      <c r="G18" s="25">
        <f>F18/F18</f>
        <v>1</v>
      </c>
      <c r="H18" s="54">
        <v>1970</v>
      </c>
      <c r="I18" s="25">
        <f>H18/H18</f>
        <v>1</v>
      </c>
      <c r="J18" s="32">
        <f>D18-B18</f>
        <v>340</v>
      </c>
      <c r="K18" s="33">
        <f>D18/B18-1</f>
        <v>0.46070460704607052</v>
      </c>
      <c r="L18" s="32">
        <f>F18-D18</f>
        <v>432</v>
      </c>
      <c r="M18" s="33">
        <f>F18/D18-1</f>
        <v>0.40074211502782942</v>
      </c>
      <c r="N18" s="32">
        <f>H18-F18</f>
        <v>460</v>
      </c>
      <c r="O18" s="33">
        <f>H18/F18-1</f>
        <v>0.30463576158940397</v>
      </c>
    </row>
    <row r="19" spans="1:15" ht="15" customHeight="1">
      <c r="A19" s="109" t="s">
        <v>41</v>
      </c>
      <c r="B19" s="108"/>
      <c r="C19" s="108"/>
      <c r="D19" s="108"/>
      <c r="E19" s="108"/>
      <c r="F19" s="108"/>
    </row>
    <row r="21" spans="1:15" ht="15" customHeight="1">
      <c r="B21" s="55"/>
      <c r="C21" s="55"/>
      <c r="D21" s="55"/>
    </row>
    <row r="22" spans="1:15" ht="15" customHeight="1">
      <c r="B22" s="56" t="s">
        <v>42</v>
      </c>
      <c r="C22" s="55"/>
      <c r="D22" s="55"/>
    </row>
    <row r="23" spans="1:15" ht="15" customHeight="1">
      <c r="B23" s="55"/>
      <c r="C23" s="55"/>
      <c r="D23" s="55"/>
    </row>
    <row r="24" spans="1:15" ht="15.75">
      <c r="B24" s="56" t="s">
        <v>43</v>
      </c>
      <c r="C24" s="55"/>
      <c r="D24" s="55"/>
    </row>
    <row r="25" spans="1:15" ht="15.75">
      <c r="B25" s="55"/>
      <c r="C25" s="55"/>
      <c r="D25" s="55"/>
    </row>
    <row r="26" spans="1:15" ht="15.75">
      <c r="B26" s="55"/>
      <c r="C26" s="55"/>
      <c r="D26" s="55"/>
      <c r="H26" s="135" t="s">
        <v>71</v>
      </c>
      <c r="I26" s="136"/>
      <c r="J26" s="136"/>
      <c r="K26" s="136"/>
      <c r="L26" s="136"/>
      <c r="M26" s="136"/>
      <c r="N26" s="136"/>
    </row>
    <row r="27" spans="1:15" ht="16.5">
      <c r="A27" s="122" t="s">
        <v>44</v>
      </c>
      <c r="B27" s="113"/>
      <c r="C27" s="113"/>
      <c r="D27" s="113"/>
      <c r="E27" s="113"/>
      <c r="F27" s="114"/>
      <c r="H27" s="138" t="s">
        <v>66</v>
      </c>
      <c r="I27" s="138"/>
      <c r="J27" s="130">
        <v>2003</v>
      </c>
      <c r="K27" s="130">
        <v>2004</v>
      </c>
      <c r="L27" s="130">
        <v>2005</v>
      </c>
      <c r="M27" s="130">
        <v>2006</v>
      </c>
      <c r="N27" s="131" t="s">
        <v>84</v>
      </c>
      <c r="O27" s="137" t="s">
        <v>85</v>
      </c>
    </row>
    <row r="28" spans="1:15" ht="28.5" customHeight="1">
      <c r="A28" s="120" t="s">
        <v>45</v>
      </c>
      <c r="B28" s="114"/>
      <c r="C28" s="57">
        <v>2003</v>
      </c>
      <c r="D28" s="58">
        <v>2004</v>
      </c>
      <c r="E28" s="57">
        <v>2005</v>
      </c>
      <c r="F28" s="57">
        <v>2006</v>
      </c>
      <c r="H28" s="139" t="s">
        <v>67</v>
      </c>
      <c r="I28" s="140"/>
      <c r="J28" s="133">
        <f>'TABLA 2'!B5/(('TABLA 1'!B6))</f>
        <v>9.9848484848484844</v>
      </c>
      <c r="K28" s="133">
        <f>'TABLA 2'!D5/(('TABLA 1'!B6+'TABLA 1'!D6)/2)</f>
        <v>11.857142857142858</v>
      </c>
      <c r="L28" s="133">
        <f>'TABLA 2'!F5/(('TABLA 1'!F6+'TABLA 1'!D6)/2)</f>
        <v>12.031830238726791</v>
      </c>
      <c r="M28" s="133">
        <f>'TABLA 2'!H5/(('TABLA 1'!H6+'TABLA 1'!F6)/2)</f>
        <v>11.602687140115163</v>
      </c>
      <c r="N28" s="133"/>
    </row>
    <row r="29" spans="1:15" ht="16.5">
      <c r="A29" s="120" t="s">
        <v>46</v>
      </c>
      <c r="B29" s="114"/>
      <c r="C29" s="59"/>
      <c r="D29" s="60"/>
      <c r="E29" s="59"/>
      <c r="F29" s="61"/>
      <c r="H29" s="141" t="s">
        <v>68</v>
      </c>
      <c r="I29" s="142"/>
      <c r="J29" s="133">
        <f>360/J28</f>
        <v>36.0546282245827</v>
      </c>
      <c r="K29" s="133">
        <f>360/K28</f>
        <v>30.361445783132528</v>
      </c>
      <c r="L29" s="133">
        <f>360/L28</f>
        <v>29.920634920634921</v>
      </c>
      <c r="M29" s="133">
        <f>360/M28</f>
        <v>31.027295285359802</v>
      </c>
      <c r="N29" s="133"/>
      <c r="O29" s="137" t="s">
        <v>73</v>
      </c>
    </row>
    <row r="30" spans="1:15" ht="16.5">
      <c r="A30" s="121" t="s">
        <v>47</v>
      </c>
      <c r="B30" s="114"/>
      <c r="C30" s="62">
        <f>C7/C15</f>
        <v>2.1632653061224492</v>
      </c>
      <c r="D30" s="62">
        <f>D7/D15</f>
        <v>1.6103678929765886</v>
      </c>
      <c r="E30" s="62"/>
      <c r="F30" s="62"/>
      <c r="H30" s="141" t="s">
        <v>69</v>
      </c>
      <c r="I30" s="142"/>
      <c r="J30" s="133">
        <f>'TABLA 2'!B4/'TABLA 1'!B5</f>
        <v>6</v>
      </c>
      <c r="K30" s="133">
        <f>'TABLA 2'!D4/(('TABLA 1'!D5+'TABLA 1'!B5)/2)</f>
        <v>7.0116959064327489</v>
      </c>
      <c r="L30" s="133">
        <f>'TABLA 2'!F4/(('TABLA 1'!D5+'TABLA 1'!F5)/2)</f>
        <v>7.1038107752956634</v>
      </c>
      <c r="M30" s="133">
        <f>'TABLA 2'!H4/(('TABLA 1'!H5+'TABLA 1'!F5)/2)</f>
        <v>6.873925501432665</v>
      </c>
      <c r="N30" s="133"/>
    </row>
    <row r="31" spans="1:15" ht="16.5">
      <c r="A31" s="121" t="s">
        <v>48</v>
      </c>
      <c r="B31" s="114"/>
      <c r="C31" s="62">
        <f>(B7-B6)/B15</f>
        <v>1.489795918367347</v>
      </c>
      <c r="D31" s="62">
        <f>(D7-D6)/D15</f>
        <v>1.0986622073578596</v>
      </c>
      <c r="E31" s="62"/>
      <c r="F31" s="62"/>
      <c r="H31" s="141" t="s">
        <v>70</v>
      </c>
      <c r="I31" s="142"/>
      <c r="J31" s="133">
        <f>360/J30</f>
        <v>60</v>
      </c>
      <c r="K31" s="133">
        <f>360/K30</f>
        <v>51.342785654712259</v>
      </c>
      <c r="L31" s="133">
        <f>360/L30</f>
        <v>50.677025527192008</v>
      </c>
      <c r="M31" s="133">
        <f>360/M30</f>
        <v>52.371821592330136</v>
      </c>
      <c r="N31" s="133"/>
    </row>
    <row r="32" spans="1:15" ht="16.5">
      <c r="A32" s="121" t="s">
        <v>49</v>
      </c>
      <c r="B32" s="114"/>
      <c r="C32" s="62">
        <f>B7-B15</f>
        <v>342</v>
      </c>
      <c r="D32" s="62">
        <f>D7-D15</f>
        <v>365</v>
      </c>
      <c r="E32" s="62"/>
      <c r="F32" s="62"/>
      <c r="H32" s="141" t="s">
        <v>74</v>
      </c>
      <c r="I32" s="142"/>
      <c r="J32" s="133">
        <f>'TABLA 2'!B5/'TABLA 1'!B13</f>
        <v>8.036585365853659</v>
      </c>
      <c r="K32" s="133">
        <f>'TABLA 2'!D5/(('TABLA 1'!B13+'TABLA 1'!D13)/2)</f>
        <v>7.9573901464713712</v>
      </c>
      <c r="L32" s="133">
        <f>'TABLA 2'!F5/(('TABLA 1'!F13+'TABLA 1'!D13)/2)</f>
        <v>6.5882352941176467</v>
      </c>
      <c r="M32" s="133">
        <f>'TABLA 2'!H5/(('TABLA 1'!H13+'TABLA 1'!F13)/2)</f>
        <v>5.6258724988366682</v>
      </c>
      <c r="N32" s="133"/>
    </row>
    <row r="33" spans="1:18">
      <c r="A33" s="119"/>
      <c r="B33" s="108"/>
      <c r="C33" s="63"/>
      <c r="D33" s="63"/>
      <c r="E33" s="63"/>
      <c r="F33" s="63"/>
      <c r="H33" s="141" t="s">
        <v>75</v>
      </c>
      <c r="I33" s="142"/>
      <c r="J33" s="145">
        <f>360/J32</f>
        <v>44.795144157814867</v>
      </c>
      <c r="K33" s="145">
        <f>360/K32</f>
        <v>45.24096385542169</v>
      </c>
      <c r="L33" s="145">
        <f>360/L32</f>
        <v>54.642857142857146</v>
      </c>
      <c r="M33" s="145">
        <f>360/M32</f>
        <v>63.990074441687348</v>
      </c>
      <c r="N33" s="133"/>
    </row>
    <row r="34" spans="1:18" ht="16.5">
      <c r="A34" s="122" t="s">
        <v>50</v>
      </c>
      <c r="B34" s="113"/>
      <c r="C34" s="113"/>
      <c r="D34" s="113"/>
      <c r="E34" s="113"/>
      <c r="F34" s="114"/>
      <c r="H34" s="139" t="s">
        <v>76</v>
      </c>
      <c r="I34" s="140"/>
      <c r="J34" s="133">
        <f>J29+J31-J33</f>
        <v>51.259484066767833</v>
      </c>
      <c r="K34" s="133">
        <f t="shared" ref="K34:M34" si="0">K29+K31-K33</f>
        <v>36.463267582423093</v>
      </c>
      <c r="L34" s="133">
        <f t="shared" si="0"/>
        <v>25.954803304969779</v>
      </c>
      <c r="M34" s="133">
        <f t="shared" si="0"/>
        <v>19.409042436002586</v>
      </c>
      <c r="N34" s="133"/>
    </row>
    <row r="35" spans="1:18" ht="16.5">
      <c r="A35" s="120" t="s">
        <v>45</v>
      </c>
      <c r="B35" s="114"/>
      <c r="C35" s="57">
        <v>2003</v>
      </c>
      <c r="D35" s="58">
        <v>2004</v>
      </c>
      <c r="E35" s="57">
        <v>2005</v>
      </c>
      <c r="F35" s="57">
        <v>2006</v>
      </c>
      <c r="H35" s="132" t="s">
        <v>77</v>
      </c>
      <c r="I35" s="144"/>
      <c r="J35" s="145">
        <f>360/J34</f>
        <v>7.0230905861456483</v>
      </c>
      <c r="K35" s="145">
        <f t="shared" ref="K35:M35" si="1">360/K34</f>
        <v>9.8729495151865088</v>
      </c>
      <c r="L35" s="145">
        <f t="shared" si="1"/>
        <v>13.870265005285855</v>
      </c>
      <c r="M35" s="145">
        <f t="shared" si="1"/>
        <v>18.54805569038388</v>
      </c>
      <c r="N35" s="133"/>
    </row>
    <row r="36" spans="1:18" ht="16.5">
      <c r="A36" s="120" t="s">
        <v>46</v>
      </c>
      <c r="B36" s="114"/>
      <c r="C36" s="59"/>
      <c r="D36" s="60"/>
      <c r="E36" s="59"/>
      <c r="F36" s="61"/>
      <c r="H36" s="139" t="s">
        <v>78</v>
      </c>
      <c r="I36" s="140"/>
      <c r="J36" s="133">
        <f>('TABLA 2'!B5+'TABLA 1'!B6)/'TABLA 1'!J35</f>
        <v>309.69271623672233</v>
      </c>
      <c r="K36" s="133">
        <f>('TABLA 2'!D5+'TABLA 1'!D6-'TABLA 1'!B6)/'TABLA 1'!K35</f>
        <v>313.5841012088386</v>
      </c>
      <c r="L36" s="133">
        <f>('TABLA 2'!F5+'TABLA 1'!F6-'TABLA 1'!D6)/'TABLA 1'!L35</f>
        <v>337.26824961291288</v>
      </c>
      <c r="M36" s="133">
        <f>('TABLA 2'!H5+'TABLA 1'!H6 - F6)/'TABLA 1'!M35</f>
        <v>333.78161589247782</v>
      </c>
      <c r="N36" s="131" t="s">
        <v>79</v>
      </c>
    </row>
    <row r="37" spans="1:18" ht="16.5">
      <c r="A37" s="121" t="s">
        <v>47</v>
      </c>
      <c r="B37" s="114"/>
      <c r="C37" s="62"/>
      <c r="D37" s="62"/>
      <c r="E37" s="62"/>
      <c r="F37" s="62"/>
      <c r="H37" s="132" t="s">
        <v>80</v>
      </c>
      <c r="I37" s="144"/>
      <c r="J37" s="133">
        <f>'TABLA 2'!B4/'TABLA 1'!B8</f>
        <v>42.315789473684212</v>
      </c>
      <c r="K37" s="133">
        <f>'TABLA 2'!D4/'TABLA 1'!D8</f>
        <v>57.095238095238095</v>
      </c>
      <c r="L37" s="133">
        <f>'TABLA 2'!F4/'TABLA 1'!F8</f>
        <v>81.909090909090907</v>
      </c>
      <c r="M37" s="133">
        <f>'TABLA 2'!H4/'TABLA 1'!H8</f>
        <v>95.96</v>
      </c>
      <c r="N37" s="131" t="s">
        <v>81</v>
      </c>
      <c r="R37" t="s">
        <v>86</v>
      </c>
    </row>
    <row r="38" spans="1:18" ht="16.5">
      <c r="A38" s="121" t="s">
        <v>48</v>
      </c>
      <c r="B38" s="114"/>
      <c r="C38" s="62"/>
      <c r="D38" s="62"/>
      <c r="E38" s="62"/>
      <c r="F38" s="62"/>
      <c r="H38" s="146" t="s">
        <v>109</v>
      </c>
      <c r="I38" s="147"/>
      <c r="J38" s="148"/>
      <c r="K38" s="148"/>
      <c r="L38" s="148"/>
      <c r="M38" s="148"/>
      <c r="N38" s="148"/>
    </row>
    <row r="39" spans="1:18" ht="16.5">
      <c r="A39" s="121" t="s">
        <v>49</v>
      </c>
      <c r="B39" s="114"/>
      <c r="C39" s="62"/>
      <c r="D39" s="62"/>
      <c r="E39" s="62"/>
      <c r="F39" s="62"/>
      <c r="H39" s="143" t="s">
        <v>82</v>
      </c>
      <c r="I39" s="144"/>
      <c r="J39" s="149">
        <f>(B15/B11)</f>
        <v>0.3983739837398374</v>
      </c>
      <c r="K39" s="149">
        <f>D15/D11</f>
        <v>0.55473098330241188</v>
      </c>
      <c r="L39" s="149">
        <f>F15/F11</f>
        <v>0.65695364238410592</v>
      </c>
      <c r="M39" s="149">
        <f>H15/H11</f>
        <v>0.71421319796954319</v>
      </c>
      <c r="N39" s="133" t="s">
        <v>83</v>
      </c>
    </row>
    <row r="40" spans="1:18" ht="15" customHeight="1">
      <c r="H40" s="143" t="s">
        <v>87</v>
      </c>
      <c r="I40" s="144"/>
      <c r="J40" s="133">
        <v>58</v>
      </c>
      <c r="K40" s="133"/>
      <c r="L40" s="133"/>
      <c r="M40" s="133"/>
      <c r="N40" s="133" t="s">
        <v>89</v>
      </c>
      <c r="Q40" t="s">
        <v>88</v>
      </c>
    </row>
    <row r="41" spans="1:18" ht="15" customHeight="1">
      <c r="H41" s="134"/>
      <c r="I41" s="134"/>
      <c r="K41" s="133"/>
      <c r="L41" s="133"/>
      <c r="M41" s="133"/>
      <c r="N41" s="133" t="s">
        <v>90</v>
      </c>
    </row>
    <row r="42" spans="1:18" ht="15" customHeight="1">
      <c r="H42" s="143" t="s">
        <v>91</v>
      </c>
      <c r="I42" s="144"/>
      <c r="J42" s="133">
        <f>B11/B15</f>
        <v>2.510204081632653</v>
      </c>
      <c r="K42" s="133">
        <f>D11/D15</f>
        <v>1.8026755852842808</v>
      </c>
      <c r="L42" s="133">
        <f>F11/F15</f>
        <v>1.5221774193548387</v>
      </c>
      <c r="M42" s="133">
        <f>H11/H15</f>
        <v>1.400142146410803</v>
      </c>
      <c r="N42" s="133"/>
    </row>
    <row r="43" spans="1:18" ht="15" customHeight="1">
      <c r="H43" s="143" t="s">
        <v>92</v>
      </c>
      <c r="I43" s="144"/>
      <c r="J43" s="149">
        <f>B12/B15</f>
        <v>8.1632653061224483E-2</v>
      </c>
      <c r="K43" s="149">
        <f>D12/D15</f>
        <v>6.354515050167224E-2</v>
      </c>
      <c r="L43" s="149">
        <f>F12/F15</f>
        <v>4.0322580645161289E-2</v>
      </c>
      <c r="M43" s="151">
        <f>H12/H15</f>
        <v>2.8429282160625444E-2</v>
      </c>
      <c r="N43" s="133" t="s">
        <v>93</v>
      </c>
    </row>
    <row r="44" spans="1:18" ht="15" customHeight="1">
      <c r="H44" s="130" t="s">
        <v>94</v>
      </c>
      <c r="I44" s="130"/>
      <c r="J44" s="152">
        <f>B13/B15</f>
        <v>0.83673469387755106</v>
      </c>
      <c r="K44" s="152">
        <f>D13/D15</f>
        <v>0.84448160535117056</v>
      </c>
      <c r="L44" s="152">
        <f>F13/F15</f>
        <v>0.87903225806451613</v>
      </c>
      <c r="M44" s="152">
        <f>H13/H15</f>
        <v>0.90760483297796735</v>
      </c>
      <c r="N44" s="133"/>
    </row>
    <row r="45" spans="1:18" ht="15" customHeight="1">
      <c r="H45" s="143"/>
      <c r="I45" s="150"/>
      <c r="J45" s="150"/>
      <c r="K45" s="150"/>
      <c r="L45" s="150"/>
      <c r="M45" s="150"/>
      <c r="N45" s="144"/>
    </row>
    <row r="46" spans="1:18" ht="15" customHeight="1">
      <c r="H46" s="143" t="s">
        <v>95</v>
      </c>
      <c r="I46" s="144"/>
      <c r="J46" s="154">
        <f>1-J39</f>
        <v>0.60162601626016254</v>
      </c>
      <c r="K46" s="154">
        <f>1-K39</f>
        <v>0.44526901669758812</v>
      </c>
      <c r="L46" s="154">
        <f>1-L39</f>
        <v>0.34304635761589408</v>
      </c>
      <c r="M46" s="154">
        <f>1-M39</f>
        <v>0.28578680203045681</v>
      </c>
      <c r="N46" s="130"/>
    </row>
    <row r="47" spans="1:18" ht="15" customHeight="1">
      <c r="H47" s="153" t="s">
        <v>96</v>
      </c>
      <c r="I47" s="153"/>
      <c r="J47" s="153"/>
      <c r="K47" s="153"/>
      <c r="L47" s="153"/>
      <c r="M47" s="153"/>
      <c r="N47" s="153"/>
    </row>
    <row r="48" spans="1:18" ht="15" customHeight="1">
      <c r="H48" s="134" t="s">
        <v>97</v>
      </c>
      <c r="I48" s="134"/>
      <c r="J48" s="149">
        <f>'TABLA 2'!B12/'TABLA 2'!B4</f>
        <v>2.736318407960199E-2</v>
      </c>
      <c r="K48" s="149">
        <f>'TABLA 2'!D12/'TABLA 2'!D4</f>
        <v>2.0016680567139282E-2</v>
      </c>
      <c r="L48" s="149">
        <f>'TABLA 2'!F12/'TABLA 2'!F4</f>
        <v>1.3873473917869035E-2</v>
      </c>
      <c r="M48" s="149">
        <f>'TABLA 2'!H12/'TABLA 2'!H4</f>
        <v>1.2505210504376824E-2</v>
      </c>
      <c r="N48" s="130" t="s">
        <v>98</v>
      </c>
    </row>
    <row r="49" spans="8:18" ht="15" customHeight="1">
      <c r="H49" s="134" t="s">
        <v>101</v>
      </c>
      <c r="I49" s="134"/>
      <c r="J49" s="149">
        <f>'TABLA 2'!B12/'TABLA 1'!B11</f>
        <v>8.943089430894309E-2</v>
      </c>
      <c r="K49" s="149">
        <f>'TABLA 2'!D12/'TABLA 1'!D11</f>
        <v>6.6790352504638217E-2</v>
      </c>
      <c r="L49" s="149"/>
      <c r="M49" s="149"/>
      <c r="N49" s="130" t="s">
        <v>99</v>
      </c>
      <c r="O49" t="s">
        <v>103</v>
      </c>
    </row>
    <row r="50" spans="8:18" ht="15" customHeight="1">
      <c r="H50" s="134" t="s">
        <v>102</v>
      </c>
      <c r="I50" s="134"/>
      <c r="J50" s="149">
        <f>'TABLA 2'!B12/(SUM('TABLA 1'!B16:B17))</f>
        <v>0.14864864864864866</v>
      </c>
      <c r="K50" s="149">
        <f>'TABLA 2'!D12/SUM(D16:D17)</f>
        <v>0.15</v>
      </c>
      <c r="L50" s="149">
        <f>'TABLA 2'!F12/SUM('TABLA 1'!F16:F17)</f>
        <v>0.14478764478764478</v>
      </c>
      <c r="M50" s="149"/>
      <c r="N50" s="130" t="s">
        <v>100</v>
      </c>
      <c r="O50" t="s">
        <v>104</v>
      </c>
      <c r="R50" t="s">
        <v>105</v>
      </c>
    </row>
    <row r="51" spans="8:18" ht="15" customHeight="1">
      <c r="H51" s="143" t="s">
        <v>106</v>
      </c>
      <c r="I51" s="144"/>
      <c r="J51" s="155">
        <f>B11/SUM(B16:B17)</f>
        <v>1.6621621621621621</v>
      </c>
      <c r="K51" s="155"/>
      <c r="L51" s="155"/>
      <c r="M51" s="155"/>
      <c r="N51" s="130"/>
    </row>
    <row r="52" spans="8:18" ht="15" customHeight="1">
      <c r="H52" s="143" t="s">
        <v>107</v>
      </c>
      <c r="I52" s="144"/>
      <c r="J52" s="149"/>
      <c r="K52" s="149"/>
      <c r="L52" s="149"/>
      <c r="M52" s="149"/>
      <c r="N52" s="130" t="s">
        <v>108</v>
      </c>
    </row>
    <row r="53" spans="8:18" ht="15" customHeight="1">
      <c r="H53" s="143" t="s">
        <v>110</v>
      </c>
      <c r="I53" s="144"/>
      <c r="J53" s="149"/>
      <c r="K53" s="149"/>
      <c r="L53" s="149"/>
      <c r="M53" s="149"/>
      <c r="N53" s="130"/>
    </row>
    <row r="54" spans="8:18" ht="15" customHeight="1">
      <c r="H54" s="143" t="s">
        <v>111</v>
      </c>
      <c r="I54" s="144"/>
      <c r="J54" s="149"/>
      <c r="K54" s="149"/>
      <c r="L54" s="149"/>
      <c r="M54" s="149"/>
      <c r="N54" s="130"/>
    </row>
  </sheetData>
  <mergeCells count="48">
    <mergeCell ref="H52:I52"/>
    <mergeCell ref="H53:I53"/>
    <mergeCell ref="H54:I54"/>
    <mergeCell ref="H47:N47"/>
    <mergeCell ref="H48:I48"/>
    <mergeCell ref="H49:I49"/>
    <mergeCell ref="H50:I50"/>
    <mergeCell ref="H51:I51"/>
    <mergeCell ref="H42:I42"/>
    <mergeCell ref="H41:I41"/>
    <mergeCell ref="H43:I43"/>
    <mergeCell ref="H45:N45"/>
    <mergeCell ref="H46:I46"/>
    <mergeCell ref="H36:I36"/>
    <mergeCell ref="H37:I37"/>
    <mergeCell ref="H38:I38"/>
    <mergeCell ref="H39:I39"/>
    <mergeCell ref="H40:I40"/>
    <mergeCell ref="H26:N26"/>
    <mergeCell ref="H32:I32"/>
    <mergeCell ref="H33:I33"/>
    <mergeCell ref="H34:I34"/>
    <mergeCell ref="H35:I35"/>
    <mergeCell ref="H28:I28"/>
    <mergeCell ref="H29:I29"/>
    <mergeCell ref="H30:I30"/>
    <mergeCell ref="H31:I31"/>
    <mergeCell ref="H27:I27"/>
    <mergeCell ref="A37:B37"/>
    <mergeCell ref="A38:B38"/>
    <mergeCell ref="A39:B39"/>
    <mergeCell ref="A27:F27"/>
    <mergeCell ref="A28:B28"/>
    <mergeCell ref="A29:B29"/>
    <mergeCell ref="A30:B30"/>
    <mergeCell ref="A31:B31"/>
    <mergeCell ref="A32:B32"/>
    <mergeCell ref="A34:F34"/>
    <mergeCell ref="A12:A15"/>
    <mergeCell ref="A19:F19"/>
    <mergeCell ref="A33:B33"/>
    <mergeCell ref="A35:B35"/>
    <mergeCell ref="A36:B36"/>
    <mergeCell ref="A1:I1"/>
    <mergeCell ref="J1:O1"/>
    <mergeCell ref="J2:K2"/>
    <mergeCell ref="L2:M2"/>
    <mergeCell ref="N2:O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01"/>
  <sheetViews>
    <sheetView topLeftCell="A4" workbookViewId="0">
      <selection activeCell="B10" sqref="B10"/>
    </sheetView>
  </sheetViews>
  <sheetFormatPr defaultColWidth="14.5" defaultRowHeight="15" customHeight="1"/>
  <cols>
    <col min="1" max="1" width="56.5" customWidth="1"/>
    <col min="2" max="2" width="16" customWidth="1"/>
    <col min="3" max="4" width="16.33203125" customWidth="1"/>
    <col min="5" max="7" width="16" customWidth="1"/>
    <col min="8" max="8" width="20.33203125" customWidth="1"/>
    <col min="9" max="9" width="24" customWidth="1"/>
    <col min="10" max="10" width="12.5" customWidth="1"/>
    <col min="11" max="11" width="13.83203125" customWidth="1"/>
    <col min="12" max="12" width="11.83203125" customWidth="1"/>
    <col min="13" max="13" width="14.1640625" customWidth="1"/>
    <col min="14" max="14" width="13.1640625" customWidth="1"/>
    <col min="15" max="15" width="15.1640625" customWidth="1"/>
    <col min="16" max="28" width="8.6640625" customWidth="1"/>
  </cols>
  <sheetData>
    <row r="1" spans="1:15" ht="74.25" customHeight="1">
      <c r="A1" s="123" t="s">
        <v>51</v>
      </c>
      <c r="B1" s="113"/>
      <c r="C1" s="113"/>
      <c r="D1" s="113"/>
      <c r="E1" s="113"/>
      <c r="F1" s="113"/>
      <c r="G1" s="113"/>
      <c r="H1" s="113"/>
      <c r="I1" s="114"/>
      <c r="J1" s="124" t="s">
        <v>22</v>
      </c>
      <c r="K1" s="113"/>
      <c r="L1" s="113"/>
      <c r="M1" s="113"/>
      <c r="N1" s="113"/>
      <c r="O1" s="114"/>
    </row>
    <row r="2" spans="1:15" ht="18" customHeight="1">
      <c r="A2" s="64" t="s">
        <v>52</v>
      </c>
      <c r="B2" s="125">
        <v>2003</v>
      </c>
      <c r="C2" s="114"/>
      <c r="D2" s="125">
        <v>2004</v>
      </c>
      <c r="E2" s="114"/>
      <c r="F2" s="65">
        <v>2005</v>
      </c>
      <c r="G2" s="65"/>
      <c r="H2" s="65">
        <v>2006</v>
      </c>
      <c r="I2" s="65"/>
      <c r="J2" s="126" t="s">
        <v>24</v>
      </c>
      <c r="K2" s="114"/>
      <c r="L2" s="126" t="s">
        <v>25</v>
      </c>
      <c r="M2" s="114"/>
      <c r="N2" s="126" t="s">
        <v>26</v>
      </c>
      <c r="O2" s="114"/>
    </row>
    <row r="3" spans="1:15" ht="18" customHeight="1">
      <c r="A3" s="66"/>
      <c r="B3" s="67" t="s">
        <v>27</v>
      </c>
      <c r="C3" s="68" t="s">
        <v>28</v>
      </c>
      <c r="D3" s="67" t="s">
        <v>27</v>
      </c>
      <c r="E3" s="68" t="s">
        <v>28</v>
      </c>
      <c r="F3" s="69" t="s">
        <v>27</v>
      </c>
      <c r="G3" s="68" t="s">
        <v>28</v>
      </c>
      <c r="H3" s="67" t="s">
        <v>27</v>
      </c>
      <c r="I3" s="70" t="s">
        <v>28</v>
      </c>
      <c r="J3" s="71" t="s">
        <v>27</v>
      </c>
      <c r="K3" s="72" t="s">
        <v>28</v>
      </c>
      <c r="L3" s="71" t="s">
        <v>27</v>
      </c>
      <c r="M3" s="72" t="s">
        <v>28</v>
      </c>
      <c r="N3" s="73" t="s">
        <v>27</v>
      </c>
      <c r="O3" s="72" t="s">
        <v>28</v>
      </c>
    </row>
    <row r="4" spans="1:15" ht="18" customHeight="1">
      <c r="A4" s="74" t="s">
        <v>53</v>
      </c>
      <c r="B4" s="75">
        <v>2412</v>
      </c>
      <c r="C4" s="76">
        <f>B4/B4</f>
        <v>1</v>
      </c>
      <c r="D4" s="75">
        <v>3597</v>
      </c>
      <c r="E4" s="76">
        <f>D4/D4</f>
        <v>1</v>
      </c>
      <c r="F4" s="75">
        <v>5406</v>
      </c>
      <c r="G4" s="76">
        <f>F4/F4</f>
        <v>1</v>
      </c>
      <c r="H4" s="75">
        <v>7197</v>
      </c>
      <c r="I4" s="76">
        <f>H4/H4</f>
        <v>1</v>
      </c>
      <c r="J4" s="77">
        <f t="shared" ref="J4:J14" si="0">D4-B4</f>
        <v>1185</v>
      </c>
      <c r="K4" s="78">
        <f t="shared" ref="K4:K14" si="1">D4/B4-1</f>
        <v>0.49129353233830853</v>
      </c>
      <c r="L4" s="77">
        <f t="shared" ref="L4:L14" si="2">F4-D4</f>
        <v>1809</v>
      </c>
      <c r="M4" s="78">
        <f t="shared" ref="M4:M14" si="3">F4/D4-1</f>
        <v>0.50291909924937439</v>
      </c>
      <c r="N4" s="77">
        <f t="shared" ref="N4:N14" si="4">H4-F4</f>
        <v>1791</v>
      </c>
      <c r="O4" s="78">
        <f t="shared" ref="O4:O14" si="5">H4/F4-1</f>
        <v>0.33129855715871259</v>
      </c>
    </row>
    <row r="5" spans="1:15" ht="18" customHeight="1">
      <c r="A5" s="79" t="s">
        <v>54</v>
      </c>
      <c r="B5" s="80">
        <v>1977</v>
      </c>
      <c r="C5" s="81">
        <f>B5/B4</f>
        <v>0.81965174129353235</v>
      </c>
      <c r="D5" s="80">
        <v>2988</v>
      </c>
      <c r="E5" s="81">
        <f>D5/D4</f>
        <v>0.83069224353628024</v>
      </c>
      <c r="F5" s="80">
        <v>4536</v>
      </c>
      <c r="G5" s="81">
        <f>F5/F4</f>
        <v>0.83906770255271923</v>
      </c>
      <c r="H5" s="80">
        <v>6045</v>
      </c>
      <c r="I5" s="81">
        <f>H5/H4</f>
        <v>0.8399333055439766</v>
      </c>
      <c r="J5" s="82">
        <f t="shared" si="0"/>
        <v>1011</v>
      </c>
      <c r="K5" s="83">
        <f t="shared" si="1"/>
        <v>0.51138088012139615</v>
      </c>
      <c r="L5" s="82">
        <f t="shared" si="2"/>
        <v>1548</v>
      </c>
      <c r="M5" s="83">
        <f t="shared" si="3"/>
        <v>0.51807228915662651</v>
      </c>
      <c r="N5" s="82">
        <f t="shared" si="4"/>
        <v>1509</v>
      </c>
      <c r="O5" s="83">
        <f t="shared" si="5"/>
        <v>0.33267195767195767</v>
      </c>
    </row>
    <row r="6" spans="1:15" ht="18" customHeight="1">
      <c r="A6" s="74" t="s">
        <v>55</v>
      </c>
      <c r="B6" s="84">
        <v>435</v>
      </c>
      <c r="C6" s="76">
        <f>B6/B4</f>
        <v>0.18034825870646767</v>
      </c>
      <c r="D6" s="84">
        <v>609</v>
      </c>
      <c r="E6" s="76">
        <f>D6/D4</f>
        <v>0.16930775646371976</v>
      </c>
      <c r="F6" s="84">
        <v>870</v>
      </c>
      <c r="G6" s="76">
        <f>F6/F4</f>
        <v>0.1609322974472808</v>
      </c>
      <c r="H6" s="85">
        <v>1152</v>
      </c>
      <c r="I6" s="76">
        <f>H6/H4</f>
        <v>0.16006669445602334</v>
      </c>
      <c r="J6" s="86">
        <f t="shared" si="0"/>
        <v>174</v>
      </c>
      <c r="K6" s="87">
        <f t="shared" si="1"/>
        <v>0.39999999999999991</v>
      </c>
      <c r="L6" s="86">
        <f t="shared" si="2"/>
        <v>261</v>
      </c>
      <c r="M6" s="87">
        <f t="shared" si="3"/>
        <v>0.4285714285714286</v>
      </c>
      <c r="N6" s="88">
        <f t="shared" si="4"/>
        <v>282</v>
      </c>
      <c r="O6" s="87">
        <f t="shared" si="5"/>
        <v>0.32413793103448274</v>
      </c>
    </row>
    <row r="7" spans="1:15" ht="18" customHeight="1">
      <c r="A7" s="89" t="s">
        <v>56</v>
      </c>
      <c r="B7" s="90">
        <v>334</v>
      </c>
      <c r="C7" s="91">
        <f>B7/B4</f>
        <v>0.13847429519071311</v>
      </c>
      <c r="D7" s="90">
        <v>501</v>
      </c>
      <c r="E7" s="91">
        <f>D7/D4</f>
        <v>0.13928273561301086</v>
      </c>
      <c r="F7" s="90">
        <v>753</v>
      </c>
      <c r="G7" s="91">
        <f>F7/F4</f>
        <v>0.1392896781354051</v>
      </c>
      <c r="H7" s="92">
        <v>1005</v>
      </c>
      <c r="I7" s="93">
        <f>H7/H4</f>
        <v>0.13964151729887453</v>
      </c>
      <c r="J7" s="94">
        <f t="shared" si="0"/>
        <v>167</v>
      </c>
      <c r="K7" s="78">
        <f t="shared" si="1"/>
        <v>0.5</v>
      </c>
      <c r="L7" s="94">
        <f t="shared" si="2"/>
        <v>252</v>
      </c>
      <c r="M7" s="78">
        <f t="shared" si="3"/>
        <v>0.50299401197604787</v>
      </c>
      <c r="N7" s="95">
        <f t="shared" si="4"/>
        <v>252</v>
      </c>
      <c r="O7" s="78">
        <f t="shared" si="5"/>
        <v>0.33466135458167323</v>
      </c>
    </row>
    <row r="8" spans="1:15" ht="18" customHeight="1">
      <c r="A8" s="89" t="s">
        <v>57</v>
      </c>
      <c r="B8" s="90">
        <v>2</v>
      </c>
      <c r="C8" s="91">
        <f>B8/B4</f>
        <v>8.2918739635157548E-4</v>
      </c>
      <c r="D8" s="90">
        <v>3</v>
      </c>
      <c r="E8" s="91">
        <f>D8/D4</f>
        <v>8.3402835696413675E-4</v>
      </c>
      <c r="F8" s="90">
        <v>3</v>
      </c>
      <c r="G8" s="91">
        <f>F8/F4</f>
        <v>5.5493895671476139E-4</v>
      </c>
      <c r="H8" s="90">
        <v>3</v>
      </c>
      <c r="I8" s="93">
        <f>H8/H4</f>
        <v>4.1684035014589413E-4</v>
      </c>
      <c r="J8" s="94">
        <f t="shared" si="0"/>
        <v>1</v>
      </c>
      <c r="K8" s="78">
        <f t="shared" si="1"/>
        <v>0.5</v>
      </c>
      <c r="L8" s="94">
        <f t="shared" si="2"/>
        <v>0</v>
      </c>
      <c r="M8" s="78">
        <f t="shared" si="3"/>
        <v>0</v>
      </c>
      <c r="N8" s="94">
        <f t="shared" si="4"/>
        <v>0</v>
      </c>
      <c r="O8" s="78">
        <f t="shared" si="5"/>
        <v>0</v>
      </c>
    </row>
    <row r="9" spans="1:15" ht="18" customHeight="1">
      <c r="A9" s="79" t="s">
        <v>58</v>
      </c>
      <c r="B9" s="96">
        <v>-15</v>
      </c>
      <c r="C9" s="97">
        <f>B9/B4</f>
        <v>-6.2189054726368162E-3</v>
      </c>
      <c r="D9" s="96">
        <v>-24</v>
      </c>
      <c r="E9" s="97">
        <f>D9/D4</f>
        <v>-6.672226855713094E-3</v>
      </c>
      <c r="F9" s="96">
        <v>-21</v>
      </c>
      <c r="G9" s="97">
        <f>F9/F4</f>
        <v>-3.8845726970033298E-3</v>
      </c>
      <c r="H9" s="96">
        <v>-18</v>
      </c>
      <c r="I9" s="97">
        <f>H9/H4</f>
        <v>-2.5010421008753647E-3</v>
      </c>
      <c r="J9" s="98">
        <f t="shared" si="0"/>
        <v>-9</v>
      </c>
      <c r="K9" s="99">
        <f t="shared" si="1"/>
        <v>0.60000000000000009</v>
      </c>
      <c r="L9" s="98">
        <f t="shared" si="2"/>
        <v>3</v>
      </c>
      <c r="M9" s="99">
        <f t="shared" si="3"/>
        <v>-0.125</v>
      </c>
      <c r="N9" s="98">
        <f t="shared" si="4"/>
        <v>3</v>
      </c>
      <c r="O9" s="99">
        <f t="shared" si="5"/>
        <v>-0.1428571428571429</v>
      </c>
    </row>
    <row r="10" spans="1:15" ht="18" customHeight="1">
      <c r="A10" s="74" t="s">
        <v>59</v>
      </c>
      <c r="B10" s="84">
        <v>114</v>
      </c>
      <c r="C10" s="76">
        <f>B10/B4</f>
        <v>4.7263681592039801E-2</v>
      </c>
      <c r="D10" s="84">
        <v>129</v>
      </c>
      <c r="E10" s="76">
        <f>D10/D4</f>
        <v>3.5863219349457881E-2</v>
      </c>
      <c r="F10" s="84">
        <v>135</v>
      </c>
      <c r="G10" s="76">
        <f>F10/F4</f>
        <v>2.4972253052164262E-2</v>
      </c>
      <c r="H10" s="84">
        <v>162</v>
      </c>
      <c r="I10" s="76">
        <f>H10/H4</f>
        <v>2.2509378907878283E-2</v>
      </c>
      <c r="J10" s="86">
        <f t="shared" si="0"/>
        <v>15</v>
      </c>
      <c r="K10" s="87">
        <f t="shared" si="1"/>
        <v>0.13157894736842102</v>
      </c>
      <c r="L10" s="86">
        <f t="shared" si="2"/>
        <v>6</v>
      </c>
      <c r="M10" s="87">
        <f t="shared" si="3"/>
        <v>4.6511627906976827E-2</v>
      </c>
      <c r="N10" s="86">
        <f t="shared" si="4"/>
        <v>27</v>
      </c>
      <c r="O10" s="87">
        <f t="shared" si="5"/>
        <v>0.19999999999999996</v>
      </c>
    </row>
    <row r="11" spans="1:15" ht="18" customHeight="1">
      <c r="A11" s="79" t="s">
        <v>60</v>
      </c>
      <c r="B11" s="100">
        <v>48</v>
      </c>
      <c r="C11" s="81">
        <f>B11/B4</f>
        <v>1.9900497512437811E-2</v>
      </c>
      <c r="D11" s="100">
        <v>57</v>
      </c>
      <c r="E11" s="81">
        <f>D11/D4</f>
        <v>1.5846538782318599E-2</v>
      </c>
      <c r="F11" s="100">
        <v>60</v>
      </c>
      <c r="G11" s="81">
        <f>F11/F4</f>
        <v>1.1098779134295227E-2</v>
      </c>
      <c r="H11" s="100">
        <v>72</v>
      </c>
      <c r="I11" s="81">
        <f>H11/H4</f>
        <v>1.0004168403501459E-2</v>
      </c>
      <c r="J11" s="101">
        <f t="shared" si="0"/>
        <v>9</v>
      </c>
      <c r="K11" s="83">
        <f t="shared" si="1"/>
        <v>0.1875</v>
      </c>
      <c r="L11" s="101">
        <f t="shared" si="2"/>
        <v>3</v>
      </c>
      <c r="M11" s="83">
        <f t="shared" si="3"/>
        <v>5.2631578947368363E-2</v>
      </c>
      <c r="N11" s="101">
        <f t="shared" si="4"/>
        <v>12</v>
      </c>
      <c r="O11" s="83">
        <f t="shared" si="5"/>
        <v>0.19999999999999996</v>
      </c>
    </row>
    <row r="12" spans="1:15" ht="25.5" customHeight="1">
      <c r="A12" s="74" t="s">
        <v>61</v>
      </c>
      <c r="B12" s="84">
        <v>66</v>
      </c>
      <c r="C12" s="76">
        <f>B12/B4</f>
        <v>2.736318407960199E-2</v>
      </c>
      <c r="D12" s="84">
        <v>72</v>
      </c>
      <c r="E12" s="76">
        <f>D12/D4</f>
        <v>2.0016680567139282E-2</v>
      </c>
      <c r="F12" s="84">
        <v>75</v>
      </c>
      <c r="G12" s="76">
        <f>F12/F4</f>
        <v>1.3873473917869035E-2</v>
      </c>
      <c r="H12" s="84">
        <v>90</v>
      </c>
      <c r="I12" s="76">
        <f>H12/H4</f>
        <v>1.2505210504376824E-2</v>
      </c>
      <c r="J12" s="86">
        <f t="shared" si="0"/>
        <v>6</v>
      </c>
      <c r="K12" s="87">
        <f t="shared" si="1"/>
        <v>9.0909090909090828E-2</v>
      </c>
      <c r="L12" s="86">
        <f t="shared" si="2"/>
        <v>3</v>
      </c>
      <c r="M12" s="87">
        <f t="shared" si="3"/>
        <v>4.1666666666666741E-2</v>
      </c>
      <c r="N12" s="86">
        <f t="shared" si="4"/>
        <v>15</v>
      </c>
      <c r="O12" s="87">
        <f t="shared" si="5"/>
        <v>0.19999999999999996</v>
      </c>
    </row>
    <row r="13" spans="1:15" ht="25.5" customHeight="1">
      <c r="A13" s="89" t="s">
        <v>62</v>
      </c>
      <c r="B13" s="90">
        <v>33</v>
      </c>
      <c r="C13" s="91">
        <f>B13/B4</f>
        <v>1.3681592039800995E-2</v>
      </c>
      <c r="D13" s="90">
        <v>36</v>
      </c>
      <c r="E13" s="91">
        <f>D13/D4</f>
        <v>1.0008340283569641E-2</v>
      </c>
      <c r="F13" s="90">
        <v>37</v>
      </c>
      <c r="G13" s="91">
        <f>F13/F4</f>
        <v>6.8442471328153901E-3</v>
      </c>
      <c r="H13" s="90">
        <v>45</v>
      </c>
      <c r="I13" s="91">
        <f>H13/H4</f>
        <v>6.2526052521884121E-3</v>
      </c>
      <c r="J13" s="94">
        <f t="shared" si="0"/>
        <v>3</v>
      </c>
      <c r="K13" s="78">
        <f t="shared" si="1"/>
        <v>9.0909090909090828E-2</v>
      </c>
      <c r="L13" s="94">
        <f t="shared" si="2"/>
        <v>1</v>
      </c>
      <c r="M13" s="78">
        <f t="shared" si="3"/>
        <v>2.7777777777777679E-2</v>
      </c>
      <c r="N13" s="94">
        <f t="shared" si="4"/>
        <v>8</v>
      </c>
      <c r="O13" s="78">
        <f t="shared" si="5"/>
        <v>0.21621621621621623</v>
      </c>
    </row>
    <row r="14" spans="1:15" ht="18" customHeight="1">
      <c r="A14" s="79" t="s">
        <v>63</v>
      </c>
      <c r="B14" s="80">
        <v>2190</v>
      </c>
      <c r="C14" s="81">
        <f>B14/B4</f>
        <v>0.90796019900497515</v>
      </c>
      <c r="D14" s="80">
        <v>3096</v>
      </c>
      <c r="E14" s="81">
        <f>D14/D4</f>
        <v>0.86071726438698914</v>
      </c>
      <c r="F14" s="80">
        <v>4678</v>
      </c>
      <c r="G14" s="81">
        <f>F14/F4</f>
        <v>0.86533481317055128</v>
      </c>
      <c r="H14" s="80">
        <v>6191</v>
      </c>
      <c r="I14" s="102">
        <f>H14/H4</f>
        <v>0.86021953591774347</v>
      </c>
      <c r="J14" s="82">
        <f t="shared" si="0"/>
        <v>906</v>
      </c>
      <c r="K14" s="83">
        <f t="shared" si="1"/>
        <v>0.41369863013698627</v>
      </c>
      <c r="L14" s="82">
        <f t="shared" si="2"/>
        <v>1582</v>
      </c>
      <c r="M14" s="83">
        <f t="shared" si="3"/>
        <v>0.51098191214470279</v>
      </c>
      <c r="N14" s="82">
        <f t="shared" si="4"/>
        <v>1513</v>
      </c>
      <c r="O14" s="83">
        <f t="shared" si="5"/>
        <v>0.32342881573321924</v>
      </c>
    </row>
    <row r="15" spans="1:15" ht="19.5" customHeight="1">
      <c r="A15" s="129" t="s">
        <v>64</v>
      </c>
      <c r="B15" s="108"/>
      <c r="C15" s="108"/>
      <c r="D15" s="108"/>
      <c r="E15" s="108"/>
      <c r="F15" s="108"/>
      <c r="G15" s="108"/>
      <c r="H15" s="108"/>
    </row>
    <row r="18" spans="1:6" ht="12.75">
      <c r="B18" s="103" t="s">
        <v>65</v>
      </c>
    </row>
    <row r="20" spans="1:6" ht="16.5">
      <c r="A20" s="127" t="s">
        <v>44</v>
      </c>
      <c r="B20" s="113"/>
      <c r="C20" s="113"/>
      <c r="D20" s="113"/>
      <c r="E20" s="113"/>
      <c r="F20" s="114"/>
    </row>
    <row r="21" spans="1:6" ht="16.5">
      <c r="A21" s="128" t="s">
        <v>45</v>
      </c>
      <c r="B21" s="114"/>
      <c r="C21" s="104">
        <v>2003</v>
      </c>
      <c r="D21" s="65">
        <v>2004</v>
      </c>
      <c r="E21" s="104">
        <v>2005</v>
      </c>
      <c r="F21" s="104">
        <v>2006</v>
      </c>
    </row>
    <row r="22" spans="1:6" ht="15.75" customHeight="1">
      <c r="A22" s="128" t="s">
        <v>46</v>
      </c>
      <c r="B22" s="114"/>
      <c r="C22" s="70"/>
      <c r="D22" s="105"/>
      <c r="E22" s="70"/>
      <c r="F22" s="106"/>
    </row>
    <row r="23" spans="1:6" ht="15.75" customHeight="1">
      <c r="A23" s="121" t="s">
        <v>47</v>
      </c>
      <c r="B23" s="114"/>
      <c r="C23" s="62"/>
      <c r="D23" s="62"/>
      <c r="E23" s="62"/>
      <c r="F23" s="62"/>
    </row>
    <row r="24" spans="1:6" ht="15.75" customHeight="1">
      <c r="A24" s="121" t="s">
        <v>48</v>
      </c>
      <c r="B24" s="114"/>
      <c r="C24" s="62"/>
      <c r="D24" s="62"/>
      <c r="E24" s="62"/>
      <c r="F24" s="62"/>
    </row>
    <row r="25" spans="1:6" ht="15.75" customHeight="1">
      <c r="A25" s="121" t="s">
        <v>49</v>
      </c>
      <c r="B25" s="114"/>
      <c r="C25" s="62"/>
      <c r="D25" s="62"/>
      <c r="E25" s="62"/>
      <c r="F25" s="62"/>
    </row>
    <row r="26" spans="1:6" ht="15.75" customHeight="1"/>
    <row r="27" spans="1:6" ht="15.75" customHeight="1"/>
    <row r="28" spans="1:6" ht="15.75" customHeight="1">
      <c r="A28" s="127" t="s">
        <v>50</v>
      </c>
      <c r="B28" s="113"/>
      <c r="C28" s="113"/>
      <c r="D28" s="113"/>
      <c r="E28" s="113"/>
      <c r="F28" s="114"/>
    </row>
    <row r="29" spans="1:6" ht="15.75" customHeight="1">
      <c r="A29" s="128" t="s">
        <v>45</v>
      </c>
      <c r="B29" s="114"/>
      <c r="C29" s="104">
        <v>2003</v>
      </c>
      <c r="D29" s="65">
        <v>2004</v>
      </c>
      <c r="E29" s="104">
        <v>2005</v>
      </c>
      <c r="F29" s="104">
        <v>2006</v>
      </c>
    </row>
    <row r="30" spans="1:6" ht="15.75" customHeight="1">
      <c r="A30" s="128" t="s">
        <v>46</v>
      </c>
      <c r="B30" s="114"/>
      <c r="C30" s="70"/>
      <c r="D30" s="105"/>
      <c r="E30" s="70"/>
      <c r="F30" s="106"/>
    </row>
    <row r="31" spans="1:6" ht="15.75" customHeight="1">
      <c r="A31" s="121" t="s">
        <v>47</v>
      </c>
      <c r="B31" s="114"/>
      <c r="C31" s="62"/>
      <c r="D31" s="62"/>
      <c r="E31" s="62"/>
      <c r="F31" s="62"/>
    </row>
    <row r="32" spans="1:6" ht="15.75" customHeight="1">
      <c r="A32" s="121" t="s">
        <v>48</v>
      </c>
      <c r="B32" s="114"/>
      <c r="C32" s="62"/>
      <c r="D32" s="62"/>
      <c r="E32" s="62"/>
      <c r="F32" s="62"/>
    </row>
    <row r="33" spans="1:6" ht="15.75" customHeight="1">
      <c r="A33" s="121" t="s">
        <v>49</v>
      </c>
      <c r="B33" s="114"/>
      <c r="C33" s="62"/>
      <c r="D33" s="62"/>
      <c r="E33" s="62"/>
      <c r="F33" s="62"/>
    </row>
    <row r="34" spans="1:6" ht="15.75" customHeight="1"/>
    <row r="35" spans="1:6" ht="15.75" customHeight="1"/>
    <row r="36" spans="1:6" ht="15.75" customHeight="1"/>
    <row r="37" spans="1:6" ht="15.75" customHeight="1"/>
    <row r="38" spans="1:6" ht="15.75" customHeight="1"/>
    <row r="39" spans="1:6" ht="15.75" customHeight="1"/>
    <row r="40" spans="1:6" ht="15.75" customHeight="1"/>
    <row r="41" spans="1:6" ht="15.75" customHeight="1"/>
    <row r="42" spans="1:6" ht="15.75" customHeight="1"/>
    <row r="43" spans="1:6" ht="15.75" customHeight="1"/>
    <row r="44" spans="1:6" ht="15.75" customHeight="1"/>
    <row r="45" spans="1:6" ht="15.75" customHeight="1"/>
    <row r="46" spans="1:6" ht="15.75" customHeight="1"/>
    <row r="47" spans="1:6" ht="15.75" customHeight="1"/>
    <row r="48" spans="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0">
    <mergeCell ref="A33:B33"/>
    <mergeCell ref="A15:H15"/>
    <mergeCell ref="A20:F20"/>
    <mergeCell ref="A21:B21"/>
    <mergeCell ref="A22:B22"/>
    <mergeCell ref="A23:B23"/>
    <mergeCell ref="A24:B24"/>
    <mergeCell ref="A25:B25"/>
    <mergeCell ref="A28:F28"/>
    <mergeCell ref="A29:B29"/>
    <mergeCell ref="A30:B30"/>
    <mergeCell ref="A31:B31"/>
    <mergeCell ref="A32:B32"/>
    <mergeCell ref="A1:I1"/>
    <mergeCell ref="J1:O1"/>
    <mergeCell ref="B2:C2"/>
    <mergeCell ref="D2:E2"/>
    <mergeCell ref="J2:K2"/>
    <mergeCell ref="L2:M2"/>
    <mergeCell ref="N2:O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INFORMACION</vt:lpstr>
      <vt:lpstr>TABLA 1</vt:lpstr>
      <vt:lpstr>TABLA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carva</cp:lastModifiedBy>
  <dcterms:modified xsi:type="dcterms:W3CDTF">2024-09-27T15:53:44Z</dcterms:modified>
</cp:coreProperties>
</file>