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va\Desktop\"/>
    </mc:Choice>
  </mc:AlternateContent>
  <xr:revisionPtr revIDLastSave="0" documentId="13_ncr:1_{FC03FE24-2855-4EE2-A3A4-8F5D0BDB31F4}" xr6:coauthVersionLast="36" xr6:coauthVersionMax="36" xr10:uidLastSave="{00000000-0000-0000-0000-000000000000}"/>
  <bookViews>
    <workbookView xWindow="0" yWindow="0" windowWidth="20490" windowHeight="7545" xr2:uid="{538699DC-C157-478D-BF75-C13BA923F989}"/>
  </bookViews>
  <sheets>
    <sheet name="Sheet1" sheetId="1" r:id="rId1"/>
  </sheets>
  <definedNames>
    <definedName name="solver_adj" localSheetId="0" hidden="1">Sheet1!$D$20:$O$20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Sheet1!$S$28:$S$33</definedName>
    <definedName name="solver_lhs2" localSheetId="0" hidden="1">Sheet1!$S$34:$S$35</definedName>
    <definedName name="solver_lhs3" localSheetId="0" hidden="1">Sheet1!$S$36:$S$39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Sheet1!$D$25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Sheet1!$U$28:$U$33</definedName>
    <definedName name="solver_rhs2" localSheetId="0" hidden="1">Sheet1!$U$34:$U$35</definedName>
    <definedName name="solver_rhs3" localSheetId="0" hidden="1">Sheet1!$U$36:$U$39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X1C">Sheet1!$L$19:$O$19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1" l="1"/>
  <c r="W28" i="1" s="1"/>
  <c r="D25" i="1"/>
  <c r="S29" i="1"/>
  <c r="W29" i="1" s="1"/>
  <c r="S30" i="1"/>
  <c r="W30" i="1" s="1"/>
  <c r="S31" i="1"/>
  <c r="W31" i="1" s="1"/>
  <c r="S32" i="1"/>
  <c r="W32" i="1" s="1"/>
  <c r="S33" i="1"/>
  <c r="W33" i="1" s="1"/>
  <c r="S34" i="1"/>
  <c r="W34" i="1" s="1"/>
  <c r="S35" i="1"/>
  <c r="W35" i="1" s="1"/>
  <c r="S36" i="1"/>
  <c r="W36" i="1" s="1"/>
  <c r="S37" i="1"/>
  <c r="W37" i="1" s="1"/>
  <c r="S38" i="1"/>
  <c r="W38" i="1" s="1"/>
  <c r="S39" i="1"/>
  <c r="W39" i="1" s="1"/>
  <c r="XFD1048550" i="1"/>
  <c r="XFD1048551" i="1"/>
  <c r="XFD1048552" i="1"/>
  <c r="XFD1048553" i="1"/>
  <c r="XFD1048554" i="1"/>
  <c r="XFD1048555" i="1"/>
  <c r="XFD1048556" i="1"/>
  <c r="XFD1048557" i="1"/>
  <c r="XFD1048558" i="1"/>
  <c r="XFD1048559" i="1"/>
  <c r="XFD1048560" i="1"/>
  <c r="XFD1048561" i="1"/>
  <c r="XFD1048562" i="1"/>
  <c r="XFD1048563" i="1"/>
  <c r="XFD1048564" i="1"/>
  <c r="XFD1048565" i="1"/>
  <c r="XFD1048566" i="1"/>
  <c r="XFD1048567" i="1"/>
  <c r="XFD1048568" i="1"/>
  <c r="XFD1048569" i="1"/>
  <c r="XFD1048570" i="1"/>
  <c r="XFD1048571" i="1"/>
  <c r="XFD1048572" i="1"/>
  <c r="XFD1048573" i="1"/>
  <c r="XFD1048574" i="1"/>
  <c r="XFD1048575" i="1"/>
</calcChain>
</file>

<file path=xl/sharedStrings.xml><?xml version="1.0" encoding="utf-8"?>
<sst xmlns="http://schemas.openxmlformats.org/spreadsheetml/2006/main" count="89" uniqueCount="63">
  <si>
    <t>Analisis del problema</t>
  </si>
  <si>
    <t>Objetivo:</t>
  </si>
  <si>
    <t>Maximizar ganancias</t>
  </si>
  <si>
    <t>Ecuacion del sistemas:</t>
  </si>
  <si>
    <t>Variables de decision</t>
  </si>
  <si>
    <t>Xij</t>
  </si>
  <si>
    <t>Donde</t>
  </si>
  <si>
    <t>I = categoria de producto a importar</t>
  </si>
  <si>
    <t>j = contenedores a importar</t>
  </si>
  <si>
    <t>Zmax = 320x1j + 400x2j + 360x3j + 290x4j</t>
  </si>
  <si>
    <t>Restricciones</t>
  </si>
  <si>
    <t>XiA &lt;= 12</t>
  </si>
  <si>
    <t>Toneladas de B</t>
  </si>
  <si>
    <t>XiB &lt;= 18</t>
  </si>
  <si>
    <t>Toneladas de C</t>
  </si>
  <si>
    <t>Toneladas de A</t>
  </si>
  <si>
    <t>XiC &lt;= 10</t>
  </si>
  <si>
    <t>Pies maximos por contenedor</t>
  </si>
  <si>
    <t>Pies maximos por contenedor B</t>
  </si>
  <si>
    <t>500x1A + 700x2A + 600x3A + 400x4A &lt;= 7000</t>
  </si>
  <si>
    <t>500x1B + 700x2B + 600x3B + 400x4B &lt;= 9000</t>
  </si>
  <si>
    <t>500x1C + 700x2C + 600x3C + 400x4C &lt;= 5000</t>
  </si>
  <si>
    <t>Chocolat</t>
  </si>
  <si>
    <t>Insumo</t>
  </si>
  <si>
    <t>X2j &gt;= 6</t>
  </si>
  <si>
    <t>X3J &gt;= 5</t>
  </si>
  <si>
    <t>Disp Chocolate</t>
  </si>
  <si>
    <t>Disp Cereales</t>
  </si>
  <si>
    <t>X1j &lt;= 20</t>
  </si>
  <si>
    <t>Disp Chocolates</t>
  </si>
  <si>
    <t>X2j &lt;= 16</t>
  </si>
  <si>
    <t>Disp Insumos</t>
  </si>
  <si>
    <t>X3j  &lt;= 25</t>
  </si>
  <si>
    <t>Disp Jarabes</t>
  </si>
  <si>
    <t>X4j &lt;= 13</t>
  </si>
  <si>
    <t>X4</t>
  </si>
  <si>
    <t>X1c</t>
  </si>
  <si>
    <t>X2C</t>
  </si>
  <si>
    <t>X3C</t>
  </si>
  <si>
    <t>X4B</t>
  </si>
  <si>
    <t>X3B</t>
  </si>
  <si>
    <t>X2B</t>
  </si>
  <si>
    <t>X1B</t>
  </si>
  <si>
    <t>X4A</t>
  </si>
  <si>
    <t>X3A</t>
  </si>
  <si>
    <t>X2A</t>
  </si>
  <si>
    <t>X1A</t>
  </si>
  <si>
    <t>VARIABLES DE DECISION</t>
  </si>
  <si>
    <t>Funcion objetivo</t>
  </si>
  <si>
    <t>F.O</t>
  </si>
  <si>
    <t>Coeficientes</t>
  </si>
  <si>
    <t>Toneladas A</t>
  </si>
  <si>
    <t>Toneladas B</t>
  </si>
  <si>
    <t>Toneladas C</t>
  </si>
  <si>
    <t>Volumen A</t>
  </si>
  <si>
    <t>Volumen C</t>
  </si>
  <si>
    <t>Volumen B</t>
  </si>
  <si>
    <t>Necesidad Chocolate</t>
  </si>
  <si>
    <t>Necesidad Insumo</t>
  </si>
  <si>
    <t xml:space="preserve">Restricciones </t>
  </si>
  <si>
    <t>£</t>
  </si>
  <si>
    <t>³</t>
  </si>
  <si>
    <t>Holguras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</si>
</sst>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/>
    <xf numFmtId="0" fontId="0" fillId="0" borderId="5" xfId="0" applyBorder="1"/>
    <xf numFmtId="0" fontId="0" fillId="3" borderId="3" xfId="0" applyFill="1" applyBorder="1"/>
    <xf numFmtId="0" fontId="0" fillId="3" borderId="4" xfId="0" applyFill="1" applyBorder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44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180975</xdr:rowOff>
    </xdr:from>
    <xdr:to>
      <xdr:col>9</xdr:col>
      <xdr:colOff>180975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7CA49B-B0B8-4260-8CAC-846FFB5FC809}"/>
            </a:ext>
          </a:extLst>
        </xdr:cNvPr>
        <xdr:cNvSpPr txBox="1"/>
      </xdr:nvSpPr>
      <xdr:spPr>
        <a:xfrm>
          <a:off x="600075" y="180975"/>
          <a:ext cx="6438900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4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 # 1: </a:t>
          </a:r>
          <a:r>
            <a:rPr lang="es-MX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encuentra actualmente al frente de una importante compañía importadora y </a:t>
          </a:r>
          <a:r>
            <a:rPr lang="es-E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tiene a disposición únicamente 3 contenedores de diferentes capacidades tanto en peso como en volumen. Se le solicita realizar un análisis de </a:t>
          </a:r>
          <a:r>
            <a:rPr lang="es-419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traer un total de 4 cargas de distintas categorías que comercializa la empresa. Se desea analiza cuál es la combinación de cargas que mejor nos convenga. Se pueden traer cargas parciales y no toda la categoría debe de venir dentro del mismo contenedor.  El cliente ha solicitado que independientemente de la combinación se deben de traer 5 toneladas de insumos y 6 toneladas de chocolate.</a:t>
          </a:r>
          <a:endParaRPr lang="es-NI" sz="1400">
            <a:effectLst/>
          </a:endParaRPr>
        </a:p>
        <a:p>
          <a:endParaRPr lang="es-NI" sz="1100"/>
        </a:p>
      </xdr:txBody>
    </xdr:sp>
    <xdr:clientData/>
  </xdr:twoCellAnchor>
  <xdr:twoCellAnchor editAs="oneCell">
    <xdr:from>
      <xdr:col>0</xdr:col>
      <xdr:colOff>176893</xdr:colOff>
      <xdr:row>9</xdr:row>
      <xdr:rowOff>77561</xdr:rowOff>
    </xdr:from>
    <xdr:to>
      <xdr:col>6</xdr:col>
      <xdr:colOff>653143</xdr:colOff>
      <xdr:row>13</xdr:row>
      <xdr:rowOff>72542</xdr:rowOff>
    </xdr:to>
    <xdr:pic>
      <xdr:nvPicPr>
        <xdr:cNvPr id="3" name="table">
          <a:extLst>
            <a:ext uri="{FF2B5EF4-FFF2-40B4-BE49-F238E27FC236}">
              <a16:creationId xmlns:a16="http://schemas.microsoft.com/office/drawing/2014/main" id="{04A532D0-A08B-41A4-B9D1-0EE68A6A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93" y="3139168"/>
          <a:ext cx="5048250" cy="1355695"/>
        </a:xfrm>
        <a:prstGeom prst="rect">
          <a:avLst/>
        </a:prstGeom>
      </xdr:spPr>
    </xdr:pic>
    <xdr:clientData/>
  </xdr:twoCellAnchor>
  <xdr:twoCellAnchor editAs="oneCell">
    <xdr:from>
      <xdr:col>7</xdr:col>
      <xdr:colOff>284389</xdr:colOff>
      <xdr:row>8</xdr:row>
      <xdr:rowOff>321127</xdr:rowOff>
    </xdr:from>
    <xdr:to>
      <xdr:col>14</xdr:col>
      <xdr:colOff>201693</xdr:colOff>
      <xdr:row>15</xdr:row>
      <xdr:rowOff>210002</xdr:rowOff>
    </xdr:to>
    <xdr:pic>
      <xdr:nvPicPr>
        <xdr:cNvPr id="4" name="table">
          <a:extLst>
            <a:ext uri="{FF2B5EF4-FFF2-40B4-BE49-F238E27FC236}">
              <a16:creationId xmlns:a16="http://schemas.microsoft.com/office/drawing/2014/main" id="{C3E6710E-29D1-473A-BB35-D7CA05B0A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8389" y="3042556"/>
          <a:ext cx="5251304" cy="2270125"/>
        </a:xfrm>
        <a:prstGeom prst="rect">
          <a:avLst/>
        </a:prstGeom>
      </xdr:spPr>
    </xdr:pic>
    <xdr:clientData/>
  </xdr:twoCellAnchor>
  <xdr:oneCellAnchor>
    <xdr:from>
      <xdr:col>18</xdr:col>
      <xdr:colOff>86285</xdr:colOff>
      <xdr:row>31</xdr:row>
      <xdr:rowOff>97491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64DF73-16BC-4DCA-AF2D-28D637C69832}"/>
            </a:ext>
          </a:extLst>
        </xdr:cNvPr>
        <xdr:cNvSpPr txBox="1"/>
      </xdr:nvSpPr>
      <xdr:spPr>
        <a:xfrm>
          <a:off x="13802285" y="10518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NI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33E6880-D306-4D45-8074-BC40BA1955DD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48201726860040785&quot;"/>
    <we:property name="Mh4jHBwBbSBbDTUNKm8cEhI=" value="&quot;UVh/QA==&quot;"/>
    <we:property name="Mh4jHBwBbSBbDTUNKm8cEgg=" value="&quot;UA==&quot;"/>
    <we:property name="Mh4jHBwBbSBbDTUNKm8cEgU=" value="&quot;Ug==&quot;"/>
    <we:property name="Mh4jHBwBbSBbDTUNKm8bFhM=" value="&quot;Uw==&quot;"/>
    <we:property name="Mh4jHBwBbSBbDTUNKm8bBwY=" value="&quot;UA==&quot;"/>
    <we:property name="Mh4jHBwBbSBbDTUNKm8ZEhU=" value="&quot;UQ==&quot;"/>
    <we:property name="Mh4jHBwBbSBbDTUNKm8ZEhE=" value="&quot;UQ==&quot;"/>
    <we:property name="Mh4jHBwBbSBbDTUNKm8YEQ0=" value="&quot;UQ==&quot;"/>
    <we:property name="Mh4jHBwBbSBbDTUNKm8YEBU=" value="&quot;UVh2Tl0=&quot;"/>
    <we:property name="Mh4jHBwBbSBbDTUNKm8YDAg=" value="&quot;UkY=&quot;"/>
    <we:property name="Mh4jHBwBbSBbDTUNKm8YBxU=" value="&quot;Uw==&quot;"/>
    <we:property name="Mh4jHBwBbSBbDTUNKm8WFAY=" value="&quot;UVh2SVgB&quot;"/>
    <we:property name="Mh4jHBwBbSBbDTUNKm8UEBI=" value="&quot;UA==&quot;"/>
    <we:property name="Mh4jHBwBbSBbDTUNKm8UAQI=" value="&quot;UVh2SVk=&quot;"/>
    <we:property name="Mh4jHBwBbSBbDTUNKm8TBwA=" value="&quot;UVh2SVgAfGI=&quot;"/>
    <we:property name="Mh4jHBwBbSBbDTUNKm8SAxE=" value="&quot;UVh2SVgAfGI=&quot;"/>
    <we:property name="Mh4jHBwBbSBbDTUNKm8QDAY=" value="&quot;JiQB&quot;"/>
    <we:property name="Mh4jHBwBbSBbDTUNKm8HEQU=" value="&quot;UQ==&quot;"/>
    <we:property name="Mh4jHBwBbSBbDTUNKm8HDhk=" value="&quot;UQ==&quot;"/>
    <we:property name="Mh4jHBwBbSBbDTUNKm8HBxI=" value="&quot;VA==&quot;"/>
    <we:property name="Mh4jHBwBbSBbDTUNKm8HABc=" value="&quot;UA==&quot;"/>
    <we:property name="Mh4jHBwBbSBbDTUNKm8GFgA=" value="&quot;UQ==&quot;"/>
    <we:property name="Mh4jHBwBbSBbDTUNKm8GERs=" value="&quot;UEZ2&quot;"/>
    <we:property name="Mh4jHBwBbSBbDTUNKm8GDQI=" value="&quot;UQ==&quot;"/>
    <we:property name="Mh4jHBwBbSBbDTUNKm8GAQ0=" value="&quot;UA==&quot;"/>
    <we:property name="Mh4jHBwBbSBbDTUNKm8FEAQ=" value="&quot;UVh2SVgAfGI=&quot;"/>
    <we:property name="Mh4jHBwBbSBbDTUNKm8BDQ0=" value="&quot;UVh2SA==&quot;"/>
    <we:property name="Mh4jHBwBbRxWCw==" value="&quot;RTtiSg==&quot;"/>
    <we:property name="Mh4jHBwBbR5VGQ4BNg==" value="&quot;UA==&quot;"/>
    <we:property name="LhQs" value="&quot;&quot;"/>
  </we:properties>
  <we:bindings>
    <we:binding id="refEdit" type="matrix" appref="{3FDC6F3B-D46C-454D-BED4-2492B8FF3385}"/>
    <we:binding id="Worker" type="matrix" appref="{4BC0842D-E10A-4709-B0CE-401472E7C8EC}"/>
    <we:binding id="Obj" type="matrix" appref="{D462DC22-94ED-45DD-8DD9-C37CCCC3525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077B-340B-45D1-80DF-4C0294D700E0}">
  <dimension ref="B2:XFD1048575"/>
  <sheetViews>
    <sheetView tabSelected="1" topLeftCell="A4" zoomScale="85" zoomScaleNormal="85" workbookViewId="0">
      <selection activeCell="D25" sqref="D25:F25"/>
    </sheetView>
  </sheetViews>
  <sheetFormatPr defaultColWidth="11.42578125" defaultRowHeight="26.25" customHeight="1" x14ac:dyDescent="0.25"/>
  <sheetData>
    <row r="2" spans="12:25" ht="26.25" customHeight="1" x14ac:dyDescent="0.25">
      <c r="L2" s="9" t="s">
        <v>0</v>
      </c>
      <c r="M2" s="10"/>
      <c r="N2" s="11"/>
    </row>
    <row r="3" spans="12:25" ht="26.25" customHeight="1" x14ac:dyDescent="0.25">
      <c r="L3" s="5" t="s">
        <v>1</v>
      </c>
      <c r="M3" s="5" t="s">
        <v>2</v>
      </c>
      <c r="N3" s="5"/>
      <c r="Q3" s="12" t="s">
        <v>4</v>
      </c>
      <c r="R3" s="12"/>
      <c r="S3" s="3" t="s">
        <v>5</v>
      </c>
      <c r="T3" s="3" t="s">
        <v>6</v>
      </c>
      <c r="U3" s="4" t="s">
        <v>7</v>
      </c>
      <c r="V3" s="4"/>
      <c r="W3" s="4"/>
      <c r="X3" s="4"/>
    </row>
    <row r="4" spans="12:25" ht="26.25" customHeight="1" x14ac:dyDescent="0.25">
      <c r="Q4" s="12"/>
      <c r="R4" s="12"/>
      <c r="S4" s="3"/>
      <c r="T4" s="3"/>
      <c r="U4" s="5"/>
      <c r="V4" s="5"/>
      <c r="W4" s="5"/>
      <c r="X4" s="5"/>
    </row>
    <row r="5" spans="12:25" ht="26.25" customHeight="1" x14ac:dyDescent="0.25">
      <c r="L5" s="9" t="s">
        <v>3</v>
      </c>
      <c r="M5" s="10"/>
      <c r="N5" s="10"/>
      <c r="O5" s="11"/>
      <c r="Q5" s="12"/>
      <c r="R5" s="12"/>
      <c r="S5" s="3"/>
      <c r="T5" s="3"/>
      <c r="U5" s="4" t="s">
        <v>8</v>
      </c>
      <c r="V5" s="4"/>
      <c r="W5" s="4"/>
      <c r="X5" s="4"/>
    </row>
    <row r="6" spans="12:25" ht="26.25" customHeight="1" x14ac:dyDescent="0.25">
      <c r="L6" s="4" t="s">
        <v>9</v>
      </c>
      <c r="M6" s="4"/>
      <c r="N6" s="4"/>
      <c r="O6" s="4"/>
      <c r="R6" s="1"/>
      <c r="S6" s="1"/>
      <c r="T6" s="2"/>
    </row>
    <row r="7" spans="12:25" ht="26.25" customHeight="1" x14ac:dyDescent="0.25">
      <c r="R7" s="1"/>
      <c r="S7" s="1"/>
    </row>
    <row r="8" spans="12:25" ht="26.25" customHeight="1" x14ac:dyDescent="0.25">
      <c r="R8" s="9" t="s">
        <v>10</v>
      </c>
      <c r="S8" s="10"/>
      <c r="T8" s="10"/>
      <c r="U8" s="10"/>
      <c r="V8" s="10"/>
      <c r="W8" s="10"/>
      <c r="X8" s="10"/>
      <c r="Y8" s="11"/>
    </row>
    <row r="9" spans="12:25" ht="26.25" customHeight="1" x14ac:dyDescent="0.25">
      <c r="R9" s="6" t="s">
        <v>15</v>
      </c>
      <c r="S9" s="7"/>
      <c r="T9" s="7"/>
      <c r="U9" s="8"/>
      <c r="V9" s="4" t="s">
        <v>11</v>
      </c>
      <c r="W9" s="4"/>
      <c r="X9" s="4"/>
      <c r="Y9" s="4"/>
    </row>
    <row r="10" spans="12:25" ht="26.25" customHeight="1" x14ac:dyDescent="0.25">
      <c r="R10" s="6" t="s">
        <v>12</v>
      </c>
      <c r="S10" s="7"/>
      <c r="T10" s="7"/>
      <c r="U10" s="8"/>
      <c r="V10" s="4" t="s">
        <v>13</v>
      </c>
      <c r="W10" s="4"/>
      <c r="X10" s="4"/>
      <c r="Y10" s="4"/>
    </row>
    <row r="11" spans="12:25" ht="26.25" customHeight="1" x14ac:dyDescent="0.25">
      <c r="R11" s="6" t="s">
        <v>14</v>
      </c>
      <c r="S11" s="7"/>
      <c r="T11" s="7"/>
      <c r="U11" s="8"/>
      <c r="V11" s="4" t="s">
        <v>16</v>
      </c>
      <c r="W11" s="4"/>
      <c r="X11" s="4"/>
      <c r="Y11" s="4"/>
    </row>
    <row r="12" spans="12:25" ht="26.25" customHeight="1" x14ac:dyDescent="0.25">
      <c r="R12" s="6" t="s">
        <v>17</v>
      </c>
      <c r="S12" s="7"/>
      <c r="T12" s="7"/>
      <c r="U12" s="8"/>
      <c r="V12" s="4" t="s">
        <v>19</v>
      </c>
      <c r="W12" s="4"/>
      <c r="X12" s="4"/>
      <c r="Y12" s="4"/>
    </row>
    <row r="13" spans="12:25" ht="26.25" customHeight="1" x14ac:dyDescent="0.25">
      <c r="R13" s="6" t="s">
        <v>18</v>
      </c>
      <c r="S13" s="7"/>
      <c r="T13" s="7"/>
      <c r="U13" s="8"/>
      <c r="V13" s="4" t="s">
        <v>20</v>
      </c>
      <c r="W13" s="4"/>
      <c r="X13" s="4"/>
      <c r="Y13" s="4"/>
    </row>
    <row r="14" spans="12:25" ht="26.25" customHeight="1" x14ac:dyDescent="0.25">
      <c r="R14" s="6" t="s">
        <v>17</v>
      </c>
      <c r="S14" s="7"/>
      <c r="T14" s="7"/>
      <c r="U14" s="8"/>
      <c r="V14" s="4" t="s">
        <v>21</v>
      </c>
      <c r="W14" s="4"/>
      <c r="X14" s="4"/>
      <c r="Y14" s="4"/>
    </row>
    <row r="15" spans="12:25" ht="26.25" customHeight="1" x14ac:dyDescent="0.25">
      <c r="R15" s="4" t="s">
        <v>22</v>
      </c>
      <c r="S15" s="4"/>
      <c r="T15" s="4"/>
      <c r="U15" s="4"/>
      <c r="V15" s="4" t="s">
        <v>24</v>
      </c>
      <c r="W15" s="4"/>
      <c r="X15" s="4"/>
      <c r="Y15" s="4"/>
    </row>
    <row r="16" spans="12:25" ht="26.25" customHeight="1" x14ac:dyDescent="0.25">
      <c r="R16" s="4" t="s">
        <v>23</v>
      </c>
      <c r="S16" s="4"/>
      <c r="T16" s="4"/>
      <c r="U16" s="4"/>
      <c r="V16" s="4" t="s">
        <v>25</v>
      </c>
      <c r="W16" s="4"/>
      <c r="X16" s="4"/>
      <c r="Y16" s="4"/>
    </row>
    <row r="17" spans="2:25" ht="26.25" customHeight="1" x14ac:dyDescent="0.25">
      <c r="R17" s="4" t="s">
        <v>27</v>
      </c>
      <c r="S17" s="4"/>
      <c r="T17" s="4"/>
      <c r="U17" s="4"/>
      <c r="V17" s="4" t="s">
        <v>28</v>
      </c>
      <c r="W17" s="4"/>
      <c r="X17" s="4"/>
      <c r="Y17" s="4"/>
    </row>
    <row r="18" spans="2:25" ht="26.25" customHeight="1" x14ac:dyDescent="0.25">
      <c r="R18" s="4" t="s">
        <v>29</v>
      </c>
      <c r="S18" s="4"/>
      <c r="T18" s="4"/>
      <c r="U18" s="4"/>
      <c r="V18" s="4" t="s">
        <v>30</v>
      </c>
      <c r="W18" s="4"/>
      <c r="X18" s="4"/>
      <c r="Y18" s="4"/>
    </row>
    <row r="19" spans="2:25" ht="26.25" customHeight="1" x14ac:dyDescent="0.25">
      <c r="B19" s="24" t="s">
        <v>47</v>
      </c>
      <c r="C19" s="22"/>
      <c r="D19" s="13" t="s">
        <v>46</v>
      </c>
      <c r="E19" s="15" t="s">
        <v>45</v>
      </c>
      <c r="F19" s="15" t="s">
        <v>44</v>
      </c>
      <c r="G19" s="16" t="s">
        <v>43</v>
      </c>
      <c r="H19" s="15" t="s">
        <v>42</v>
      </c>
      <c r="I19" s="15" t="s">
        <v>41</v>
      </c>
      <c r="J19" s="15" t="s">
        <v>40</v>
      </c>
      <c r="K19" s="16" t="s">
        <v>39</v>
      </c>
      <c r="L19" s="15" t="s">
        <v>36</v>
      </c>
      <c r="M19" s="15" t="s">
        <v>37</v>
      </c>
      <c r="N19" s="15" t="s">
        <v>38</v>
      </c>
      <c r="O19" s="16" t="s">
        <v>35</v>
      </c>
      <c r="R19" s="4" t="s">
        <v>31</v>
      </c>
      <c r="S19" s="4"/>
      <c r="T19" s="4"/>
      <c r="U19" s="4"/>
      <c r="V19" s="4" t="s">
        <v>32</v>
      </c>
      <c r="W19" s="4"/>
      <c r="X19" s="4"/>
      <c r="Y19" s="4"/>
    </row>
    <row r="20" spans="2:25" ht="26.25" customHeight="1" x14ac:dyDescent="0.25">
      <c r="B20" s="24"/>
      <c r="C20" s="24"/>
      <c r="D20" s="14">
        <v>0</v>
      </c>
      <c r="E20" s="14">
        <v>4.0000000000000009</v>
      </c>
      <c r="F20" s="14">
        <v>4.9999999999999982</v>
      </c>
      <c r="G20" s="14">
        <v>2.9999999999999996</v>
      </c>
      <c r="H20" s="14">
        <v>13.000000000000011</v>
      </c>
      <c r="I20" s="14">
        <v>1.6666666666666607</v>
      </c>
      <c r="J20" s="14">
        <v>0</v>
      </c>
      <c r="K20" s="14">
        <v>3.3333333333333299</v>
      </c>
      <c r="L20" s="14">
        <v>0</v>
      </c>
      <c r="M20" s="14">
        <v>3.3333333333333308</v>
      </c>
      <c r="N20" s="14">
        <v>0</v>
      </c>
      <c r="O20" s="14">
        <v>6.6666666666666696</v>
      </c>
      <c r="R20" s="4" t="s">
        <v>33</v>
      </c>
      <c r="S20" s="4"/>
      <c r="T20" s="4"/>
      <c r="U20" s="4"/>
      <c r="V20" s="4" t="s">
        <v>34</v>
      </c>
      <c r="W20" s="4"/>
      <c r="X20" s="4"/>
      <c r="Y20" s="4"/>
    </row>
    <row r="23" spans="2:25" ht="26.25" customHeight="1" x14ac:dyDescent="0.25">
      <c r="B23" s="22" t="s">
        <v>48</v>
      </c>
      <c r="C23" s="23"/>
      <c r="D23" s="17">
        <v>320</v>
      </c>
      <c r="E23" s="18">
        <v>400</v>
      </c>
      <c r="F23" s="18">
        <v>360</v>
      </c>
      <c r="G23" s="19">
        <v>290</v>
      </c>
      <c r="H23" s="17">
        <v>320</v>
      </c>
      <c r="I23" s="18">
        <v>400</v>
      </c>
      <c r="J23" s="18">
        <v>360</v>
      </c>
      <c r="K23" s="19">
        <v>290</v>
      </c>
      <c r="L23" s="17">
        <v>320</v>
      </c>
      <c r="M23" s="18">
        <v>400</v>
      </c>
      <c r="N23" s="18">
        <v>360</v>
      </c>
      <c r="O23" s="19">
        <v>290</v>
      </c>
    </row>
    <row r="25" spans="2:25" ht="26.25" customHeight="1" x14ac:dyDescent="0.25">
      <c r="B25" s="21" t="s">
        <v>49</v>
      </c>
      <c r="C25" s="21"/>
      <c r="D25" s="20">
        <f>SUMPRODUCT(D20:O20,D23:O23)</f>
        <v>13330</v>
      </c>
      <c r="E25" s="20"/>
      <c r="F25" s="20"/>
    </row>
    <row r="27" spans="2:25" ht="26.25" customHeight="1" x14ac:dyDescent="0.25">
      <c r="B27" s="21" t="s">
        <v>50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Q27" s="29" t="s">
        <v>59</v>
      </c>
      <c r="R27" s="29"/>
      <c r="S27" s="29"/>
      <c r="T27" s="29"/>
      <c r="U27" s="29"/>
      <c r="W27" s="30" t="s">
        <v>62</v>
      </c>
      <c r="X27" s="31"/>
    </row>
    <row r="28" spans="2:25" ht="26.25" customHeight="1" x14ac:dyDescent="0.25">
      <c r="B28" s="25" t="s">
        <v>51</v>
      </c>
      <c r="C28" s="26"/>
      <c r="D28" s="27">
        <v>1</v>
      </c>
      <c r="E28" s="27">
        <v>1</v>
      </c>
      <c r="F28" s="27">
        <v>1</v>
      </c>
      <c r="G28" s="27">
        <v>1</v>
      </c>
      <c r="H28" s="27"/>
      <c r="I28" s="27"/>
      <c r="J28" s="27"/>
      <c r="K28" s="27"/>
      <c r="L28" s="27"/>
      <c r="M28" s="27"/>
      <c r="N28" s="27"/>
      <c r="O28" s="27"/>
      <c r="Q28" s="28" t="s">
        <v>51</v>
      </c>
      <c r="R28" s="28"/>
      <c r="S28" s="32">
        <f>SUMPRODUCT($D$20:$O$20,D28:O28)</f>
        <v>12</v>
      </c>
      <c r="T28" s="33" t="s">
        <v>60</v>
      </c>
      <c r="U28" s="32">
        <v>12</v>
      </c>
      <c r="W28" s="35">
        <f>U28-S28</f>
        <v>0</v>
      </c>
      <c r="X28" s="35"/>
    </row>
    <row r="29" spans="2:25" ht="26.25" customHeight="1" x14ac:dyDescent="0.25">
      <c r="B29" s="6" t="s">
        <v>52</v>
      </c>
      <c r="C29" s="8"/>
      <c r="D29" s="5"/>
      <c r="E29" s="5"/>
      <c r="F29" s="5"/>
      <c r="G29" s="5"/>
      <c r="H29" s="5">
        <v>1</v>
      </c>
      <c r="I29" s="5">
        <v>1</v>
      </c>
      <c r="J29" s="5">
        <v>1</v>
      </c>
      <c r="K29" s="5">
        <v>1</v>
      </c>
      <c r="L29" s="5"/>
      <c r="M29" s="5"/>
      <c r="N29" s="5"/>
      <c r="O29" s="5"/>
      <c r="Q29" s="4" t="s">
        <v>52</v>
      </c>
      <c r="R29" s="4"/>
      <c r="S29" s="32">
        <f t="shared" ref="S29:S39" si="0">SUMPRODUCT($D$20:$O$20,D29:O29)</f>
        <v>18</v>
      </c>
      <c r="T29" s="33" t="s">
        <v>60</v>
      </c>
      <c r="U29" s="32">
        <v>18</v>
      </c>
      <c r="W29" s="35">
        <f t="shared" ref="W29:W39" si="1">U29-S29</f>
        <v>0</v>
      </c>
      <c r="X29" s="35"/>
    </row>
    <row r="30" spans="2:25" ht="26.25" customHeight="1" x14ac:dyDescent="0.25">
      <c r="B30" s="6" t="s">
        <v>53</v>
      </c>
      <c r="C30" s="8"/>
      <c r="D30" s="5"/>
      <c r="E30" s="5"/>
      <c r="F30" s="5"/>
      <c r="G30" s="5"/>
      <c r="H30" s="5"/>
      <c r="I30" s="5"/>
      <c r="J30" s="5"/>
      <c r="K30" s="5"/>
      <c r="L30" s="5">
        <v>1</v>
      </c>
      <c r="M30" s="5">
        <v>1</v>
      </c>
      <c r="N30" s="5">
        <v>1</v>
      </c>
      <c r="O30" s="5">
        <v>1</v>
      </c>
      <c r="Q30" s="4" t="s">
        <v>53</v>
      </c>
      <c r="R30" s="4"/>
      <c r="S30" s="32">
        <f t="shared" si="0"/>
        <v>10</v>
      </c>
      <c r="T30" s="33" t="s">
        <v>60</v>
      </c>
      <c r="U30" s="32">
        <v>10</v>
      </c>
      <c r="W30" s="35">
        <f t="shared" si="1"/>
        <v>0</v>
      </c>
      <c r="X30" s="35"/>
    </row>
    <row r="31" spans="2:25" ht="26.25" customHeight="1" x14ac:dyDescent="0.25">
      <c r="B31" s="25" t="s">
        <v>54</v>
      </c>
      <c r="C31" s="26"/>
      <c r="D31" s="27">
        <v>500</v>
      </c>
      <c r="E31" s="27">
        <v>700</v>
      </c>
      <c r="F31" s="27">
        <v>600</v>
      </c>
      <c r="G31" s="27">
        <v>400</v>
      </c>
      <c r="H31" s="27"/>
      <c r="I31" s="27"/>
      <c r="J31" s="27"/>
      <c r="K31" s="27"/>
      <c r="L31" s="27"/>
      <c r="M31" s="27"/>
      <c r="N31" s="27"/>
      <c r="O31" s="27"/>
      <c r="Q31" s="28" t="s">
        <v>54</v>
      </c>
      <c r="R31" s="28"/>
      <c r="S31" s="32">
        <f t="shared" si="0"/>
        <v>7000</v>
      </c>
      <c r="T31" s="33" t="s">
        <v>60</v>
      </c>
      <c r="U31" s="32">
        <v>7000</v>
      </c>
      <c r="W31" s="35">
        <f t="shared" si="1"/>
        <v>0</v>
      </c>
      <c r="X31" s="35"/>
    </row>
    <row r="32" spans="2:25" ht="26.25" customHeight="1" x14ac:dyDescent="0.25">
      <c r="B32" s="6" t="s">
        <v>56</v>
      </c>
      <c r="C32" s="8"/>
      <c r="D32" s="5"/>
      <c r="E32" s="5"/>
      <c r="F32" s="5"/>
      <c r="G32" s="5"/>
      <c r="H32" s="5">
        <v>500</v>
      </c>
      <c r="I32" s="5">
        <v>700</v>
      </c>
      <c r="J32" s="5">
        <v>600</v>
      </c>
      <c r="K32" s="5">
        <v>400</v>
      </c>
      <c r="L32" s="5"/>
      <c r="M32" s="5"/>
      <c r="N32" s="5"/>
      <c r="O32" s="5"/>
      <c r="Q32" s="4" t="s">
        <v>56</v>
      </c>
      <c r="R32" s="4"/>
      <c r="S32" s="32">
        <f t="shared" si="0"/>
        <v>9000</v>
      </c>
      <c r="T32" s="33" t="s">
        <v>60</v>
      </c>
      <c r="U32" s="32">
        <v>9000</v>
      </c>
      <c r="W32" s="35">
        <f t="shared" si="1"/>
        <v>0</v>
      </c>
      <c r="X32" s="35"/>
    </row>
    <row r="33" spans="2:24" ht="26.25" customHeight="1" x14ac:dyDescent="0.25">
      <c r="B33" s="6" t="s">
        <v>55</v>
      </c>
      <c r="C33" s="8"/>
      <c r="D33" s="5"/>
      <c r="E33" s="5"/>
      <c r="F33" s="5"/>
      <c r="G33" s="5"/>
      <c r="H33" s="5"/>
      <c r="I33" s="5"/>
      <c r="J33" s="5"/>
      <c r="K33" s="5"/>
      <c r="L33" s="5">
        <v>500</v>
      </c>
      <c r="M33" s="5">
        <v>700</v>
      </c>
      <c r="N33" s="5">
        <v>600</v>
      </c>
      <c r="O33" s="5">
        <v>400</v>
      </c>
      <c r="Q33" s="4" t="s">
        <v>55</v>
      </c>
      <c r="R33" s="4"/>
      <c r="S33" s="32">
        <f t="shared" si="0"/>
        <v>5000</v>
      </c>
      <c r="T33" s="33" t="s">
        <v>60</v>
      </c>
      <c r="U33" s="32">
        <v>5000</v>
      </c>
      <c r="W33" s="35">
        <f t="shared" si="1"/>
        <v>0</v>
      </c>
      <c r="X33" s="35"/>
    </row>
    <row r="34" spans="2:24" ht="26.25" customHeight="1" x14ac:dyDescent="0.25">
      <c r="B34" s="25" t="s">
        <v>57</v>
      </c>
      <c r="C34" s="26"/>
      <c r="D34" s="27"/>
      <c r="E34" s="27">
        <v>1</v>
      </c>
      <c r="F34" s="27"/>
      <c r="G34" s="27"/>
      <c r="H34" s="27"/>
      <c r="I34" s="27">
        <v>1</v>
      </c>
      <c r="J34" s="27"/>
      <c r="K34" s="27"/>
      <c r="L34" s="27"/>
      <c r="M34" s="27">
        <v>1</v>
      </c>
      <c r="N34" s="27"/>
      <c r="O34" s="27"/>
      <c r="Q34" s="28" t="s">
        <v>57</v>
      </c>
      <c r="R34" s="28"/>
      <c r="S34" s="32">
        <f t="shared" si="0"/>
        <v>8.9999999999999929</v>
      </c>
      <c r="T34" s="33" t="s">
        <v>61</v>
      </c>
      <c r="U34" s="32">
        <v>6</v>
      </c>
      <c r="W34" s="35">
        <f t="shared" si="1"/>
        <v>-2.9999999999999929</v>
      </c>
      <c r="X34" s="35"/>
    </row>
    <row r="35" spans="2:24" ht="26.25" customHeight="1" x14ac:dyDescent="0.25">
      <c r="B35" s="6" t="s">
        <v>58</v>
      </c>
      <c r="C35" s="8"/>
      <c r="D35" s="5"/>
      <c r="E35" s="5"/>
      <c r="F35" s="5">
        <v>1</v>
      </c>
      <c r="G35" s="5"/>
      <c r="H35" s="5"/>
      <c r="I35" s="5"/>
      <c r="J35" s="5">
        <v>1</v>
      </c>
      <c r="K35" s="5"/>
      <c r="L35" s="5"/>
      <c r="M35" s="5"/>
      <c r="N35" s="5">
        <v>1</v>
      </c>
      <c r="O35" s="5"/>
      <c r="Q35" s="4" t="s">
        <v>58</v>
      </c>
      <c r="R35" s="4"/>
      <c r="S35" s="32">
        <f t="shared" si="0"/>
        <v>4.9999999999999982</v>
      </c>
      <c r="T35" s="33" t="s">
        <v>61</v>
      </c>
      <c r="U35" s="32">
        <v>5</v>
      </c>
      <c r="W35" s="35">
        <f t="shared" si="1"/>
        <v>0</v>
      </c>
      <c r="X35" s="35"/>
    </row>
    <row r="36" spans="2:24" ht="26.25" customHeight="1" x14ac:dyDescent="0.25">
      <c r="B36" s="28" t="s">
        <v>27</v>
      </c>
      <c r="C36" s="28"/>
      <c r="D36" s="27">
        <v>1</v>
      </c>
      <c r="E36" s="27"/>
      <c r="F36" s="27"/>
      <c r="G36" s="27"/>
      <c r="H36" s="27">
        <v>1</v>
      </c>
      <c r="I36" s="27"/>
      <c r="J36" s="27"/>
      <c r="K36" s="27"/>
      <c r="L36" s="27">
        <v>1</v>
      </c>
      <c r="M36" s="27"/>
      <c r="N36" s="27"/>
      <c r="O36" s="27"/>
      <c r="Q36" s="28" t="s">
        <v>27</v>
      </c>
      <c r="R36" s="28"/>
      <c r="S36" s="32">
        <f t="shared" si="0"/>
        <v>13.000000000000011</v>
      </c>
      <c r="T36" s="33" t="s">
        <v>60</v>
      </c>
      <c r="U36" s="32">
        <v>20</v>
      </c>
      <c r="W36" s="35">
        <f t="shared" si="1"/>
        <v>6.9999999999999893</v>
      </c>
      <c r="X36" s="35"/>
    </row>
    <row r="37" spans="2:24" ht="26.25" customHeight="1" x14ac:dyDescent="0.25">
      <c r="B37" s="6" t="s">
        <v>26</v>
      </c>
      <c r="C37" s="8"/>
      <c r="D37" s="5"/>
      <c r="E37" s="5">
        <v>1</v>
      </c>
      <c r="F37" s="5"/>
      <c r="G37" s="5"/>
      <c r="H37" s="5"/>
      <c r="I37" s="5">
        <v>1</v>
      </c>
      <c r="J37" s="5"/>
      <c r="K37" s="5"/>
      <c r="L37" s="5"/>
      <c r="M37" s="5">
        <v>1</v>
      </c>
      <c r="N37" s="5"/>
      <c r="O37" s="5"/>
      <c r="Q37" s="4" t="s">
        <v>26</v>
      </c>
      <c r="R37" s="4"/>
      <c r="S37" s="32">
        <f t="shared" si="0"/>
        <v>8.9999999999999929</v>
      </c>
      <c r="T37" s="33" t="s">
        <v>60</v>
      </c>
      <c r="U37" s="32">
        <v>16</v>
      </c>
      <c r="W37" s="35">
        <f t="shared" si="1"/>
        <v>7.0000000000000071</v>
      </c>
      <c r="X37" s="35"/>
    </row>
    <row r="38" spans="2:24" ht="26.25" customHeight="1" x14ac:dyDescent="0.25">
      <c r="B38" s="6" t="s">
        <v>31</v>
      </c>
      <c r="C38" s="8"/>
      <c r="D38" s="5"/>
      <c r="E38" s="5"/>
      <c r="F38" s="5">
        <v>1</v>
      </c>
      <c r="G38" s="5"/>
      <c r="H38" s="5"/>
      <c r="I38" s="5"/>
      <c r="J38" s="5">
        <v>1</v>
      </c>
      <c r="K38" s="5"/>
      <c r="L38" s="5"/>
      <c r="M38" s="5"/>
      <c r="N38" s="5">
        <v>1</v>
      </c>
      <c r="O38" s="5"/>
      <c r="Q38" s="4" t="s">
        <v>31</v>
      </c>
      <c r="R38" s="4"/>
      <c r="S38" s="32">
        <f t="shared" si="0"/>
        <v>4.9999999999999982</v>
      </c>
      <c r="T38" s="33" t="s">
        <v>60</v>
      </c>
      <c r="U38" s="32">
        <v>25</v>
      </c>
      <c r="W38" s="35">
        <f t="shared" si="1"/>
        <v>20</v>
      </c>
      <c r="X38" s="35"/>
    </row>
    <row r="39" spans="2:24" ht="26.25" customHeight="1" x14ac:dyDescent="0.25">
      <c r="B39" s="6" t="s">
        <v>33</v>
      </c>
      <c r="C39" s="8"/>
      <c r="D39" s="5"/>
      <c r="E39" s="5"/>
      <c r="F39" s="5"/>
      <c r="G39" s="5">
        <v>1</v>
      </c>
      <c r="H39" s="5"/>
      <c r="I39" s="5"/>
      <c r="J39" s="5"/>
      <c r="K39" s="5">
        <v>1</v>
      </c>
      <c r="L39" s="5"/>
      <c r="M39" s="5"/>
      <c r="N39" s="5"/>
      <c r="O39" s="5">
        <v>1</v>
      </c>
      <c r="Q39" s="4" t="s">
        <v>33</v>
      </c>
      <c r="R39" s="4"/>
      <c r="S39" s="32">
        <f t="shared" si="0"/>
        <v>13</v>
      </c>
      <c r="T39" s="33" t="s">
        <v>60</v>
      </c>
      <c r="U39" s="32">
        <v>13</v>
      </c>
      <c r="W39" s="35">
        <f t="shared" si="1"/>
        <v>0</v>
      </c>
      <c r="X39" s="35"/>
    </row>
    <row r="40" spans="2:24" ht="26.25" customHeight="1" x14ac:dyDescent="0.25">
      <c r="S40" s="34"/>
      <c r="T40" s="34"/>
      <c r="U40" s="34"/>
    </row>
    <row r="1048550" spans="16384:16384" ht="26.25" customHeight="1" x14ac:dyDescent="0.25">
      <c r="XFD1048550">
        <f>solver_pre</f>
        <v>9.9999999999999995E-7</v>
      </c>
    </row>
    <row r="1048551" spans="16384:16384" ht="26.25" customHeight="1" x14ac:dyDescent="0.25">
      <c r="XFD1048551">
        <f>solver_scl</f>
        <v>1</v>
      </c>
    </row>
    <row r="1048552" spans="16384:16384" ht="26.25" customHeight="1" x14ac:dyDescent="0.25">
      <c r="XFD1048552">
        <f>solver_rlx</f>
        <v>2</v>
      </c>
    </row>
    <row r="1048553" spans="16384:16384" ht="26.25" customHeight="1" x14ac:dyDescent="0.25">
      <c r="XFD1048553">
        <f>solver_tol</f>
        <v>0.01</v>
      </c>
    </row>
    <row r="1048554" spans="16384:16384" ht="26.25" customHeight="1" x14ac:dyDescent="0.25">
      <c r="XFD1048554">
        <f>solver_cvg</f>
        <v>1E-4</v>
      </c>
    </row>
    <row r="1048555" spans="16384:16384" ht="26.25" customHeight="1" x14ac:dyDescent="0.25">
      <c r="XFD1048555">
        <f>solver_msl</f>
        <v>2</v>
      </c>
    </row>
    <row r="1048556" spans="16384:16384" ht="26.25" customHeight="1" x14ac:dyDescent="0.25">
      <c r="XFD1048556">
        <f>solver_ssz</f>
        <v>100</v>
      </c>
    </row>
    <row r="1048557" spans="16384:16384" ht="26.25" customHeight="1" x14ac:dyDescent="0.25">
      <c r="XFD1048557">
        <f>solver_rsd</f>
        <v>0</v>
      </c>
    </row>
    <row r="1048558" spans="16384:16384" ht="26.25" customHeight="1" x14ac:dyDescent="0.25">
      <c r="XFD1048558">
        <f>solver_mrt</f>
        <v>7.4999999999999997E-2</v>
      </c>
    </row>
    <row r="1048559" spans="16384:16384" ht="26.25" customHeight="1" x14ac:dyDescent="0.25">
      <c r="XFD1048559">
        <f>solver_mni</f>
        <v>30</v>
      </c>
    </row>
    <row r="1048560" spans="16384:16384" ht="26.25" customHeight="1" x14ac:dyDescent="0.25">
      <c r="XFD1048560">
        <f>solver_rbv</f>
        <v>2</v>
      </c>
    </row>
    <row r="1048561" spans="16384:16384" ht="26.25" customHeight="1" x14ac:dyDescent="0.25">
      <c r="XFD1048561">
        <f>solver_neg</f>
        <v>1</v>
      </c>
    </row>
    <row r="1048562" spans="16384:16384" ht="26.25" customHeight="1" x14ac:dyDescent="0.25">
      <c r="XFD1048562" t="e">
        <f>solver_ntr</f>
        <v>#NAME?</v>
      </c>
    </row>
    <row r="1048563" spans="16384:16384" ht="26.25" customHeight="1" x14ac:dyDescent="0.25">
      <c r="XFD1048563" t="e">
        <f>solver_acc</f>
        <v>#NAME?</v>
      </c>
    </row>
    <row r="1048564" spans="16384:16384" ht="26.25" customHeight="1" x14ac:dyDescent="0.25">
      <c r="XFD1048564" t="e">
        <f>solver_res</f>
        <v>#NAME?</v>
      </c>
    </row>
    <row r="1048565" spans="16384:16384" ht="26.25" customHeight="1" x14ac:dyDescent="0.25">
      <c r="XFD1048565" t="e">
        <f>solver_ars</f>
        <v>#NAME?</v>
      </c>
    </row>
    <row r="1048566" spans="16384:16384" ht="26.25" customHeight="1" x14ac:dyDescent="0.25">
      <c r="XFD1048566" t="e">
        <f>solver_sta</f>
        <v>#NAME?</v>
      </c>
    </row>
    <row r="1048567" spans="16384:16384" ht="26.25" customHeight="1" x14ac:dyDescent="0.25">
      <c r="XFD1048567" t="e">
        <f>solver_met</f>
        <v>#NAME?</v>
      </c>
    </row>
    <row r="1048568" spans="16384:16384" ht="26.25" customHeight="1" x14ac:dyDescent="0.25">
      <c r="XFD1048568" t="e">
        <f>solver_soc</f>
        <v>#NAME?</v>
      </c>
    </row>
    <row r="1048569" spans="16384:16384" ht="26.25" customHeight="1" x14ac:dyDescent="0.25">
      <c r="XFD1048569" t="e">
        <f>solver_lpt</f>
        <v>#NAME?</v>
      </c>
    </row>
    <row r="1048570" spans="16384:16384" ht="26.25" customHeight="1" x14ac:dyDescent="0.25">
      <c r="XFD1048570" t="e">
        <f>solver_lpp</f>
        <v>#NAME?</v>
      </c>
    </row>
    <row r="1048571" spans="16384:16384" ht="26.25" customHeight="1" x14ac:dyDescent="0.25">
      <c r="XFD1048571" t="e">
        <f>solver_gap</f>
        <v>#NAME?</v>
      </c>
    </row>
    <row r="1048572" spans="16384:16384" ht="26.25" customHeight="1" x14ac:dyDescent="0.25">
      <c r="XFD1048572" t="e">
        <f>solver_ips</f>
        <v>#NAME?</v>
      </c>
    </row>
    <row r="1048573" spans="16384:16384" ht="26.25" customHeight="1" x14ac:dyDescent="0.25">
      <c r="XFD1048573" t="e">
        <f>solver_fea</f>
        <v>#NAME?</v>
      </c>
    </row>
    <row r="1048574" spans="16384:16384" ht="26.25" customHeight="1" x14ac:dyDescent="0.25">
      <c r="XFD1048574" t="e">
        <f>solver_ipi</f>
        <v>#NAME?</v>
      </c>
    </row>
    <row r="1048575" spans="16384:16384" ht="26.25" customHeight="1" x14ac:dyDescent="0.25">
      <c r="XFD1048575" t="e">
        <f>solver_ipd</f>
        <v>#NAME?</v>
      </c>
    </row>
  </sheetData>
  <mergeCells count="78">
    <mergeCell ref="W39:X39"/>
    <mergeCell ref="W33:X33"/>
    <mergeCell ref="W34:X34"/>
    <mergeCell ref="W35:X35"/>
    <mergeCell ref="W36:X36"/>
    <mergeCell ref="W37:X37"/>
    <mergeCell ref="W38:X38"/>
    <mergeCell ref="W27:X27"/>
    <mergeCell ref="W28:X28"/>
    <mergeCell ref="W29:X29"/>
    <mergeCell ref="W30:X30"/>
    <mergeCell ref="W31:X31"/>
    <mergeCell ref="W32:X32"/>
    <mergeCell ref="Q34:R34"/>
    <mergeCell ref="Q35:R35"/>
    <mergeCell ref="Q36:R36"/>
    <mergeCell ref="Q37:R37"/>
    <mergeCell ref="Q38:R38"/>
    <mergeCell ref="Q39:R39"/>
    <mergeCell ref="B37:C37"/>
    <mergeCell ref="B38:C38"/>
    <mergeCell ref="B39:C39"/>
    <mergeCell ref="Q27:U27"/>
    <mergeCell ref="Q28:R28"/>
    <mergeCell ref="Q29:R29"/>
    <mergeCell ref="Q30:R30"/>
    <mergeCell ref="Q31:R31"/>
    <mergeCell ref="Q32:R32"/>
    <mergeCell ref="Q33:R33"/>
    <mergeCell ref="B31:C31"/>
    <mergeCell ref="B32:C32"/>
    <mergeCell ref="B33:C33"/>
    <mergeCell ref="B34:C34"/>
    <mergeCell ref="B35:C35"/>
    <mergeCell ref="B36:C36"/>
    <mergeCell ref="B25:C25"/>
    <mergeCell ref="D25:F25"/>
    <mergeCell ref="B28:C28"/>
    <mergeCell ref="B29:C29"/>
    <mergeCell ref="B30:C30"/>
    <mergeCell ref="B27:O27"/>
    <mergeCell ref="R19:U19"/>
    <mergeCell ref="V19:Y19"/>
    <mergeCell ref="R20:U20"/>
    <mergeCell ref="V20:Y20"/>
    <mergeCell ref="B19:C20"/>
    <mergeCell ref="B23:C23"/>
    <mergeCell ref="R16:U16"/>
    <mergeCell ref="V16:Y16"/>
    <mergeCell ref="R17:U17"/>
    <mergeCell ref="V17:Y17"/>
    <mergeCell ref="R18:U18"/>
    <mergeCell ref="V18:Y18"/>
    <mergeCell ref="V15:Y15"/>
    <mergeCell ref="R14:U14"/>
    <mergeCell ref="V9:Y9"/>
    <mergeCell ref="V10:Y10"/>
    <mergeCell ref="V11:Y11"/>
    <mergeCell ref="R8:Y8"/>
    <mergeCell ref="R15:U15"/>
    <mergeCell ref="R12:U12"/>
    <mergeCell ref="V12:Y12"/>
    <mergeCell ref="R13:U13"/>
    <mergeCell ref="V13:Y13"/>
    <mergeCell ref="V14:Y14"/>
    <mergeCell ref="R9:U9"/>
    <mergeCell ref="R10:U10"/>
    <mergeCell ref="R11:U11"/>
    <mergeCell ref="U3:X3"/>
    <mergeCell ref="U5:X5"/>
    <mergeCell ref="Q3:R5"/>
    <mergeCell ref="L6:O6"/>
    <mergeCell ref="L5:O5"/>
    <mergeCell ref="L2:N2"/>
    <mergeCell ref="R6:S6"/>
    <mergeCell ref="R7:S7"/>
    <mergeCell ref="S3:S5"/>
    <mergeCell ref="T3:T5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3FDC6F3B-D46C-454D-BED4-2492B8FF3385}">
          <xm:f>Sheet1!1:1048576</xm:f>
        </x15:webExtension>
        <x15:webExtension appRef="{4BC0842D-E10A-4709-B0CE-401472E7C8EC}">
          <xm:f>Sheet1!XFD1048550:XFD1048575</xm:f>
        </x15:webExtension>
        <x15:webExtension appRef="{D462DC22-94ED-45DD-8DD9-C37CCCC3525F}">
          <xm:f>Sheet1!$M$3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X1C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</dc:creator>
  <cp:lastModifiedBy>carva</cp:lastModifiedBy>
  <dcterms:created xsi:type="dcterms:W3CDTF">2024-09-20T19:16:43Z</dcterms:created>
  <dcterms:modified xsi:type="dcterms:W3CDTF">2024-09-20T21:41:46Z</dcterms:modified>
</cp:coreProperties>
</file>