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9040" windowHeight="15840" activeTab="2"/>
  </bookViews>
  <sheets>
    <sheet name="總表" sheetId="3" r:id="rId1"/>
    <sheet name="weight" sheetId="2" r:id="rId2"/>
    <sheet name="區數-1" sheetId="6" r:id="rId3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2">'區數-1'!$A$1:$R$16</definedName>
    <definedName name="_xlnm.Print_Titles" localSheetId="2">'區數-1'!$1:$3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6" l="1"/>
  <c r="N9" i="6"/>
  <c r="N10" i="6" s="1"/>
  <c r="M9" i="6"/>
  <c r="L9" i="6"/>
  <c r="O8" i="6"/>
  <c r="N8" i="6"/>
  <c r="N11" i="6" s="1"/>
  <c r="M8" i="6"/>
  <c r="L8" i="6"/>
  <c r="O7" i="6"/>
  <c r="N7" i="6"/>
  <c r="N12" i="6" s="1"/>
  <c r="M7" i="6"/>
  <c r="L7" i="6"/>
  <c r="O6" i="6"/>
  <c r="N6" i="6"/>
  <c r="N13" i="6" s="1"/>
  <c r="M6" i="6"/>
  <c r="L6" i="6"/>
  <c r="O5" i="6"/>
  <c r="N5" i="6"/>
  <c r="N14" i="6" s="1"/>
  <c r="M5" i="6"/>
  <c r="L5" i="6"/>
  <c r="O4" i="6"/>
  <c r="N4" i="6"/>
  <c r="N16" i="6" s="1"/>
  <c r="M4" i="6"/>
  <c r="L4" i="6"/>
  <c r="T15" i="6" l="1"/>
  <c r="N15" i="6"/>
  <c r="S15" i="6" s="1"/>
  <c r="B42" i="3"/>
  <c r="B43" i="3"/>
  <c r="B16" i="3" l="1"/>
  <c r="B39" i="3"/>
</calcChain>
</file>

<file path=xl/sharedStrings.xml><?xml version="1.0" encoding="utf-8"?>
<sst xmlns="http://schemas.openxmlformats.org/spreadsheetml/2006/main" count="100" uniqueCount="78">
  <si>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</si>
  <si>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</si>
  <si>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</si>
  <si>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</si>
  <si>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</si>
  <si>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</si>
  <si>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</si>
  <si>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</si>
  <si>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</si>
  <si>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</si>
  <si>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</si>
  <si>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r>
      <t>工程名稱：</t>
    </r>
    <r>
      <rPr>
        <u/>
        <sz val="12"/>
        <rFont val="Calibri"/>
        <family val="2"/>
      </rPr>
      <t/>
    </r>
  </si>
  <si>
    <r>
      <t>結構位置：</t>
    </r>
    <r>
      <rPr>
        <sz val="12"/>
        <rFont val="Calibri"/>
        <family val="2"/>
      </rPr>
      <t/>
    </r>
  </si>
  <si>
    <t>鋼筋號數</t>
  </si>
  <si>
    <t>總重量(Kg)</t>
  </si>
  <si>
    <t>備註</t>
  </si>
  <si>
    <t>合計總重</t>
  </si>
  <si>
    <t>Kg</t>
  </si>
  <si>
    <t>鋼筋料單</t>
    <phoneticPr fontId="12" type="noConversion"/>
  </si>
  <si>
    <t>工程名稱：</t>
    <phoneticPr fontId="12" type="noConversion"/>
  </si>
  <si>
    <t>結構位置：</t>
    <phoneticPr fontId="12" type="noConversion"/>
  </si>
  <si>
    <t>編號</t>
  </si>
  <si>
    <t>號數</t>
  </si>
  <si>
    <t>A(cm)</t>
  </si>
  <si>
    <t>B(cm)</t>
  </si>
  <si>
    <t>C(cm)</t>
  </si>
  <si>
    <t>D(cm)</t>
  </si>
  <si>
    <t>E(cm)</t>
    <phoneticPr fontId="12" type="noConversion"/>
  </si>
  <si>
    <t>F(cm)</t>
    <phoneticPr fontId="1" type="noConversion"/>
  </si>
  <si>
    <t>G(cm)</t>
    <phoneticPr fontId="1" type="noConversion"/>
  </si>
  <si>
    <t>圖示</t>
  </si>
  <si>
    <t>長度(cm)</t>
    <phoneticPr fontId="12" type="noConversion"/>
  </si>
  <si>
    <t>數量</t>
    <phoneticPr fontId="12" type="noConversion"/>
  </si>
  <si>
    <t>重量(kg)</t>
    <phoneticPr fontId="12" type="noConversion"/>
  </si>
  <si>
    <t>備註</t>
    <phoneticPr fontId="12" type="noConversion"/>
  </si>
  <si>
    <t>設計長度</t>
  </si>
  <si>
    <t>折減(cm)</t>
    <phoneticPr fontId="2" type="noConversion"/>
  </si>
  <si>
    <t>總個數</t>
    <phoneticPr fontId="1" type="noConversion"/>
  </si>
  <si>
    <t>合計</t>
    <phoneticPr fontId="1" type="noConversion"/>
  </si>
  <si>
    <t>個</t>
    <phoneticPr fontId="1" type="noConversion"/>
  </si>
  <si>
    <t>圖示ID</t>
  </si>
  <si>
    <t>數量</t>
  </si>
  <si>
    <t>總長度(cm)</t>
    <phoneticPr fontId="1" type="noConversion"/>
  </si>
  <si>
    <t>左端接頭</t>
  </si>
  <si>
    <t>右端接頭</t>
    <phoneticPr fontId="1" type="noConversion"/>
  </si>
  <si>
    <t>參數0</t>
    <phoneticPr fontId="1" type="noConversion"/>
  </si>
  <si>
    <t>參數1</t>
    <phoneticPr fontId="1" type="noConversion"/>
  </si>
  <si>
    <t>參數2</t>
    <phoneticPr fontId="1" type="noConversion"/>
  </si>
  <si>
    <t>參數3</t>
    <phoneticPr fontId="1" type="noConversion"/>
  </si>
  <si>
    <t>參數4</t>
    <phoneticPr fontId="1" type="noConversion"/>
  </si>
  <si>
    <t>參數5</t>
    <phoneticPr fontId="1" type="noConversion"/>
  </si>
  <si>
    <t>參數6</t>
    <phoneticPr fontId="1" type="noConversion"/>
  </si>
  <si>
    <t>參數7</t>
    <phoneticPr fontId="1" type="noConversion"/>
  </si>
  <si>
    <t>參數8</t>
    <phoneticPr fontId="1" type="noConversion"/>
  </si>
  <si>
    <t>參數9</t>
    <phoneticPr fontId="1" type="noConversion"/>
  </si>
  <si>
    <t>續接器 
F=母  M=公 T=T錨</t>
    <phoneticPr fontId="1" type="noConversion"/>
  </si>
  <si>
    <t>　　鋼筋數量總表</t>
    <phoneticPr fontId="1" type="noConversion"/>
  </si>
  <si>
    <t>　　鋼筋數量總表=0</t>
  </si>
  <si>
    <t>合計=0</t>
  </si>
  <si>
    <t>總重量(Kg)=0</t>
  </si>
  <si>
    <t>總計</t>
  </si>
  <si>
    <t>#10</t>
  </si>
  <si>
    <t>#10-1000x5</t>
  </si>
  <si>
    <t>II-0</t>
  </si>
  <si>
    <t>#8</t>
  </si>
  <si>
    <t>#8-100+1200x3</t>
  </si>
  <si>
    <t>LI-0</t>
  </si>
  <si>
    <t>#7</t>
  </si>
  <si>
    <t>#7-35+70+10x5</t>
  </si>
  <si>
    <t>draw_rebar_double_fold_uneven</t>
  </si>
  <si>
    <t>#5</t>
  </si>
  <si>
    <t>#5-25+200+25x10</t>
  </si>
  <si>
    <t>LL-0</t>
  </si>
  <si>
    <t>#4</t>
  </si>
  <si>
    <t>#4-20+200x10</t>
  </si>
  <si>
    <t>#3</t>
  </si>
  <si>
    <t>#3-150x10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</si>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</sst>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3">
    <font>
      <sz val="10"/>
      <name val="Arial"/>
      <family val="2"/>
    </font>
    <font>
      <sz val="9"/>
      <name val="細明體"/>
      <family val="3"/>
      <charset val="136"/>
    </font>
    <font>
      <sz val="8"/>
      <name val="Arial"/>
      <family val="2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13"/>
      <name val="微軟正黑體"/>
      <family val="2"/>
      <charset val="136"/>
    </font>
    <font>
      <u/>
      <sz val="12"/>
      <name val="Calibri"/>
      <family val="2"/>
    </font>
    <font>
      <u/>
      <sz val="13"/>
      <name val="微軟正黑體"/>
      <family val="2"/>
      <charset val="136"/>
    </font>
    <font>
      <sz val="12"/>
      <name val="Calibri"/>
      <family val="2"/>
    </font>
    <font>
      <b/>
      <sz val="13"/>
      <name val="微軟正黑體"/>
      <family val="2"/>
      <charset val="136"/>
    </font>
    <font>
      <sz val="48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sz val="10"/>
      <name val="微軟正黑體"/>
      <family val="2"/>
      <charset val="136"/>
    </font>
    <font>
      <sz val="36"/>
      <name val="微軟正黑體"/>
      <family val="2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6" fillId="0" borderId="0" xfId="1" applyFont="1">
      <alignment vertical="center"/>
    </xf>
    <xf numFmtId="0" fontId="10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3" fontId="4" fillId="0" borderId="0" xfId="1" applyNumberFormat="1" applyFont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>
      <alignment vertical="center"/>
    </xf>
    <xf numFmtId="0" fontId="15" fillId="0" borderId="0" xfId="1" applyFont="1" applyAlignment="1">
      <alignment horizontal="right" vertical="center"/>
    </xf>
    <xf numFmtId="0" fontId="15" fillId="0" borderId="0" xfId="1" applyFont="1" applyAlignment="1">
      <alignment vertical="center"/>
    </xf>
    <xf numFmtId="0" fontId="15" fillId="0" borderId="0" xfId="1" applyFont="1">
      <alignment vertical="center"/>
    </xf>
    <xf numFmtId="0" fontId="4" fillId="0" borderId="2" xfId="1" applyFont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2" xfId="1" applyFont="1" applyBorder="1" applyAlignment="1">
      <alignment horizontal="right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Fill="1">
      <alignment vertical="center"/>
    </xf>
    <xf numFmtId="3" fontId="4" fillId="0" borderId="1" xfId="1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 shrinkToFit="1"/>
    </xf>
    <xf numFmtId="0" fontId="15" fillId="0" borderId="2" xfId="1" applyFont="1" applyFill="1" applyBorder="1" applyAlignment="1">
      <alignment horizontal="center" vertical="center"/>
    </xf>
    <xf numFmtId="0" fontId="19" fillId="0" borderId="2" xfId="1" applyFont="1" applyFill="1" applyBorder="1" applyAlignment="1"/>
    <xf numFmtId="0" fontId="15" fillId="0" borderId="2" xfId="1" applyFont="1" applyBorder="1" applyAlignment="1">
      <alignment vertical="center"/>
    </xf>
    <xf numFmtId="0" fontId="15" fillId="0" borderId="2" xfId="1" applyFont="1" applyBorder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3" fillId="0" borderId="0" xfId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14" fillId="0" borderId="2" xfId="1" applyFont="1" applyFill="1" applyBorder="1">
      <alignment vertical="center"/>
    </xf>
    <xf numFmtId="0" fontId="4" fillId="0" borderId="0" xfId="1" applyFont="1" applyAlignment="1">
      <alignment horizontal="right" vertical="center" wrapText="1"/>
    </xf>
    <xf numFmtId="176" fontId="15" fillId="0" borderId="2" xfId="1" applyNumberFormat="1" applyFont="1" applyFill="1" applyBorder="1" applyAlignment="1">
      <alignment horizontal="right" vertical="center"/>
    </xf>
    <xf numFmtId="176" fontId="15" fillId="0" borderId="2" xfId="1" applyNumberFormat="1" applyFont="1" applyBorder="1" applyAlignment="1">
      <alignment horizontal="right" vertical="center"/>
    </xf>
    <xf numFmtId="0" fontId="4" fillId="0" borderId="0" xfId="1" applyFont="1" applyBorder="1">
      <alignment vertical="center"/>
    </xf>
    <xf numFmtId="0" fontId="4" fillId="0" borderId="0" xfId="1" applyFont="1" applyBorder="1" applyAlignment="1">
      <alignment vertical="center" wrapText="1"/>
    </xf>
    <xf numFmtId="0" fontId="4" fillId="0" borderId="0" xfId="1" applyNumberFormat="1" applyFont="1" applyBorder="1">
      <alignment vertical="center"/>
    </xf>
    <xf numFmtId="0" fontId="11" fillId="0" borderId="0" xfId="1" applyNumberFormat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0" fontId="4" fillId="0" borderId="0" xfId="1" applyNumberFormat="1" applyFont="1">
      <alignment vertical="center"/>
    </xf>
    <xf numFmtId="0" fontId="21" fillId="0" borderId="0" xfId="1" applyNumberFormat="1" applyFont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7" fillId="0" borderId="0" xfId="1" applyFont="1" applyAlignment="1">
      <alignment horizontal="center" vertical="center"/>
    </xf>
    <xf numFmtId="176" fontId="22" fillId="0" borderId="2" xfId="1" applyNumberFormat="1" applyFont="1" applyBorder="1" applyAlignment="1">
      <alignment horizontal="right" vertical="center"/>
    </xf>
    <xf numFmtId="176" fontId="14" fillId="0" borderId="0" xfId="1" applyNumberFormat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277185</xdr:colOff>
      <xdr:row>3</xdr:row>
      <xdr:rowOff>303601</xdr:rowOff>
    </xdr:from>
    <xdr:to>
      <xdr:col>9</xdr:col>
      <xdr:colOff>1113465</xdr:colOff>
      <xdr:row>3</xdr:row>
      <xdr:rowOff>303601</xdr:rowOff>
    </xdr:to>
    <xdr:cxnSp macro="">
      <xdr:nvCxnSpPr>
        <xdr:cNvPr id="2" name="直線接點 1"/>
        <xdr:cNvCxnSpPr/>
      </xdr:nvCxnSpPr>
      <xdr:spPr>
        <a:xfrm>
          <a:off x="1420185" y="1113226"/>
          <a:ext cx="83628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516514</xdr:colOff>
      <xdr:row>3</xdr:row>
      <xdr:rowOff>150494</xdr:rowOff>
    </xdr:from>
    <xdr:to>
      <xdr:col>9</xdr:col>
      <xdr:colOff>873278</xdr:colOff>
      <xdr:row>3</xdr:row>
      <xdr:rowOff>283575</xdr:rowOff>
    </xdr:to>
    <xdr:sp macro="" textlink="">
      <xdr:nvSpPr>
        <xdr:cNvPr id="3" name="文字方塊 2"/>
        <xdr:cNvSpPr txBox="1"/>
      </xdr:nvSpPr>
      <xdr:spPr>
        <a:xfrm>
          <a:off x="1659514" y="960119"/>
          <a:ext cx="35676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1000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334498</xdr:colOff>
      <xdr:row>4</xdr:row>
      <xdr:rowOff>236376</xdr:rowOff>
    </xdr:from>
    <xdr:to>
      <xdr:col>9</xdr:col>
      <xdr:colOff>1056152</xdr:colOff>
      <xdr:row>4</xdr:row>
      <xdr:rowOff>236376</xdr:rowOff>
    </xdr:to>
    <xdr:cxnSp macro="">
      <xdr:nvCxnSpPr>
        <xdr:cNvPr id="4" name="直線接點 3"/>
        <xdr:cNvCxnSpPr/>
      </xdr:nvCxnSpPr>
      <xdr:spPr>
        <a:xfrm>
          <a:off x="1477498" y="1484151"/>
          <a:ext cx="72165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334498</xdr:colOff>
      <xdr:row>4</xdr:row>
      <xdr:rowOff>63522</xdr:rowOff>
    </xdr:from>
    <xdr:to>
      <xdr:col>9</xdr:col>
      <xdr:colOff>334498</xdr:colOff>
      <xdr:row>4</xdr:row>
      <xdr:rowOff>236376</xdr:rowOff>
    </xdr:to>
    <xdr:cxnSp macro="">
      <xdr:nvCxnSpPr>
        <xdr:cNvPr id="5" name="直線接點 4"/>
        <xdr:cNvCxnSpPr/>
      </xdr:nvCxnSpPr>
      <xdr:spPr>
        <a:xfrm flipV="1">
          <a:off x="1477498" y="1311297"/>
          <a:ext cx="0" cy="172854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52168</xdr:colOff>
      <xdr:row>4</xdr:row>
      <xdr:rowOff>78249</xdr:rowOff>
    </xdr:from>
    <xdr:to>
      <xdr:col>9</xdr:col>
      <xdr:colOff>319742</xdr:colOff>
      <xdr:row>4</xdr:row>
      <xdr:rowOff>211330</xdr:rowOff>
    </xdr:to>
    <xdr:sp macro="" textlink="">
      <xdr:nvSpPr>
        <xdr:cNvPr id="6" name="文字方塊 5"/>
        <xdr:cNvSpPr txBox="1"/>
      </xdr:nvSpPr>
      <xdr:spPr>
        <a:xfrm>
          <a:off x="1195168" y="1326024"/>
          <a:ext cx="26757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100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520304</xdr:colOff>
      <xdr:row>4</xdr:row>
      <xdr:rowOff>242405</xdr:rowOff>
    </xdr:from>
    <xdr:to>
      <xdr:col>9</xdr:col>
      <xdr:colOff>877068</xdr:colOff>
      <xdr:row>4</xdr:row>
      <xdr:rowOff>375486</xdr:rowOff>
    </xdr:to>
    <xdr:sp macro="" textlink="">
      <xdr:nvSpPr>
        <xdr:cNvPr id="7" name="文字方塊 6"/>
        <xdr:cNvSpPr txBox="1"/>
      </xdr:nvSpPr>
      <xdr:spPr>
        <a:xfrm>
          <a:off x="1663304" y="1490180"/>
          <a:ext cx="35676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1200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334498</xdr:colOff>
      <xdr:row>5</xdr:row>
      <xdr:rowOff>197766</xdr:rowOff>
    </xdr:from>
    <xdr:to>
      <xdr:col>9</xdr:col>
      <xdr:colOff>334498</xdr:colOff>
      <xdr:row>5</xdr:row>
      <xdr:rowOff>300318</xdr:rowOff>
    </xdr:to>
    <xdr:cxnSp macro="">
      <xdr:nvCxnSpPr>
        <xdr:cNvPr id="8" name="直線接點 7"/>
        <xdr:cNvCxnSpPr/>
      </xdr:nvCxnSpPr>
      <xdr:spPr>
        <a:xfrm flipV="1">
          <a:off x="1477498" y="1883691"/>
          <a:ext cx="0" cy="102552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334498</xdr:colOff>
      <xdr:row>5</xdr:row>
      <xdr:rowOff>197766</xdr:rowOff>
    </xdr:from>
    <xdr:to>
      <xdr:col>9</xdr:col>
      <xdr:colOff>1056152</xdr:colOff>
      <xdr:row>5</xdr:row>
      <xdr:rowOff>197766</xdr:rowOff>
    </xdr:to>
    <xdr:cxnSp macro="">
      <xdr:nvCxnSpPr>
        <xdr:cNvPr id="9" name="直線接點 8"/>
        <xdr:cNvCxnSpPr/>
      </xdr:nvCxnSpPr>
      <xdr:spPr>
        <a:xfrm>
          <a:off x="1477498" y="1883691"/>
          <a:ext cx="72165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1056152</xdr:colOff>
      <xdr:row>5</xdr:row>
      <xdr:rowOff>197766</xdr:rowOff>
    </xdr:from>
    <xdr:to>
      <xdr:col>9</xdr:col>
      <xdr:colOff>1056152</xdr:colOff>
      <xdr:row>5</xdr:row>
      <xdr:rowOff>372877</xdr:rowOff>
    </xdr:to>
    <xdr:cxnSp macro="">
      <xdr:nvCxnSpPr>
        <xdr:cNvPr id="10" name="直線接點 9"/>
        <xdr:cNvCxnSpPr/>
      </xdr:nvCxnSpPr>
      <xdr:spPr>
        <a:xfrm flipV="1">
          <a:off x="2199152" y="1883691"/>
          <a:ext cx="0" cy="175111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141923</xdr:colOff>
      <xdr:row>5</xdr:row>
      <xdr:rowOff>167746</xdr:rowOff>
    </xdr:from>
    <xdr:to>
      <xdr:col>9</xdr:col>
      <xdr:colOff>320305</xdr:colOff>
      <xdr:row>5</xdr:row>
      <xdr:rowOff>300827</xdr:rowOff>
    </xdr:to>
    <xdr:sp macro="" textlink="">
      <xdr:nvSpPr>
        <xdr:cNvPr id="11" name="文字方塊 10"/>
        <xdr:cNvSpPr txBox="1"/>
      </xdr:nvSpPr>
      <xdr:spPr>
        <a:xfrm>
          <a:off x="1284923" y="1853671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35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606134</xdr:colOff>
      <xdr:row>5</xdr:row>
      <xdr:rowOff>44655</xdr:rowOff>
    </xdr:from>
    <xdr:to>
      <xdr:col>9</xdr:col>
      <xdr:colOff>784516</xdr:colOff>
      <xdr:row>5</xdr:row>
      <xdr:rowOff>177736</xdr:rowOff>
    </xdr:to>
    <xdr:sp macro="" textlink="">
      <xdr:nvSpPr>
        <xdr:cNvPr id="12" name="文字方塊 11"/>
        <xdr:cNvSpPr txBox="1"/>
      </xdr:nvSpPr>
      <xdr:spPr>
        <a:xfrm>
          <a:off x="1749134" y="1730580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70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1070376</xdr:colOff>
      <xdr:row>5</xdr:row>
      <xdr:rowOff>214664</xdr:rowOff>
    </xdr:from>
    <xdr:to>
      <xdr:col>9</xdr:col>
      <xdr:colOff>1248758</xdr:colOff>
      <xdr:row>5</xdr:row>
      <xdr:rowOff>347745</xdr:rowOff>
    </xdr:to>
    <xdr:sp macro="" textlink="">
      <xdr:nvSpPr>
        <xdr:cNvPr id="13" name="文字方塊 12"/>
        <xdr:cNvSpPr txBox="1"/>
      </xdr:nvSpPr>
      <xdr:spPr>
        <a:xfrm>
          <a:off x="2213376" y="1900589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10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334498</xdr:colOff>
      <xdr:row>6</xdr:row>
      <xdr:rowOff>185301</xdr:rowOff>
    </xdr:from>
    <xdr:to>
      <xdr:col>9</xdr:col>
      <xdr:colOff>334498</xdr:colOff>
      <xdr:row>6</xdr:row>
      <xdr:rowOff>360465</xdr:rowOff>
    </xdr:to>
    <xdr:cxnSp macro="">
      <xdr:nvCxnSpPr>
        <xdr:cNvPr id="14" name="直線接點 13"/>
        <xdr:cNvCxnSpPr/>
      </xdr:nvCxnSpPr>
      <xdr:spPr>
        <a:xfrm flipV="1">
          <a:off x="1477498" y="2309376"/>
          <a:ext cx="0" cy="175164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334498</xdr:colOff>
      <xdr:row>6</xdr:row>
      <xdr:rowOff>185301</xdr:rowOff>
    </xdr:from>
    <xdr:to>
      <xdr:col>9</xdr:col>
      <xdr:colOff>1056152</xdr:colOff>
      <xdr:row>6</xdr:row>
      <xdr:rowOff>185301</xdr:rowOff>
    </xdr:to>
    <xdr:cxnSp macro="">
      <xdr:nvCxnSpPr>
        <xdr:cNvPr id="15" name="直線接點 14"/>
        <xdr:cNvCxnSpPr/>
      </xdr:nvCxnSpPr>
      <xdr:spPr>
        <a:xfrm>
          <a:off x="1477498" y="2309376"/>
          <a:ext cx="72165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1056152</xdr:colOff>
      <xdr:row>6</xdr:row>
      <xdr:rowOff>185301</xdr:rowOff>
    </xdr:from>
    <xdr:to>
      <xdr:col>9</xdr:col>
      <xdr:colOff>1056152</xdr:colOff>
      <xdr:row>6</xdr:row>
      <xdr:rowOff>360465</xdr:rowOff>
    </xdr:to>
    <xdr:cxnSp macro="">
      <xdr:nvCxnSpPr>
        <xdr:cNvPr id="16" name="直線接點 15"/>
        <xdr:cNvCxnSpPr/>
      </xdr:nvCxnSpPr>
      <xdr:spPr>
        <a:xfrm flipV="1">
          <a:off x="2199152" y="2309376"/>
          <a:ext cx="0" cy="175164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140864</xdr:colOff>
      <xdr:row>6</xdr:row>
      <xdr:rowOff>201772</xdr:rowOff>
    </xdr:from>
    <xdr:to>
      <xdr:col>9</xdr:col>
      <xdr:colOff>319246</xdr:colOff>
      <xdr:row>6</xdr:row>
      <xdr:rowOff>334853</xdr:rowOff>
    </xdr:to>
    <xdr:sp macro="" textlink="">
      <xdr:nvSpPr>
        <xdr:cNvPr id="17" name="文字方塊 16"/>
        <xdr:cNvSpPr txBox="1"/>
      </xdr:nvSpPr>
      <xdr:spPr>
        <a:xfrm>
          <a:off x="1283864" y="2325847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25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561538</xdr:colOff>
      <xdr:row>6</xdr:row>
      <xdr:rowOff>32190</xdr:rowOff>
    </xdr:from>
    <xdr:to>
      <xdr:col>9</xdr:col>
      <xdr:colOff>829112</xdr:colOff>
      <xdr:row>6</xdr:row>
      <xdr:rowOff>165271</xdr:rowOff>
    </xdr:to>
    <xdr:sp macro="" textlink="">
      <xdr:nvSpPr>
        <xdr:cNvPr id="18" name="文字方塊 17"/>
        <xdr:cNvSpPr txBox="1"/>
      </xdr:nvSpPr>
      <xdr:spPr>
        <a:xfrm>
          <a:off x="1704538" y="2156265"/>
          <a:ext cx="26757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200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1071945</xdr:colOff>
      <xdr:row>6</xdr:row>
      <xdr:rowOff>199850</xdr:rowOff>
    </xdr:from>
    <xdr:to>
      <xdr:col>9</xdr:col>
      <xdr:colOff>1250327</xdr:colOff>
      <xdr:row>6</xdr:row>
      <xdr:rowOff>332931</xdr:rowOff>
    </xdr:to>
    <xdr:sp macro="" textlink="">
      <xdr:nvSpPr>
        <xdr:cNvPr id="19" name="文字方塊 18"/>
        <xdr:cNvSpPr txBox="1"/>
      </xdr:nvSpPr>
      <xdr:spPr>
        <a:xfrm>
          <a:off x="2214945" y="2323925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25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334498</xdr:colOff>
      <xdr:row>7</xdr:row>
      <xdr:rowOff>236376</xdr:rowOff>
    </xdr:from>
    <xdr:to>
      <xdr:col>9</xdr:col>
      <xdr:colOff>1056152</xdr:colOff>
      <xdr:row>7</xdr:row>
      <xdr:rowOff>236376</xdr:rowOff>
    </xdr:to>
    <xdr:cxnSp macro="">
      <xdr:nvCxnSpPr>
        <xdr:cNvPr id="20" name="直線接點 19"/>
        <xdr:cNvCxnSpPr/>
      </xdr:nvCxnSpPr>
      <xdr:spPr>
        <a:xfrm>
          <a:off x="1477498" y="2798601"/>
          <a:ext cx="72165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334498</xdr:colOff>
      <xdr:row>7</xdr:row>
      <xdr:rowOff>63522</xdr:rowOff>
    </xdr:from>
    <xdr:to>
      <xdr:col>9</xdr:col>
      <xdr:colOff>334498</xdr:colOff>
      <xdr:row>7</xdr:row>
      <xdr:rowOff>236376</xdr:rowOff>
    </xdr:to>
    <xdr:cxnSp macro="">
      <xdr:nvCxnSpPr>
        <xdr:cNvPr id="21" name="直線接點 20"/>
        <xdr:cNvCxnSpPr/>
      </xdr:nvCxnSpPr>
      <xdr:spPr>
        <a:xfrm flipV="1">
          <a:off x="1477498" y="2625747"/>
          <a:ext cx="0" cy="172854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141360</xdr:colOff>
      <xdr:row>7</xdr:row>
      <xdr:rowOff>78249</xdr:rowOff>
    </xdr:from>
    <xdr:to>
      <xdr:col>9</xdr:col>
      <xdr:colOff>319742</xdr:colOff>
      <xdr:row>7</xdr:row>
      <xdr:rowOff>211330</xdr:rowOff>
    </xdr:to>
    <xdr:sp macro="" textlink="">
      <xdr:nvSpPr>
        <xdr:cNvPr id="22" name="文字方塊 21"/>
        <xdr:cNvSpPr txBox="1"/>
      </xdr:nvSpPr>
      <xdr:spPr>
        <a:xfrm>
          <a:off x="1284360" y="2640474"/>
          <a:ext cx="178382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20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564899</xdr:colOff>
      <xdr:row>7</xdr:row>
      <xdr:rowOff>242405</xdr:rowOff>
    </xdr:from>
    <xdr:to>
      <xdr:col>9</xdr:col>
      <xdr:colOff>832473</xdr:colOff>
      <xdr:row>7</xdr:row>
      <xdr:rowOff>375486</xdr:rowOff>
    </xdr:to>
    <xdr:sp macro="" textlink="">
      <xdr:nvSpPr>
        <xdr:cNvPr id="23" name="文字方塊 22"/>
        <xdr:cNvSpPr txBox="1"/>
      </xdr:nvSpPr>
      <xdr:spPr>
        <a:xfrm>
          <a:off x="1707899" y="2804630"/>
          <a:ext cx="26757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200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  <xdr:twoCellAnchor>
    <xdr:from>
      <xdr:col>9</xdr:col>
      <xdr:colOff>277185</xdr:colOff>
      <xdr:row>8</xdr:row>
      <xdr:rowOff>303601</xdr:rowOff>
    </xdr:from>
    <xdr:to>
      <xdr:col>9</xdr:col>
      <xdr:colOff>1113465</xdr:colOff>
      <xdr:row>8</xdr:row>
      <xdr:rowOff>303601</xdr:rowOff>
    </xdr:to>
    <xdr:cxnSp macro="">
      <xdr:nvCxnSpPr>
        <xdr:cNvPr id="24" name="直線接點 23"/>
        <xdr:cNvCxnSpPr/>
      </xdr:nvCxnSpPr>
      <xdr:spPr>
        <a:xfrm>
          <a:off x="1420185" y="3303976"/>
          <a:ext cx="83628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561109</xdr:colOff>
      <xdr:row>8</xdr:row>
      <xdr:rowOff>150494</xdr:rowOff>
    </xdr:from>
    <xdr:to>
      <xdr:col>9</xdr:col>
      <xdr:colOff>828683</xdr:colOff>
      <xdr:row>8</xdr:row>
      <xdr:rowOff>283575</xdr:rowOff>
    </xdr:to>
    <xdr:sp macro="" textlink="">
      <xdr:nvSpPr>
        <xdr:cNvPr id="25" name="文字方塊 24"/>
        <xdr:cNvSpPr txBox="1"/>
      </xdr:nvSpPr>
      <xdr:spPr>
        <a:xfrm>
          <a:off x="1704109" y="3150869"/>
          <a:ext cx="267574" cy="13308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ctr" anchorCtr="1">
          <a:spAutoFit/>
        </a:bodyPr>
        <a:lstStyle/>
        <a:p>
          <a:r>
            <a:rPr lang="en-US" altLang="zh-TW" sz="1200">
              <a:solidFill>
                <a:srgbClr val="000000"/>
              </a:solidFill>
              <a:latin typeface="微軟正黑體"/>
              <a:ea typeface="微軟正黑體"/>
            </a:rPr>
            <a:t>150</a:t>
          </a:r>
          <a:endParaRPr lang="zh-TW" altLang="en-US" sz="1200">
            <a:solidFill>
              <a:srgbClr val="000000"/>
            </a:solidFill>
            <a:latin typeface="微軟正黑體"/>
            <a:ea typeface="微軟正黑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52"/>
  <sheetViews>
    <sheetView view="pageBreakPreview" zoomScaleNormal="100" zoomScaleSheetLayoutView="100" workbookViewId="0"/>
  </sheetViews>
  <sheetFormatPr defaultColWidth="9.140625" defaultRowHeight="15.75"/>
  <cols>
    <col min="1" max="1" width="17.85546875" style="1" customWidth="1"/>
    <col min="2" max="3" width="32.7109375" style="1" customWidth="1"/>
    <col min="4" max="16384" width="9.140625" style="1"/>
  </cols>
  <sheetData>
    <row r="1" spans="1:18" ht="27" customHeight="1">
      <c r="B1" s="2" t="s">
        <v>56</v>
      </c>
      <c r="R1" s="1" t="s">
        <v>57</v>
      </c>
    </row>
    <row r="2" spans="1:18" s="5" customFormat="1" ht="27" customHeight="1">
      <c r="A2" s="3" t="s">
        <v>11</v>
      </c>
      <c r="B2" s="4"/>
      <c r="R2" s="5" t="s">
        <v>58</v>
      </c>
    </row>
    <row r="3" spans="1:18" s="5" customFormat="1" ht="27" customHeight="1">
      <c r="A3" s="3" t="s">
        <v>12</v>
      </c>
      <c r="B3" s="6"/>
    </row>
    <row r="4" spans="1:18" ht="16.5" thickBot="1"/>
    <row r="5" spans="1:18" ht="27" customHeight="1" thickBot="1">
      <c r="A5" s="7" t="s">
        <v>13</v>
      </c>
      <c r="B5" s="7" t="s">
        <v>14</v>
      </c>
      <c r="C5" s="7" t="s">
        <v>15</v>
      </c>
      <c r="R5" s="1" t="s">
        <v>59</v>
      </c>
    </row>
    <row r="6" spans="1:18" ht="27" customHeight="1" thickBot="1">
      <c r="A6" s="7"/>
      <c r="B6" s="22"/>
      <c r="C6" s="10"/>
      <c r="R6" s="1" t="s">
        <v>58</v>
      </c>
    </row>
    <row r="7" spans="1:18" ht="27" customHeight="1" thickBot="1">
      <c r="A7" s="7"/>
      <c r="B7" s="22"/>
      <c r="C7" s="10"/>
    </row>
    <row r="8" spans="1:18" ht="27" customHeight="1" thickBot="1">
      <c r="A8" s="7"/>
      <c r="B8" s="22"/>
      <c r="C8" s="10"/>
    </row>
    <row r="9" spans="1:18" ht="27" customHeight="1" thickBot="1">
      <c r="A9" s="7"/>
      <c r="B9" s="22"/>
      <c r="C9" s="10"/>
    </row>
    <row r="10" spans="1:18" ht="27" customHeight="1" thickBot="1">
      <c r="A10" s="7"/>
      <c r="B10" s="22"/>
      <c r="C10" s="10"/>
    </row>
    <row r="11" spans="1:18" ht="27" customHeight="1" thickBot="1">
      <c r="A11" s="7"/>
      <c r="B11" s="22"/>
      <c r="C11" s="10"/>
    </row>
    <row r="12" spans="1:18" ht="27" customHeight="1" thickBot="1">
      <c r="A12" s="7"/>
      <c r="B12" s="22"/>
      <c r="C12" s="10"/>
    </row>
    <row r="13" spans="1:18" ht="27" customHeight="1" thickBot="1">
      <c r="A13" s="7"/>
      <c r="B13" s="22"/>
      <c r="C13" s="10"/>
    </row>
    <row r="14" spans="1:18" ht="27" customHeight="1" thickBot="1">
      <c r="A14" s="7"/>
      <c r="B14" s="22"/>
      <c r="C14" s="10"/>
    </row>
    <row r="15" spans="1:18" ht="27" customHeight="1" thickBot="1">
      <c r="A15" s="7"/>
      <c r="B15" s="22"/>
      <c r="C15" s="10"/>
    </row>
    <row r="16" spans="1:18" ht="27" customHeight="1">
      <c r="A16" s="33" t="s">
        <v>16</v>
      </c>
      <c r="B16" s="8">
        <f>SUM(B6:B15)</f>
        <v>0</v>
      </c>
      <c r="C16" s="9" t="s">
        <v>17</v>
      </c>
    </row>
    <row r="17" spans="1:3" ht="27" customHeight="1" thickBot="1"/>
    <row r="18" spans="1:3" ht="27" customHeight="1" thickBot="1">
      <c r="A18" s="40" t="s">
        <v>55</v>
      </c>
      <c r="B18" s="7" t="s">
        <v>37</v>
      </c>
      <c r="C18" s="7" t="s">
        <v>15</v>
      </c>
    </row>
    <row r="19" spans="1:3" ht="27" customHeight="1" thickBot="1">
      <c r="A19" s="7"/>
      <c r="B19" s="22"/>
      <c r="C19" s="10"/>
    </row>
    <row r="20" spans="1:3" ht="27" customHeight="1" thickBot="1">
      <c r="A20" s="7"/>
      <c r="B20" s="22"/>
      <c r="C20" s="10"/>
    </row>
    <row r="21" spans="1:3" ht="27" customHeight="1" thickBot="1">
      <c r="A21" s="7"/>
      <c r="B21" s="22"/>
      <c r="C21" s="10"/>
    </row>
    <row r="22" spans="1:3" ht="27" customHeight="1" thickBot="1">
      <c r="A22" s="7"/>
      <c r="B22" s="22"/>
      <c r="C22" s="10"/>
    </row>
    <row r="23" spans="1:3" ht="27" customHeight="1" thickBot="1">
      <c r="A23" s="7"/>
      <c r="B23" s="22"/>
      <c r="C23" s="10"/>
    </row>
    <row r="24" spans="1:3" ht="27" customHeight="1" thickBot="1">
      <c r="A24" s="7"/>
      <c r="B24" s="22"/>
      <c r="C24" s="10"/>
    </row>
    <row r="25" spans="1:3" ht="27" customHeight="1" thickBot="1">
      <c r="A25" s="7"/>
      <c r="B25" s="22"/>
      <c r="C25" s="10"/>
    </row>
    <row r="26" spans="1:3" ht="27" customHeight="1" thickBot="1">
      <c r="A26" s="7"/>
      <c r="B26" s="22"/>
      <c r="C26" s="10"/>
    </row>
    <row r="27" spans="1:3" ht="27" customHeight="1" thickBot="1">
      <c r="A27" s="7"/>
      <c r="B27" s="22"/>
      <c r="C27" s="10"/>
    </row>
    <row r="28" spans="1:3" ht="27" customHeight="1" thickBot="1">
      <c r="A28" s="7"/>
      <c r="B28" s="22"/>
      <c r="C28" s="10"/>
    </row>
    <row r="29" spans="1:3" ht="27" customHeight="1" thickBot="1">
      <c r="A29" s="7"/>
      <c r="B29" s="22"/>
      <c r="C29" s="10"/>
    </row>
    <row r="30" spans="1:3" ht="27" customHeight="1" thickBot="1">
      <c r="A30" s="7"/>
      <c r="B30" s="22"/>
      <c r="C30" s="10"/>
    </row>
    <row r="31" spans="1:3" ht="27" customHeight="1" thickBot="1">
      <c r="A31" s="7"/>
      <c r="B31" s="22"/>
      <c r="C31" s="10"/>
    </row>
    <row r="32" spans="1:3" ht="27" customHeight="1" thickBot="1">
      <c r="A32" s="7"/>
      <c r="B32" s="22"/>
      <c r="C32" s="10"/>
    </row>
    <row r="33" spans="1:3" ht="27" customHeight="1" thickBot="1">
      <c r="A33" s="7"/>
      <c r="B33" s="22"/>
      <c r="C33" s="10"/>
    </row>
    <row r="34" spans="1:3" ht="27" customHeight="1" thickBot="1">
      <c r="A34" s="7"/>
      <c r="B34" s="22"/>
      <c r="C34" s="10"/>
    </row>
    <row r="35" spans="1:3" ht="27" customHeight="1" thickBot="1">
      <c r="A35" s="7"/>
      <c r="B35" s="22"/>
      <c r="C35" s="10"/>
    </row>
    <row r="36" spans="1:3" ht="27" customHeight="1" thickBot="1">
      <c r="A36" s="7"/>
      <c r="B36" s="22"/>
      <c r="C36" s="10"/>
    </row>
    <row r="37" spans="1:3" ht="27" customHeight="1" thickBot="1">
      <c r="A37" s="7"/>
      <c r="B37" s="22"/>
      <c r="C37" s="10"/>
    </row>
    <row r="38" spans="1:3" ht="27" customHeight="1" thickBot="1">
      <c r="A38" s="7"/>
      <c r="B38" s="22"/>
      <c r="C38" s="10"/>
    </row>
    <row r="39" spans="1:3" ht="27" customHeight="1">
      <c r="A39" s="33" t="s">
        <v>38</v>
      </c>
      <c r="B39" s="8">
        <f>SUM(B19:B38)</f>
        <v>0</v>
      </c>
      <c r="C39" s="9" t="s">
        <v>39</v>
      </c>
    </row>
    <row r="40" spans="1:3" ht="15.6" customHeight="1">
      <c r="A40" s="33"/>
      <c r="B40" s="8"/>
      <c r="C40" s="9"/>
    </row>
    <row r="42" spans="1:3">
      <c r="B42" s="41" t="str">
        <f>IF(B2="","",B2)</f>
        <v/>
      </c>
    </row>
    <row r="43" spans="1:3" ht="46.5">
      <c r="B43" s="42" t="str">
        <f>IF(B3="","",B3)</f>
        <v/>
      </c>
    </row>
    <row r="44" spans="1:3" ht="27" customHeight="1">
      <c r="A44" s="36"/>
      <c r="B44" s="36"/>
      <c r="C44" s="36"/>
    </row>
    <row r="45" spans="1:3" ht="27" customHeight="1">
      <c r="A45" s="36"/>
      <c r="B45" s="37"/>
      <c r="C45" s="37"/>
    </row>
    <row r="46" spans="1:3" ht="27" customHeight="1">
      <c r="A46" s="36"/>
      <c r="B46" s="37"/>
      <c r="C46" s="37"/>
    </row>
    <row r="47" spans="1:3">
      <c r="A47" s="36"/>
      <c r="B47" s="36"/>
      <c r="C47" s="36"/>
    </row>
    <row r="48" spans="1:3">
      <c r="A48" s="36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8"/>
      <c r="C51" s="36"/>
    </row>
    <row r="52" spans="1:3" ht="61.5">
      <c r="A52" s="36"/>
      <c r="B52" s="39"/>
      <c r="C52" s="36"/>
    </row>
  </sheetData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horizontalDpi="1200" verticalDpi="1200" r:id="rId1"/>
  <headerFooter alignWithMargins="0">
    <oddFooter>&amp;R&amp;"細明體,標準"第&amp;"Arial,標準" &amp;P &amp;"細明體,標準"頁，共&amp;"Arial,標準" &amp;N &amp;"細明體,標準"頁
&amp;"Arial,標準"&amp;D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/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8.5703125" style="12" customWidth="1"/>
    <col min="2" max="2" width="8.5703125" style="20" customWidth="1"/>
    <col min="3" max="9" width="7.5703125" style="12" hidden="1" customWidth="1"/>
    <col min="10" max="10" width="20.85546875" style="12" customWidth="1"/>
    <col min="11" max="11" width="0.140625" style="12" hidden="1" customWidth="1"/>
    <col min="12" max="12" width="14.7109375" style="21" customWidth="1"/>
    <col min="13" max="14" width="14.7109375" style="12" customWidth="1"/>
    <col min="15" max="16" width="12.140625" style="12" hidden="1" customWidth="1"/>
    <col min="17" max="17" width="12.140625" style="21" hidden="1" customWidth="1"/>
    <col min="18" max="18" width="14.7109375" style="12" customWidth="1"/>
    <col min="19" max="19" width="12.7109375" style="12" customWidth="1"/>
    <col min="20" max="23" width="10.28515625" style="12" customWidth="1"/>
    <col min="24" max="25" width="10.140625" style="12" customWidth="1"/>
    <col min="26" max="26" width="9.7109375" style="12"/>
    <col min="27" max="52" width="0" style="12" hidden="1" customWidth="1"/>
    <col min="53" max="16384" width="9.7109375" style="12"/>
  </cols>
  <sheetData>
    <row r="1" spans="1:42" ht="24.95" customHeight="1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1"/>
      <c r="AA1" s="12" t="s">
        <v>41</v>
      </c>
      <c r="AB1" s="12" t="s">
        <v>40</v>
      </c>
      <c r="AC1" s="12" t="s">
        <v>22</v>
      </c>
      <c r="AD1" s="12" t="s">
        <v>42</v>
      </c>
      <c r="AE1" s="12" t="s">
        <v>43</v>
      </c>
      <c r="AF1" s="12" t="s">
        <v>44</v>
      </c>
      <c r="AG1" s="12" t="s">
        <v>45</v>
      </c>
      <c r="AH1" s="12" t="s">
        <v>46</v>
      </c>
      <c r="AI1" s="12" t="s">
        <v>47</v>
      </c>
      <c r="AJ1" s="12" t="s">
        <v>48</v>
      </c>
      <c r="AK1" s="12" t="s">
        <v>49</v>
      </c>
      <c r="AL1" s="12" t="s">
        <v>50</v>
      </c>
      <c r="AM1" s="12" t="s">
        <v>51</v>
      </c>
      <c r="AN1" s="12" t="s">
        <v>52</v>
      </c>
      <c r="AO1" s="12" t="s">
        <v>53</v>
      </c>
      <c r="AP1" s="12" t="s">
        <v>54</v>
      </c>
    </row>
    <row r="2" spans="1:42" s="15" customFormat="1" ht="20.100000000000001" customHeight="1">
      <c r="A2" s="29" t="s">
        <v>19</v>
      </c>
      <c r="B2" s="30"/>
      <c r="C2" s="29"/>
      <c r="D2" s="29"/>
      <c r="E2" s="29"/>
      <c r="F2" s="29"/>
      <c r="G2" s="29"/>
      <c r="H2" s="29"/>
      <c r="I2" s="29"/>
      <c r="J2" s="29"/>
      <c r="K2" s="29"/>
      <c r="L2" s="29"/>
      <c r="M2" s="13" t="s">
        <v>20</v>
      </c>
      <c r="N2" s="43"/>
      <c r="O2" s="43"/>
      <c r="P2" s="43"/>
      <c r="Q2" s="43"/>
      <c r="R2" s="43"/>
      <c r="S2" s="14"/>
    </row>
    <row r="3" spans="1:42" s="18" customFormat="1" ht="20.100000000000001" customHeight="1">
      <c r="A3" s="23" t="s">
        <v>21</v>
      </c>
      <c r="B3" s="23" t="s">
        <v>22</v>
      </c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4" t="s">
        <v>28</v>
      </c>
      <c r="I3" s="24" t="s">
        <v>29</v>
      </c>
      <c r="J3" s="23" t="s">
        <v>30</v>
      </c>
      <c r="K3" s="23"/>
      <c r="L3" s="25" t="s">
        <v>31</v>
      </c>
      <c r="M3" s="23" t="s">
        <v>32</v>
      </c>
      <c r="N3" s="23" t="s">
        <v>33</v>
      </c>
      <c r="O3" s="16" t="s">
        <v>35</v>
      </c>
      <c r="P3" s="17" t="s">
        <v>36</v>
      </c>
      <c r="Q3" s="31"/>
      <c r="R3" s="23" t="s">
        <v>34</v>
      </c>
    </row>
    <row r="4" spans="1:42" ht="35.1" customHeight="1">
      <c r="A4" s="23">
        <v>1</v>
      </c>
      <c r="B4" s="23" t="s">
        <v>61</v>
      </c>
      <c r="C4" s="27">
        <v>1000</v>
      </c>
      <c r="D4" s="27"/>
      <c r="E4" s="27"/>
      <c r="F4" s="27"/>
      <c r="G4" s="27"/>
      <c r="H4" s="26"/>
      <c r="I4" s="26"/>
      <c r="J4" s="27"/>
      <c r="K4" s="27"/>
      <c r="L4" s="34">
        <f>SUM(C4:I4)-P4</f>
        <v>1000</v>
      </c>
      <c r="M4" s="35">
        <f>AA4</f>
        <v>5</v>
      </c>
      <c r="N4" s="35">
        <f>ROUND(L4*M4*VLOOKUP(B4,weight,2,FALSE)/100,0)</f>
        <v>320</v>
      </c>
      <c r="O4" s="19">
        <f>SUM(C4:I4)-P4</f>
        <v>1000</v>
      </c>
      <c r="P4" s="19"/>
      <c r="Q4" s="32"/>
      <c r="R4" s="28"/>
      <c r="S4" s="12" t="s">
        <v>62</v>
      </c>
      <c r="AA4" s="12">
        <v>5</v>
      </c>
      <c r="AB4" s="12" t="s">
        <v>63</v>
      </c>
      <c r="AC4" s="12" t="s">
        <v>61</v>
      </c>
      <c r="AD4" s="12">
        <v>1000</v>
      </c>
      <c r="AG4" s="12">
        <v>1000</v>
      </c>
    </row>
    <row r="5" spans="1:42" ht="35.1" customHeight="1">
      <c r="A5" s="23">
        <v>2</v>
      </c>
      <c r="B5" s="23" t="s">
        <v>64</v>
      </c>
      <c r="C5" s="27">
        <v>100</v>
      </c>
      <c r="D5" s="27">
        <v>1200</v>
      </c>
      <c r="E5" s="27"/>
      <c r="F5" s="27"/>
      <c r="G5" s="27"/>
      <c r="H5" s="26"/>
      <c r="I5" s="26"/>
      <c r="J5" s="27"/>
      <c r="K5" s="27"/>
      <c r="L5" s="34">
        <f>SUM(C5:I5)-P5</f>
        <v>1300</v>
      </c>
      <c r="M5" s="35">
        <f>AA5</f>
        <v>3</v>
      </c>
      <c r="N5" s="35">
        <f>ROUND(L5*M5*VLOOKUP(B5,weight,2,FALSE)/100,0)</f>
        <v>155</v>
      </c>
      <c r="O5" s="19">
        <f>SUM(C5:I5)-P5</f>
        <v>1300</v>
      </c>
      <c r="P5" s="19"/>
      <c r="Q5" s="32"/>
      <c r="R5" s="28"/>
      <c r="S5" s="12" t="s">
        <v>65</v>
      </c>
      <c r="AA5" s="12">
        <v>3</v>
      </c>
      <c r="AB5" s="12" t="s">
        <v>66</v>
      </c>
      <c r="AC5" s="12" t="s">
        <v>64</v>
      </c>
      <c r="AD5" s="12">
        <v>1300</v>
      </c>
      <c r="AG5" s="12">
        <v>100</v>
      </c>
      <c r="AH5" s="12">
        <v>1200</v>
      </c>
    </row>
    <row r="6" spans="1:42" ht="35.1" customHeight="1">
      <c r="A6" s="23">
        <v>3</v>
      </c>
      <c r="B6" s="23" t="s">
        <v>67</v>
      </c>
      <c r="C6" s="27">
        <v>35</v>
      </c>
      <c r="D6" s="27">
        <v>70</v>
      </c>
      <c r="E6" s="27">
        <v>10</v>
      </c>
      <c r="F6" s="27"/>
      <c r="G6" s="27"/>
      <c r="H6" s="26"/>
      <c r="I6" s="26"/>
      <c r="J6" s="27"/>
      <c r="K6" s="27"/>
      <c r="L6" s="34">
        <f>SUM(C6:I6)-P6</f>
        <v>115</v>
      </c>
      <c r="M6" s="35">
        <f>AA6</f>
        <v>5</v>
      </c>
      <c r="N6" s="35">
        <f>ROUND(L6*M6*VLOOKUP(B6,weight,2,FALSE)/100,0)</f>
        <v>17</v>
      </c>
      <c r="O6" s="19">
        <f>SUM(C6:I6)-P6</f>
        <v>115</v>
      </c>
      <c r="P6" s="19"/>
      <c r="Q6" s="32"/>
      <c r="R6" s="28"/>
      <c r="S6" s="12" t="s">
        <v>68</v>
      </c>
      <c r="AA6" s="12">
        <v>5</v>
      </c>
      <c r="AB6" s="12" t="s">
        <v>69</v>
      </c>
      <c r="AC6" s="12" t="s">
        <v>67</v>
      </c>
      <c r="AD6" s="12">
        <v>115</v>
      </c>
      <c r="AG6" s="12">
        <v>35</v>
      </c>
      <c r="AH6" s="12">
        <v>70</v>
      </c>
      <c r="AI6" s="12">
        <v>10</v>
      </c>
    </row>
    <row r="7" spans="1:42" ht="35.1" customHeight="1">
      <c r="A7" s="23">
        <v>4</v>
      </c>
      <c r="B7" s="23" t="s">
        <v>70</v>
      </c>
      <c r="C7" s="27">
        <v>25</v>
      </c>
      <c r="D7" s="27">
        <v>200</v>
      </c>
      <c r="E7" s="27">
        <v>25</v>
      </c>
      <c r="F7" s="27"/>
      <c r="G7" s="27"/>
      <c r="H7" s="26"/>
      <c r="I7" s="26"/>
      <c r="J7" s="27"/>
      <c r="K7" s="27"/>
      <c r="L7" s="34">
        <f>SUM(C7:I7)-P7</f>
        <v>250</v>
      </c>
      <c r="M7" s="35">
        <f>AA7</f>
        <v>10</v>
      </c>
      <c r="N7" s="35">
        <f>ROUND(L7*M7*VLOOKUP(B7,weight,2,FALSE)/100,0)</f>
        <v>39</v>
      </c>
      <c r="O7" s="19">
        <f>SUM(C7:I7)-P7</f>
        <v>250</v>
      </c>
      <c r="P7" s="19"/>
      <c r="Q7" s="32"/>
      <c r="R7" s="28"/>
      <c r="S7" s="12" t="s">
        <v>71</v>
      </c>
      <c r="AA7" s="12">
        <v>10</v>
      </c>
      <c r="AB7" s="12" t="s">
        <v>72</v>
      </c>
      <c r="AC7" s="12" t="s">
        <v>70</v>
      </c>
      <c r="AD7" s="12">
        <v>250</v>
      </c>
      <c r="AG7" s="12">
        <v>25</v>
      </c>
      <c r="AH7" s="12">
        <v>200</v>
      </c>
      <c r="AI7" s="12">
        <v>25</v>
      </c>
    </row>
    <row r="8" spans="1:42" ht="35.1" customHeight="1">
      <c r="A8" s="23">
        <v>5</v>
      </c>
      <c r="B8" s="23" t="s">
        <v>73</v>
      </c>
      <c r="C8" s="27">
        <v>20</v>
      </c>
      <c r="D8" s="27">
        <v>200</v>
      </c>
      <c r="E8" s="27"/>
      <c r="F8" s="27"/>
      <c r="G8" s="27"/>
      <c r="H8" s="26"/>
      <c r="I8" s="26"/>
      <c r="J8" s="27"/>
      <c r="K8" s="27"/>
      <c r="L8" s="34">
        <f>SUM(C8:I8)-P8</f>
        <v>220</v>
      </c>
      <c r="M8" s="35">
        <f>AA8</f>
        <v>10</v>
      </c>
      <c r="N8" s="35">
        <f>ROUND(L8*M8*VLOOKUP(B8,weight,2,FALSE)/100,0)</f>
        <v>22</v>
      </c>
      <c r="O8" s="19">
        <f>SUM(C8:I8)-P8</f>
        <v>220</v>
      </c>
      <c r="P8" s="19"/>
      <c r="Q8" s="32"/>
      <c r="R8" s="28"/>
      <c r="S8" s="12" t="s">
        <v>74</v>
      </c>
      <c r="AA8" s="12">
        <v>10</v>
      </c>
      <c r="AB8" s="12" t="s">
        <v>66</v>
      </c>
      <c r="AC8" s="12" t="s">
        <v>73</v>
      </c>
      <c r="AD8" s="12">
        <v>220</v>
      </c>
      <c r="AG8" s="12">
        <v>20</v>
      </c>
      <c r="AH8" s="12">
        <v>200</v>
      </c>
    </row>
    <row r="9" spans="1:42" ht="35.1" customHeight="1">
      <c r="A9" s="23">
        <v>6</v>
      </c>
      <c r="B9" s="23" t="s">
        <v>75</v>
      </c>
      <c r="C9" s="27">
        <v>150</v>
      </c>
      <c r="D9" s="27"/>
      <c r="E9" s="27"/>
      <c r="F9" s="27"/>
      <c r="G9" s="27"/>
      <c r="H9" s="26"/>
      <c r="I9" s="26"/>
      <c r="J9" s="27"/>
      <c r="K9" s="27"/>
      <c r="L9" s="34">
        <f>SUM(C9:I9)-P9</f>
        <v>150</v>
      </c>
      <c r="M9" s="35">
        <f>AA9</f>
        <v>10</v>
      </c>
      <c r="N9" s="35">
        <f>ROUND(L9*M9*VLOOKUP(B9,weight,2,FALSE)/100,0)</f>
        <v>8</v>
      </c>
      <c r="O9" s="19">
        <f>SUM(C9:I9)-P9</f>
        <v>150</v>
      </c>
      <c r="P9" s="19"/>
      <c r="Q9" s="32"/>
      <c r="R9" s="28"/>
      <c r="S9" s="12" t="s">
        <v>76</v>
      </c>
      <c r="AA9" s="12">
        <v>10</v>
      </c>
      <c r="AB9" s="12" t="s">
        <v>63</v>
      </c>
      <c r="AC9" s="12" t="s">
        <v>75</v>
      </c>
      <c r="AD9" s="12">
        <v>150</v>
      </c>
      <c r="AG9" s="12">
        <v>150</v>
      </c>
    </row>
    <row r="10" spans="1:42" ht="35.1" customHeight="1">
      <c r="A10" s="23"/>
      <c r="B10" s="23"/>
      <c r="C10" s="27"/>
      <c r="D10" s="27"/>
      <c r="E10" s="27"/>
      <c r="F10" s="27"/>
      <c r="G10" s="27"/>
      <c r="H10" s="26"/>
      <c r="I10" s="26"/>
      <c r="J10" s="27"/>
      <c r="K10" s="27"/>
      <c r="L10" s="34" t="s">
        <v>75</v>
      </c>
      <c r="M10" s="45" t="s">
        <v>77</v>
      </c>
      <c r="N10" s="45">
        <f>SUMIF(B$4:B$9,"=#3",N$4:N$9)</f>
        <v>8</v>
      </c>
      <c r="O10" s="19"/>
      <c r="P10" s="19"/>
      <c r="Q10" s="32"/>
      <c r="R10" s="28"/>
    </row>
    <row r="11" spans="1:42" ht="35.1" customHeight="1">
      <c r="A11" s="23"/>
      <c r="B11" s="23"/>
      <c r="C11" s="27"/>
      <c r="D11" s="27"/>
      <c r="E11" s="27"/>
      <c r="F11" s="27"/>
      <c r="G11" s="27"/>
      <c r="H11" s="26"/>
      <c r="I11" s="26"/>
      <c r="J11" s="27"/>
      <c r="K11" s="27"/>
      <c r="L11" s="34" t="s">
        <v>73</v>
      </c>
      <c r="M11" s="45" t="s">
        <v>77</v>
      </c>
      <c r="N11" s="45">
        <f>SUMIF(B$4:B$9,"=#4",N$4:N$9)</f>
        <v>22</v>
      </c>
      <c r="O11" s="19"/>
      <c r="P11" s="19"/>
      <c r="Q11" s="32"/>
      <c r="R11" s="28"/>
    </row>
    <row r="12" spans="1:42" ht="35.1" customHeight="1">
      <c r="A12" s="23"/>
      <c r="B12" s="23"/>
      <c r="C12" s="27"/>
      <c r="D12" s="27"/>
      <c r="E12" s="27"/>
      <c r="F12" s="27"/>
      <c r="G12" s="27"/>
      <c r="H12" s="26"/>
      <c r="I12" s="26"/>
      <c r="J12" s="27"/>
      <c r="K12" s="27"/>
      <c r="L12" s="34" t="s">
        <v>70</v>
      </c>
      <c r="M12" s="45" t="s">
        <v>77</v>
      </c>
      <c r="N12" s="45">
        <f>SUMIF(B$4:B$9,"=#5",N$4:N$9)</f>
        <v>39</v>
      </c>
      <c r="O12" s="19"/>
      <c r="P12" s="19"/>
      <c r="Q12" s="32"/>
      <c r="R12" s="28"/>
    </row>
    <row r="13" spans="1:42" ht="35.1" customHeight="1">
      <c r="A13" s="23"/>
      <c r="B13" s="23"/>
      <c r="C13" s="27"/>
      <c r="D13" s="27"/>
      <c r="E13" s="27"/>
      <c r="F13" s="27"/>
      <c r="G13" s="27"/>
      <c r="H13" s="26"/>
      <c r="I13" s="26"/>
      <c r="J13" s="27"/>
      <c r="K13" s="27"/>
      <c r="L13" s="34" t="s">
        <v>67</v>
      </c>
      <c r="M13" s="45" t="s">
        <v>77</v>
      </c>
      <c r="N13" s="45">
        <f>SUMIF(B$4:B$9,"=#7",N$4:N$9)</f>
        <v>17</v>
      </c>
      <c r="O13" s="19"/>
      <c r="P13" s="19"/>
      <c r="Q13" s="32"/>
      <c r="R13" s="28"/>
    </row>
    <row r="14" spans="1:42" ht="35.1" customHeight="1">
      <c r="A14" s="23"/>
      <c r="B14" s="23"/>
      <c r="C14" s="27"/>
      <c r="D14" s="27"/>
      <c r="E14" s="27"/>
      <c r="F14" s="27"/>
      <c r="G14" s="27"/>
      <c r="H14" s="26"/>
      <c r="I14" s="26"/>
      <c r="J14" s="27"/>
      <c r="K14" s="27"/>
      <c r="L14" s="34" t="s">
        <v>64</v>
      </c>
      <c r="M14" s="45" t="s">
        <v>77</v>
      </c>
      <c r="N14" s="45">
        <f>SUMIF(B$4:B$9,"=#8",N$4:N$9)</f>
        <v>155</v>
      </c>
      <c r="O14" s="19"/>
      <c r="P14" s="19"/>
      <c r="Q14" s="32"/>
      <c r="R14" s="28"/>
    </row>
    <row r="15" spans="1:42" ht="35.1" customHeight="1">
      <c r="A15" s="23"/>
      <c r="B15" s="23"/>
      <c r="C15" s="27"/>
      <c r="D15" s="27"/>
      <c r="E15" s="27"/>
      <c r="F15" s="27"/>
      <c r="G15" s="27"/>
      <c r="H15" s="26"/>
      <c r="I15" s="26"/>
      <c r="J15" s="27"/>
      <c r="K15" s="27"/>
      <c r="L15" s="34" t="s">
        <v>61</v>
      </c>
      <c r="M15" s="45" t="s">
        <v>77</v>
      </c>
      <c r="N15" s="45">
        <f>SUMIF(B$4:B$9,"=#10",N$4:N$9)</f>
        <v>320</v>
      </c>
      <c r="O15" s="19"/>
      <c r="P15" s="19"/>
      <c r="Q15" s="32"/>
      <c r="R15" s="28"/>
      <c r="S15" s="46">
        <f>SUM(N$10:N$15) - SUM(N$4:N$9)</f>
        <v>0</v>
      </c>
      <c r="T15" s="46">
        <f>SUM(N$4:N$9)</f>
        <v>561</v>
      </c>
    </row>
    <row r="16" spans="1:42" ht="35.1" customHeight="1">
      <c r="A16" s="23"/>
      <c r="B16" s="23"/>
      <c r="C16" s="27"/>
      <c r="D16" s="27"/>
      <c r="E16" s="27"/>
      <c r="F16" s="27"/>
      <c r="G16" s="27"/>
      <c r="H16" s="26"/>
      <c r="I16" s="26"/>
      <c r="J16" s="27"/>
      <c r="K16" s="27"/>
      <c r="L16" s="34"/>
      <c r="M16" s="45" t="s">
        <v>60</v>
      </c>
      <c r="N16" s="45">
        <f>SUM(N$4:N$9)</f>
        <v>561</v>
      </c>
      <c r="O16" s="19"/>
      <c r="P16" s="19"/>
      <c r="Q16" s="32"/>
      <c r="R16" s="28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16</vt:i4>
      </vt:variant>
    </vt:vector>
  </HeadingPairs>
  <TitlesOfParts>
    <vt:vector size="19" baseType="lpstr">
      <vt:lpstr>總表</vt:lpstr>
      <vt:lpstr>weight</vt:lpstr>
      <vt:lpstr>區數-1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'區數-1'!Print_Area</vt:lpstr>
      <vt:lpstr>'區數-1'!Print_Titles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2025-04-26T01:23:24Z</dcterms:modified>
</cp:coreProperties>
</file>