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 activeTab="4"/>
  </bookViews>
  <sheets>
    <sheet name="料表1" sheetId="6" r:id="rId1"/>
    <sheet name="料表2" sheetId="7" r:id="rId2"/>
    <sheet name="料表3" sheetId="8" r:id="rId3"/>
    <sheet name="料表4" sheetId="9" r:id="rId4"/>
    <sheet name="料表5" sheetId="10" r:id="rId5"/>
    <sheet name="weight" sheetId="2" r:id="rId6"/>
  </sheets>
  <externalReferences>
    <externalReference r:id="rId7"/>
  </externalReference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料表1!$A$1:$R$14</definedName>
    <definedName name="_xlnm.Print_Area" localSheetId="1">料表2!$A$1:$R$23</definedName>
    <definedName name="_xlnm.Print_Area" localSheetId="2">料表3!$A$1:$R$13</definedName>
    <definedName name="_xlnm.Print_Area" localSheetId="3">料表4!$A$1:$R$9</definedName>
    <definedName name="_xlnm.Print_Area" localSheetId="4">料表5!$A$1:$R$9</definedName>
    <definedName name="_xlnm.Print_Titles" localSheetId="0">料表1!$1:$3</definedName>
    <definedName name="_xlnm.Print_Titles" localSheetId="1">料表2!$1:$3</definedName>
    <definedName name="_xlnm.Print_Titles" localSheetId="2">料表3!$1:$3</definedName>
    <definedName name="_xlnm.Print_Titles" localSheetId="3">料表4!$1:$3</definedName>
    <definedName name="_xlnm.Print_Titles" localSheetId="4">料表5!$1:$3</definedName>
    <definedName name="rebar" localSheetId="5">weight!$D$1:$E$100</definedName>
    <definedName name="rebar">weight!$D$1:$E$100</definedName>
    <definedName name="weight" localSheetId="1">[1]weight!$D$1:$E$100</definedName>
    <definedName name="weight" localSheetId="2">[1]weight!$D$1:$E$100</definedName>
    <definedName name="weight" localSheetId="3">[1]weight!$D$1:$E$100</definedName>
    <definedName name="weight" localSheetId="4">[1]weight!$D$1:$E$100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0" l="1"/>
  <c r="N6" i="10"/>
  <c r="O5" i="10"/>
  <c r="N5" i="10"/>
  <c r="O4" i="10"/>
  <c r="N4" i="10"/>
  <c r="N9" i="10" l="1"/>
  <c r="T8" i="10"/>
  <c r="N8" i="10"/>
  <c r="S8" i="10" s="1"/>
  <c r="N8" i="9" l="1"/>
  <c r="O5" i="9"/>
  <c r="N5" i="9"/>
  <c r="O4" i="9"/>
  <c r="N4" i="9"/>
  <c r="N7" i="9" s="1"/>
  <c r="N9" i="9" l="1"/>
  <c r="T8" i="9"/>
  <c r="S8" i="9"/>
  <c r="O10" i="8" l="1"/>
  <c r="N10" i="8"/>
  <c r="O9" i="8"/>
  <c r="N9" i="8"/>
  <c r="O8" i="8"/>
  <c r="N8" i="8"/>
  <c r="O7" i="8"/>
  <c r="N7" i="8"/>
  <c r="O6" i="8"/>
  <c r="N6" i="8"/>
  <c r="O5" i="8"/>
  <c r="N5" i="8"/>
  <c r="O4" i="8"/>
  <c r="N4" i="8" l="1"/>
  <c r="N13" i="8" s="1"/>
  <c r="N12" i="8"/>
  <c r="S12" i="8" s="1"/>
  <c r="T12" i="8" l="1"/>
  <c r="O12" i="7" l="1"/>
  <c r="N12" i="7"/>
  <c r="N22" i="7" s="1"/>
  <c r="O11" i="7"/>
  <c r="N11" i="7"/>
  <c r="N21" i="7" s="1"/>
  <c r="O10" i="7"/>
  <c r="N10" i="7"/>
  <c r="N20" i="7" s="1"/>
  <c r="O9" i="7"/>
  <c r="N9" i="7"/>
  <c r="N19" i="7" s="1"/>
  <c r="O8" i="7"/>
  <c r="O7" i="7"/>
  <c r="N7" i="7"/>
  <c r="N17" i="7" s="1"/>
  <c r="O6" i="7"/>
  <c r="O5" i="7"/>
  <c r="N5" i="7"/>
  <c r="N15" i="7" s="1"/>
  <c r="O4" i="7"/>
  <c r="N4" i="7"/>
  <c r="N14" i="7" s="1"/>
  <c r="N8" i="7" l="1"/>
  <c r="N18" i="7" s="1"/>
  <c r="N6" i="7"/>
  <c r="N16" i="7" s="1"/>
  <c r="S22" i="7" s="1"/>
  <c r="T22" i="7" l="1"/>
  <c r="N23" i="7"/>
  <c r="N11" i="6"/>
  <c r="N8" i="6"/>
  <c r="N6" i="6"/>
  <c r="N5" i="6"/>
  <c r="N4" i="6" l="1"/>
  <c r="N7" i="6"/>
  <c r="N9" i="6"/>
  <c r="N10" i="6"/>
  <c r="N13" i="6" s="1"/>
  <c r="N14" i="6" l="1"/>
  <c r="S13" i="6"/>
</calcChain>
</file>

<file path=xl/sharedStrings.xml><?xml version="1.0" encoding="utf-8"?>
<sst xmlns="http://schemas.openxmlformats.org/spreadsheetml/2006/main" count="304" uniqueCount="134">
  <si>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</si>
  <si>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</si>
  <si>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</si>
  <si>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</si>
  <si>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</si>
  <si>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</si>
  <si>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</si>
  <si>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</si>
  <si>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</si>
  <si>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</si>
  <si>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</si>
  <si>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</si>
  <si>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</si>
  <si>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</si>
  <si>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</si>
  <si>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</si>
  <si>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</si>
  <si>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</si>
  <si>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</si>
  <si>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</si>
  <si>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</si>
  <si>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</si>
  <si>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#11</t>
  </si>
  <si>
    <t>#10</t>
  </si>
  <si>
    <t>#6</t>
  </si>
  <si>
    <t>#4</t>
  </si>
  <si>
    <t>#3</t>
  </si>
  <si>
    <t>合計</t>
  </si>
  <si>
    <t>讀取CAD文字</t>
    <phoneticPr fontId="1" type="noConversion"/>
  </si>
  <si>
    <t>#10</t>
    <phoneticPr fontId="1" type="noConversion"/>
  </si>
  <si>
    <t>折140#10-1000+1200x20</t>
    <phoneticPr fontId="1" type="noConversion"/>
  </si>
  <si>
    <t>#10-1000+1000x7</t>
    <phoneticPr fontId="1" type="noConversion"/>
  </si>
  <si>
    <t>#10-550+21x5</t>
    <phoneticPr fontId="1" type="noConversion"/>
  </si>
  <si>
    <t>#10-21+550x5</t>
    <phoneticPr fontId="1" type="noConversion"/>
  </si>
  <si>
    <t>#10-1400x31</t>
    <phoneticPr fontId="1" type="noConversion"/>
  </si>
  <si>
    <t>N#10-1000+1000+1000x1</t>
    <phoneticPr fontId="1" type="noConversion"/>
  </si>
  <si>
    <t>#10-1000+1000+1000x1</t>
    <phoneticPr fontId="1" type="noConversion"/>
  </si>
  <si>
    <t>料表1</t>
    <phoneticPr fontId="1" type="noConversion"/>
  </si>
  <si>
    <t>鋼筋料單</t>
    <phoneticPr fontId="4" type="noConversion"/>
  </si>
  <si>
    <t>數量</t>
  </si>
  <si>
    <t>圖示ID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</si>
  <si>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</si>
  <si>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</si>
  <si>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</si>
  <si>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</si>
  <si>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</si>
  <si>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</si>
  <si>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</si>
  <si>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</si>
  <si>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</si>
  <si>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</si>
  <si>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</si>
  <si>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</si>
  <si>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</si>
  <si>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工程名稱：</t>
    <phoneticPr fontId="4" type="noConversion"/>
  </si>
  <si>
    <t>結構位置：</t>
    <phoneticPr fontId="4" type="noConversion"/>
  </si>
  <si>
    <t>A(cm)</t>
  </si>
  <si>
    <t>B(cm)</t>
  </si>
  <si>
    <t>C(cm)</t>
  </si>
  <si>
    <t>D(cm)</t>
  </si>
  <si>
    <t>E(cm)</t>
    <phoneticPr fontId="4" type="noConversion"/>
  </si>
  <si>
    <t>F(cm)</t>
    <phoneticPr fontId="1" type="noConversion"/>
  </si>
  <si>
    <t>G(cm)</t>
    <phoneticPr fontId="1" type="noConversion"/>
  </si>
  <si>
    <t>長度(cm)</t>
    <phoneticPr fontId="4" type="noConversion"/>
  </si>
  <si>
    <t>數量</t>
    <phoneticPr fontId="4" type="noConversion"/>
  </si>
  <si>
    <t>重量(kg)</t>
    <phoneticPr fontId="4" type="noConversion"/>
  </si>
  <si>
    <t>設計長度</t>
  </si>
  <si>
    <t>折減(cm)</t>
    <phoneticPr fontId="13" type="noConversion"/>
  </si>
  <si>
    <t>備註</t>
    <phoneticPr fontId="4" type="noConversion"/>
  </si>
  <si>
    <t>II-0</t>
  </si>
  <si>
    <t>#9</t>
  </si>
  <si>
    <t>#8</t>
  </si>
  <si>
    <t>#7</t>
  </si>
  <si>
    <t>#5</t>
  </si>
  <si>
    <t>料表2</t>
    <phoneticPr fontId="1" type="noConversion"/>
  </si>
  <si>
    <t>鋼筋料單</t>
    <phoneticPr fontId="4" type="noConversion"/>
  </si>
  <si>
    <t>總長度(cm)</t>
    <phoneticPr fontId="1" type="noConversion"/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</si>
  <si>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</si>
  <si>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</si>
  <si>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</si>
  <si>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</si>
  <si>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</si>
  <si>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</si>
  <si>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</si>
  <si>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</si>
  <si>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</si>
  <si>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</si>
  <si>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</si>
  <si>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工程名稱：</t>
    <phoneticPr fontId="4" type="noConversion"/>
  </si>
  <si>
    <t>結構位置：</t>
    <phoneticPr fontId="4" type="noConversion"/>
  </si>
  <si>
    <t>E(cm)</t>
    <phoneticPr fontId="4" type="noConversion"/>
  </si>
  <si>
    <t>F(cm)</t>
    <phoneticPr fontId="1" type="noConversion"/>
  </si>
  <si>
    <t>G(cm)</t>
    <phoneticPr fontId="1" type="noConversion"/>
  </si>
  <si>
    <t>長度(cm)</t>
    <phoneticPr fontId="4" type="noConversion"/>
  </si>
  <si>
    <t>數量</t>
    <phoneticPr fontId="4" type="noConversion"/>
  </si>
  <si>
    <t>重量(kg)</t>
    <phoneticPr fontId="4" type="noConversion"/>
  </si>
  <si>
    <t>折減(cm)</t>
    <phoneticPr fontId="13" type="noConversion"/>
  </si>
  <si>
    <t>備註</t>
    <phoneticPr fontId="4" type="noConversion"/>
  </si>
  <si>
    <t>LI-0</t>
  </si>
  <si>
    <t>LL-0</t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</si>
  <si>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</si>
  <si>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</si>
  <si>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</si>
  <si>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</si>
  <si>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#8</t>
    <phoneticPr fontId="1" type="noConversion"/>
  </si>
  <si>
    <t>#9</t>
    <phoneticPr fontId="1" type="noConversion"/>
  </si>
  <si>
    <t>#10</t>
    <phoneticPr fontId="1" type="noConversion"/>
  </si>
  <si>
    <t>#11</t>
    <phoneticPr fontId="1" type="noConversion"/>
  </si>
  <si>
    <t>料表3</t>
    <phoneticPr fontId="1" type="noConversion"/>
  </si>
  <si>
    <t>重量(kg)</t>
    <phoneticPr fontId="4" type="noConversion"/>
  </si>
  <si>
    <t>折減(cm)</t>
    <phoneticPr fontId="13" type="noConversion"/>
  </si>
  <si>
    <t>備註</t>
    <phoneticPr fontId="4" type="noConversion"/>
  </si>
  <si>
    <t>料表4</t>
    <phoneticPr fontId="1" type="noConversion"/>
  </si>
  <si>
    <t>料表5</t>
    <phoneticPr fontId="1" type="noConversion"/>
  </si>
  <si>
    <t>#11-300x1</t>
    <phoneticPr fontId="1" type="noConversion"/>
  </si>
  <si>
    <t>#10-300x1</t>
    <phoneticPr fontId="1" type="noConversion"/>
  </si>
  <si>
    <t>#3-300x1</t>
    <phoneticPr fontId="1" type="noConversion"/>
  </si>
  <si>
    <t>#4-300x1</t>
    <phoneticPr fontId="1" type="noConversion"/>
  </si>
  <si>
    <t>#5-300x1</t>
    <phoneticPr fontId="1" type="noConversion"/>
  </si>
  <si>
    <t>#6-300x1</t>
    <phoneticPr fontId="1" type="noConversion"/>
  </si>
  <si>
    <t>#7-300x1</t>
    <phoneticPr fontId="1" type="noConversion"/>
  </si>
  <si>
    <t>#8-300x1</t>
    <phoneticPr fontId="1" type="noConversion"/>
  </si>
  <si>
    <t>#9-300x1</t>
    <phoneticPr fontId="1" type="noConversion"/>
  </si>
  <si>
    <t>#11-700x1</t>
    <phoneticPr fontId="1" type="noConversion"/>
  </si>
  <si>
    <t>#11-600x1</t>
    <phoneticPr fontId="1" type="noConversion"/>
  </si>
  <si>
    <t>#11-500x1</t>
    <phoneticPr fontId="1" type="noConversion"/>
  </si>
  <si>
    <t>#11-60+1000x1</t>
    <phoneticPr fontId="1" type="noConversion"/>
  </si>
  <si>
    <t>#11-60+500x1</t>
    <phoneticPr fontId="1" type="noConversion"/>
  </si>
  <si>
    <t>#11-60+1000+60x1</t>
    <phoneticPr fontId="1" type="noConversion"/>
  </si>
  <si>
    <t>#11-700x1 + #11-700x1 + #11-700x1</t>
    <phoneticPr fontId="1" type="noConversion"/>
  </si>
  <si>
    <t>#9-45+700x50 + #9-45+700x50</t>
    <phoneticPr fontId="1" type="noConversion"/>
  </si>
  <si>
    <t>#11-60+700x6</t>
    <phoneticPr fontId="1" type="noConversion"/>
  </si>
  <si>
    <t>#11-60+600x10</t>
    <phoneticPr fontId="1" type="noConversion"/>
  </si>
  <si>
    <t>#11-60+500x9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</si>
</sst>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0.0_ ;[Red]\-0.0\ "/>
  </numFmts>
  <fonts count="14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4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177" fontId="7" fillId="0" borderId="1" xfId="1" applyNumberFormat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3" fillId="0" borderId="0" xfId="1" applyFont="1" applyFill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453568</xdr:colOff>
      <xdr:row>9</xdr:row>
      <xdr:rowOff>301609</xdr:rowOff>
    </xdr:from>
    <xdr:to>
      <xdr:col>9</xdr:col>
      <xdr:colOff>1006929</xdr:colOff>
      <xdr:row>9</xdr:row>
      <xdr:rowOff>302759</xdr:rowOff>
    </xdr:to>
    <xdr:cxnSp macro="">
      <xdr:nvCxnSpPr>
        <xdr:cNvPr id="11" name="直線接點 10"/>
        <xdr:cNvCxnSpPr/>
      </xdr:nvCxnSpPr>
      <xdr:spPr>
        <a:xfrm>
          <a:off x="1596568" y="3744216"/>
          <a:ext cx="553361" cy="11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1011247</xdr:colOff>
      <xdr:row>9</xdr:row>
      <xdr:rowOff>132158</xdr:rowOff>
    </xdr:from>
    <xdr:to>
      <xdr:col>9</xdr:col>
      <xdr:colOff>1011247</xdr:colOff>
      <xdr:row>9</xdr:row>
      <xdr:rowOff>307269</xdr:rowOff>
    </xdr:to>
    <xdr:cxnSp macro="">
      <xdr:nvCxnSpPr>
        <xdr:cNvPr id="12" name="直線接點 11"/>
        <xdr:cNvCxnSpPr/>
      </xdr:nvCxnSpPr>
      <xdr:spPr>
        <a:xfrm flipV="1">
          <a:off x="2154247" y="3570683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486898</xdr:colOff>
      <xdr:row>6</xdr:row>
      <xdr:rowOff>236376</xdr:rowOff>
    </xdr:from>
    <xdr:to>
      <xdr:col>9</xdr:col>
      <xdr:colOff>1208552</xdr:colOff>
      <xdr:row>6</xdr:row>
      <xdr:rowOff>236376</xdr:rowOff>
    </xdr:to>
    <xdr:cxnSp macro="">
      <xdr:nvCxnSpPr>
        <xdr:cNvPr id="20" name="直線接點 19"/>
        <xdr:cNvCxnSpPr/>
      </xdr:nvCxnSpPr>
      <xdr:spPr>
        <a:xfrm>
          <a:off x="1629898" y="19223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486898</xdr:colOff>
      <xdr:row>6</xdr:row>
      <xdr:rowOff>63522</xdr:rowOff>
    </xdr:from>
    <xdr:to>
      <xdr:col>9</xdr:col>
      <xdr:colOff>486898</xdr:colOff>
      <xdr:row>6</xdr:row>
      <xdr:rowOff>236376</xdr:rowOff>
    </xdr:to>
    <xdr:cxnSp macro="">
      <xdr:nvCxnSpPr>
        <xdr:cNvPr id="21" name="直線接點 20"/>
        <xdr:cNvCxnSpPr/>
      </xdr:nvCxnSpPr>
      <xdr:spPr>
        <a:xfrm flipV="1">
          <a:off x="1629898" y="17494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150885</xdr:colOff>
      <xdr:row>6</xdr:row>
      <xdr:rowOff>41416</xdr:rowOff>
    </xdr:from>
    <xdr:to>
      <xdr:col>9</xdr:col>
      <xdr:colOff>533400</xdr:colOff>
      <xdr:row>6</xdr:row>
      <xdr:rowOff>241471</xdr:rowOff>
    </xdr:to>
    <xdr:sp macro="" textlink="">
      <xdr:nvSpPr>
        <xdr:cNvPr id="22" name="文字方塊 21"/>
        <xdr:cNvSpPr txBox="1"/>
      </xdr:nvSpPr>
      <xdr:spPr>
        <a:xfrm>
          <a:off x="1293885" y="2165491"/>
          <a:ext cx="382515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pPr algn="r"/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550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679199</xdr:colOff>
      <xdr:row>6</xdr:row>
      <xdr:rowOff>218443</xdr:rowOff>
    </xdr:from>
    <xdr:to>
      <xdr:col>9</xdr:col>
      <xdr:colOff>995362</xdr:colOff>
      <xdr:row>6</xdr:row>
      <xdr:rowOff>418498</xdr:rowOff>
    </xdr:to>
    <xdr:sp macro="" textlink="">
      <xdr:nvSpPr>
        <xdr:cNvPr id="23" name="文字方塊 22"/>
        <xdr:cNvSpPr txBox="1"/>
      </xdr:nvSpPr>
      <xdr:spPr>
        <a:xfrm>
          <a:off x="1822199" y="1904368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21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277185</xdr:colOff>
      <xdr:row>3</xdr:row>
      <xdr:rowOff>303601</xdr:rowOff>
    </xdr:from>
    <xdr:to>
      <xdr:col>9</xdr:col>
      <xdr:colOff>1113465</xdr:colOff>
      <xdr:row>3</xdr:row>
      <xdr:rowOff>303601</xdr:rowOff>
    </xdr:to>
    <xdr:cxnSp macro="">
      <xdr:nvCxnSpPr>
        <xdr:cNvPr id="24" name="直線接點 23"/>
        <xdr:cNvCxnSpPr/>
      </xdr:nvCxnSpPr>
      <xdr:spPr>
        <a:xfrm>
          <a:off x="1420185" y="286582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516514</xdr:colOff>
      <xdr:row>3</xdr:row>
      <xdr:rowOff>117007</xdr:rowOff>
    </xdr:from>
    <xdr:to>
      <xdr:col>9</xdr:col>
      <xdr:colOff>928687</xdr:colOff>
      <xdr:row>3</xdr:row>
      <xdr:rowOff>317062</xdr:rowOff>
    </xdr:to>
    <xdr:sp macro="" textlink="">
      <xdr:nvSpPr>
        <xdr:cNvPr id="25" name="文字方塊 24"/>
        <xdr:cNvSpPr txBox="1"/>
      </xdr:nvSpPr>
      <xdr:spPr>
        <a:xfrm>
          <a:off x="1659514" y="3141195"/>
          <a:ext cx="41217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1400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175111</xdr:rowOff>
    </xdr:to>
    <xdr:cxnSp macro="">
      <xdr:nvCxnSpPr>
        <xdr:cNvPr id="29" name="直線接點 28"/>
        <xdr:cNvCxnSpPr/>
      </xdr:nvCxnSpPr>
      <xdr:spPr>
        <a:xfrm flipV="1">
          <a:off x="1143000" y="1245220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451312</xdr:colOff>
      <xdr:row>9</xdr:row>
      <xdr:rowOff>125772</xdr:rowOff>
    </xdr:from>
    <xdr:to>
      <xdr:col>9</xdr:col>
      <xdr:colOff>451312</xdr:colOff>
      <xdr:row>9</xdr:row>
      <xdr:rowOff>300883</xdr:rowOff>
    </xdr:to>
    <xdr:cxnSp macro="">
      <xdr:nvCxnSpPr>
        <xdr:cNvPr id="30" name="直線接點 29"/>
        <xdr:cNvCxnSpPr/>
      </xdr:nvCxnSpPr>
      <xdr:spPr>
        <a:xfrm flipV="1">
          <a:off x="1594312" y="3587429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663536</xdr:colOff>
      <xdr:row>8</xdr:row>
      <xdr:rowOff>334115</xdr:rowOff>
    </xdr:from>
    <xdr:to>
      <xdr:col>9</xdr:col>
      <xdr:colOff>1181101</xdr:colOff>
      <xdr:row>8</xdr:row>
      <xdr:rowOff>337705</xdr:rowOff>
    </xdr:to>
    <xdr:cxnSp macro="">
      <xdr:nvCxnSpPr>
        <xdr:cNvPr id="43" name="直線接點 42"/>
        <xdr:cNvCxnSpPr/>
      </xdr:nvCxnSpPr>
      <xdr:spPr>
        <a:xfrm flipV="1">
          <a:off x="1806536" y="2477240"/>
          <a:ext cx="517565" cy="359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972561</xdr:colOff>
      <xdr:row>8</xdr:row>
      <xdr:rowOff>141500</xdr:rowOff>
    </xdr:from>
    <xdr:to>
      <xdr:col>9</xdr:col>
      <xdr:colOff>1352550</xdr:colOff>
      <xdr:row>8</xdr:row>
      <xdr:rowOff>333376</xdr:rowOff>
    </xdr:to>
    <xdr:sp macro="" textlink="">
      <xdr:nvSpPr>
        <xdr:cNvPr id="44" name="文字方塊 43"/>
        <xdr:cNvSpPr txBox="1"/>
      </xdr:nvSpPr>
      <xdr:spPr>
        <a:xfrm>
          <a:off x="2115561" y="3141875"/>
          <a:ext cx="379989" cy="19187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396772</xdr:colOff>
      <xdr:row>8</xdr:row>
      <xdr:rowOff>101202</xdr:rowOff>
    </xdr:from>
    <xdr:to>
      <xdr:col>9</xdr:col>
      <xdr:colOff>663471</xdr:colOff>
      <xdr:row>8</xdr:row>
      <xdr:rowOff>339327</xdr:rowOff>
    </xdr:to>
    <xdr:cxnSp macro="">
      <xdr:nvCxnSpPr>
        <xdr:cNvPr id="45" name="直線接點 44"/>
        <xdr:cNvCxnSpPr/>
      </xdr:nvCxnSpPr>
      <xdr:spPr>
        <a:xfrm flipH="1" flipV="1">
          <a:off x="1539772" y="2244327"/>
          <a:ext cx="266699" cy="23812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145257</xdr:colOff>
      <xdr:row>8</xdr:row>
      <xdr:rowOff>150553</xdr:rowOff>
    </xdr:from>
    <xdr:to>
      <xdr:col>9</xdr:col>
      <xdr:colOff>532210</xdr:colOff>
      <xdr:row>8</xdr:row>
      <xdr:rowOff>357878</xdr:rowOff>
    </xdr:to>
    <xdr:sp macro="" textlink="">
      <xdr:nvSpPr>
        <xdr:cNvPr id="46" name="文字方塊 45"/>
        <xdr:cNvSpPr txBox="1"/>
      </xdr:nvSpPr>
      <xdr:spPr>
        <a:xfrm>
          <a:off x="1288257" y="3150928"/>
          <a:ext cx="38695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1000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654843</xdr:colOff>
      <xdr:row>8</xdr:row>
      <xdr:rowOff>148828</xdr:rowOff>
    </xdr:from>
    <xdr:to>
      <xdr:col>9</xdr:col>
      <xdr:colOff>914012</xdr:colOff>
      <xdr:row>8</xdr:row>
      <xdr:rowOff>331146</xdr:rowOff>
    </xdr:to>
    <xdr:sp macro="" textlink="">
      <xdr:nvSpPr>
        <xdr:cNvPr id="47" name="文字方塊 46"/>
        <xdr:cNvSpPr txBox="1"/>
      </xdr:nvSpPr>
      <xdr:spPr>
        <a:xfrm>
          <a:off x="1797843" y="2291953"/>
          <a:ext cx="259169" cy="18231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050" b="1">
              <a:latin typeface="新細明體"/>
              <a:ea typeface="新細明體"/>
            </a:rPr>
            <a:t>140°</a:t>
          </a:r>
          <a:endParaRPr lang="zh-TW" altLang="en-US" sz="105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564240</xdr:colOff>
      <xdr:row>9</xdr:row>
      <xdr:rowOff>127332</xdr:rowOff>
    </xdr:from>
    <xdr:to>
      <xdr:col>9</xdr:col>
      <xdr:colOff>930729</xdr:colOff>
      <xdr:row>9</xdr:row>
      <xdr:rowOff>331761</xdr:rowOff>
    </xdr:to>
    <xdr:sp macro="" textlink="">
      <xdr:nvSpPr>
        <xdr:cNvPr id="48" name="文字方塊 47"/>
        <xdr:cNvSpPr txBox="1"/>
      </xdr:nvSpPr>
      <xdr:spPr>
        <a:xfrm>
          <a:off x="1707240" y="3588989"/>
          <a:ext cx="366489" cy="20442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1000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1044995</xdr:colOff>
      <xdr:row>9</xdr:row>
      <xdr:rowOff>110830</xdr:rowOff>
    </xdr:from>
    <xdr:to>
      <xdr:col>9</xdr:col>
      <xdr:colOff>1428751</xdr:colOff>
      <xdr:row>9</xdr:row>
      <xdr:rowOff>315259</xdr:rowOff>
    </xdr:to>
    <xdr:sp macro="" textlink="">
      <xdr:nvSpPr>
        <xdr:cNvPr id="50" name="文字方塊 49"/>
        <xdr:cNvSpPr txBox="1"/>
      </xdr:nvSpPr>
      <xdr:spPr>
        <a:xfrm>
          <a:off x="2187995" y="3534817"/>
          <a:ext cx="383756" cy="20442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pPr algn="l"/>
          <a:r>
            <a:rPr lang="en-US" altLang="zh-TW" sz="1200" b="1">
              <a:latin typeface="新細明體"/>
              <a:ea typeface="新細明體"/>
            </a:rPr>
            <a:t>1000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70758</xdr:colOff>
      <xdr:row>9</xdr:row>
      <xdr:rowOff>129641</xdr:rowOff>
    </xdr:from>
    <xdr:to>
      <xdr:col>9</xdr:col>
      <xdr:colOff>442233</xdr:colOff>
      <xdr:row>9</xdr:row>
      <xdr:rowOff>329696</xdr:rowOff>
    </xdr:to>
    <xdr:sp macro="" textlink="">
      <xdr:nvSpPr>
        <xdr:cNvPr id="51" name="文字方塊 50"/>
        <xdr:cNvSpPr txBox="1"/>
      </xdr:nvSpPr>
      <xdr:spPr>
        <a:xfrm>
          <a:off x="1213758" y="3572248"/>
          <a:ext cx="371475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pPr algn="r"/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1000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277185</xdr:colOff>
      <xdr:row>4</xdr:row>
      <xdr:rowOff>303601</xdr:rowOff>
    </xdr:from>
    <xdr:to>
      <xdr:col>9</xdr:col>
      <xdr:colOff>1113465</xdr:colOff>
      <xdr:row>4</xdr:row>
      <xdr:rowOff>303601</xdr:rowOff>
    </xdr:to>
    <xdr:cxnSp macro="">
      <xdr:nvCxnSpPr>
        <xdr:cNvPr id="28" name="直線接點 27"/>
        <xdr:cNvCxnSpPr/>
      </xdr:nvCxnSpPr>
      <xdr:spPr>
        <a:xfrm>
          <a:off x="1420185" y="111322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516514</xdr:colOff>
      <xdr:row>4</xdr:row>
      <xdr:rowOff>117007</xdr:rowOff>
    </xdr:from>
    <xdr:to>
      <xdr:col>9</xdr:col>
      <xdr:colOff>928687</xdr:colOff>
      <xdr:row>4</xdr:row>
      <xdr:rowOff>317062</xdr:rowOff>
    </xdr:to>
    <xdr:sp macro="" textlink="">
      <xdr:nvSpPr>
        <xdr:cNvPr id="31" name="文字方塊 30"/>
        <xdr:cNvSpPr txBox="1"/>
      </xdr:nvSpPr>
      <xdr:spPr>
        <a:xfrm>
          <a:off x="1659514" y="926632"/>
          <a:ext cx="41217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510.5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486898</xdr:colOff>
      <xdr:row>5</xdr:row>
      <xdr:rowOff>236376</xdr:rowOff>
    </xdr:from>
    <xdr:to>
      <xdr:col>9</xdr:col>
      <xdr:colOff>1208552</xdr:colOff>
      <xdr:row>5</xdr:row>
      <xdr:rowOff>236376</xdr:rowOff>
    </xdr:to>
    <xdr:cxnSp macro="">
      <xdr:nvCxnSpPr>
        <xdr:cNvPr id="32" name="直線接點 31"/>
        <xdr:cNvCxnSpPr/>
      </xdr:nvCxnSpPr>
      <xdr:spPr>
        <a:xfrm>
          <a:off x="1629898" y="236045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486898</xdr:colOff>
      <xdr:row>5</xdr:row>
      <xdr:rowOff>63522</xdr:rowOff>
    </xdr:from>
    <xdr:to>
      <xdr:col>9</xdr:col>
      <xdr:colOff>486898</xdr:colOff>
      <xdr:row>5</xdr:row>
      <xdr:rowOff>236376</xdr:rowOff>
    </xdr:to>
    <xdr:cxnSp macro="">
      <xdr:nvCxnSpPr>
        <xdr:cNvPr id="35" name="直線接點 34"/>
        <xdr:cNvCxnSpPr/>
      </xdr:nvCxnSpPr>
      <xdr:spPr>
        <a:xfrm flipV="1">
          <a:off x="1629898" y="218759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274710</xdr:colOff>
      <xdr:row>5</xdr:row>
      <xdr:rowOff>44762</xdr:rowOff>
    </xdr:from>
    <xdr:to>
      <xdr:col>9</xdr:col>
      <xdr:colOff>419621</xdr:colOff>
      <xdr:row>5</xdr:row>
      <xdr:rowOff>244817</xdr:rowOff>
    </xdr:to>
    <xdr:sp macro="" textlink="">
      <xdr:nvSpPr>
        <xdr:cNvPr id="42" name="文字方塊 41"/>
        <xdr:cNvSpPr txBox="1"/>
      </xdr:nvSpPr>
      <xdr:spPr>
        <a:xfrm>
          <a:off x="1417710" y="2168837"/>
          <a:ext cx="14491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21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679199</xdr:colOff>
      <xdr:row>5</xdr:row>
      <xdr:rowOff>218443</xdr:rowOff>
    </xdr:from>
    <xdr:to>
      <xdr:col>9</xdr:col>
      <xdr:colOff>995362</xdr:colOff>
      <xdr:row>5</xdr:row>
      <xdr:rowOff>418498</xdr:rowOff>
    </xdr:to>
    <xdr:sp macro="" textlink="">
      <xdr:nvSpPr>
        <xdr:cNvPr id="49" name="文字方塊 48"/>
        <xdr:cNvSpPr txBox="1"/>
      </xdr:nvSpPr>
      <xdr:spPr>
        <a:xfrm>
          <a:off x="1822199" y="2342518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550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486898</xdr:colOff>
      <xdr:row>7</xdr:row>
      <xdr:rowOff>236376</xdr:rowOff>
    </xdr:from>
    <xdr:to>
      <xdr:col>9</xdr:col>
      <xdr:colOff>1208552</xdr:colOff>
      <xdr:row>7</xdr:row>
      <xdr:rowOff>236376</xdr:rowOff>
    </xdr:to>
    <xdr:cxnSp macro="">
      <xdr:nvCxnSpPr>
        <xdr:cNvPr id="52" name="直線接點 51"/>
        <xdr:cNvCxnSpPr/>
      </xdr:nvCxnSpPr>
      <xdr:spPr>
        <a:xfrm>
          <a:off x="1629898" y="236045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486898</xdr:colOff>
      <xdr:row>7</xdr:row>
      <xdr:rowOff>63522</xdr:rowOff>
    </xdr:from>
    <xdr:to>
      <xdr:col>9</xdr:col>
      <xdr:colOff>486898</xdr:colOff>
      <xdr:row>7</xdr:row>
      <xdr:rowOff>236376</xdr:rowOff>
    </xdr:to>
    <xdr:cxnSp macro="">
      <xdr:nvCxnSpPr>
        <xdr:cNvPr id="53" name="直線接點 52"/>
        <xdr:cNvCxnSpPr/>
      </xdr:nvCxnSpPr>
      <xdr:spPr>
        <a:xfrm flipV="1">
          <a:off x="1629898" y="218759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122310</xdr:colOff>
      <xdr:row>7</xdr:row>
      <xdr:rowOff>41416</xdr:rowOff>
    </xdr:from>
    <xdr:to>
      <xdr:col>9</xdr:col>
      <xdr:colOff>504825</xdr:colOff>
      <xdr:row>7</xdr:row>
      <xdr:rowOff>241471</xdr:rowOff>
    </xdr:to>
    <xdr:sp macro="" textlink="">
      <xdr:nvSpPr>
        <xdr:cNvPr id="54" name="文字方塊 53"/>
        <xdr:cNvSpPr txBox="1"/>
      </xdr:nvSpPr>
      <xdr:spPr>
        <a:xfrm>
          <a:off x="1265310" y="2603641"/>
          <a:ext cx="382515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pPr algn="r"/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1000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622049</xdr:colOff>
      <xdr:row>7</xdr:row>
      <xdr:rowOff>213997</xdr:rowOff>
    </xdr:from>
    <xdr:to>
      <xdr:col>9</xdr:col>
      <xdr:colOff>1095375</xdr:colOff>
      <xdr:row>7</xdr:row>
      <xdr:rowOff>414052</xdr:rowOff>
    </xdr:to>
    <xdr:sp macro="" textlink="">
      <xdr:nvSpPr>
        <xdr:cNvPr id="55" name="文字方塊 54"/>
        <xdr:cNvSpPr txBox="1"/>
      </xdr:nvSpPr>
      <xdr:spPr>
        <a:xfrm>
          <a:off x="1765049" y="2776222"/>
          <a:ext cx="473326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1000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453568</xdr:colOff>
      <xdr:row>10</xdr:row>
      <xdr:rowOff>301609</xdr:rowOff>
    </xdr:from>
    <xdr:to>
      <xdr:col>9</xdr:col>
      <xdr:colOff>1006929</xdr:colOff>
      <xdr:row>10</xdr:row>
      <xdr:rowOff>302759</xdr:rowOff>
    </xdr:to>
    <xdr:cxnSp macro="">
      <xdr:nvCxnSpPr>
        <xdr:cNvPr id="56" name="直線接點 55"/>
        <xdr:cNvCxnSpPr/>
      </xdr:nvCxnSpPr>
      <xdr:spPr>
        <a:xfrm>
          <a:off x="1596568" y="3740134"/>
          <a:ext cx="553361" cy="11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1011247</xdr:colOff>
      <xdr:row>10</xdr:row>
      <xdr:rowOff>304074</xdr:rowOff>
    </xdr:from>
    <xdr:to>
      <xdr:col>9</xdr:col>
      <xdr:colOff>1011247</xdr:colOff>
      <xdr:row>10</xdr:row>
      <xdr:rowOff>479185</xdr:rowOff>
    </xdr:to>
    <xdr:cxnSp macro="">
      <xdr:nvCxnSpPr>
        <xdr:cNvPr id="57" name="直線接點 56"/>
        <xdr:cNvCxnSpPr/>
      </xdr:nvCxnSpPr>
      <xdr:spPr>
        <a:xfrm flipV="1">
          <a:off x="2154247" y="4169830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0</xdr:rowOff>
    </xdr:from>
    <xdr:to>
      <xdr:col>2</xdr:col>
      <xdr:colOff>0</xdr:colOff>
      <xdr:row>10</xdr:row>
      <xdr:rowOff>175111</xdr:rowOff>
    </xdr:to>
    <xdr:cxnSp macro="">
      <xdr:nvCxnSpPr>
        <xdr:cNvPr id="58" name="直線接點 57"/>
        <xdr:cNvCxnSpPr/>
      </xdr:nvCxnSpPr>
      <xdr:spPr>
        <a:xfrm flipV="1">
          <a:off x="1143000" y="3438525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451312</xdr:colOff>
      <xdr:row>10</xdr:row>
      <xdr:rowOff>125772</xdr:rowOff>
    </xdr:from>
    <xdr:to>
      <xdr:col>9</xdr:col>
      <xdr:colOff>451312</xdr:colOff>
      <xdr:row>10</xdr:row>
      <xdr:rowOff>300883</xdr:rowOff>
    </xdr:to>
    <xdr:cxnSp macro="">
      <xdr:nvCxnSpPr>
        <xdr:cNvPr id="59" name="直線接點 58"/>
        <xdr:cNvCxnSpPr/>
      </xdr:nvCxnSpPr>
      <xdr:spPr>
        <a:xfrm flipV="1">
          <a:off x="1594312" y="3564297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564240</xdr:colOff>
      <xdr:row>10</xdr:row>
      <xdr:rowOff>127332</xdr:rowOff>
    </xdr:from>
    <xdr:to>
      <xdr:col>9</xdr:col>
      <xdr:colOff>930729</xdr:colOff>
      <xdr:row>10</xdr:row>
      <xdr:rowOff>331761</xdr:rowOff>
    </xdr:to>
    <xdr:sp macro="" textlink="">
      <xdr:nvSpPr>
        <xdr:cNvPr id="60" name="文字方塊 59"/>
        <xdr:cNvSpPr txBox="1"/>
      </xdr:nvSpPr>
      <xdr:spPr>
        <a:xfrm>
          <a:off x="1707240" y="3565857"/>
          <a:ext cx="366489" cy="20442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1000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1044994</xdr:colOff>
      <xdr:row>10</xdr:row>
      <xdr:rowOff>282746</xdr:rowOff>
    </xdr:from>
    <xdr:to>
      <xdr:col>9</xdr:col>
      <xdr:colOff>1503589</xdr:colOff>
      <xdr:row>10</xdr:row>
      <xdr:rowOff>487175</xdr:rowOff>
    </xdr:to>
    <xdr:sp macro="" textlink="">
      <xdr:nvSpPr>
        <xdr:cNvPr id="61" name="文字方塊 60"/>
        <xdr:cNvSpPr txBox="1"/>
      </xdr:nvSpPr>
      <xdr:spPr>
        <a:xfrm>
          <a:off x="2187994" y="4148502"/>
          <a:ext cx="458595" cy="20442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pPr algn="l"/>
          <a:r>
            <a:rPr lang="en-US" altLang="zh-TW" sz="1200" b="1">
              <a:latin typeface="新細明體"/>
              <a:ea typeface="新細明體"/>
            </a:rPr>
            <a:t>1000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70758</xdr:colOff>
      <xdr:row>10</xdr:row>
      <xdr:rowOff>129641</xdr:rowOff>
    </xdr:from>
    <xdr:to>
      <xdr:col>9</xdr:col>
      <xdr:colOff>442233</xdr:colOff>
      <xdr:row>10</xdr:row>
      <xdr:rowOff>329696</xdr:rowOff>
    </xdr:to>
    <xdr:sp macro="" textlink="">
      <xdr:nvSpPr>
        <xdr:cNvPr id="62" name="文字方塊 61"/>
        <xdr:cNvSpPr txBox="1"/>
      </xdr:nvSpPr>
      <xdr:spPr>
        <a:xfrm>
          <a:off x="1213758" y="3568166"/>
          <a:ext cx="371475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pPr algn="r"/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1000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277185</xdr:colOff>
      <xdr:row>3</xdr:row>
      <xdr:rowOff>303601</xdr:rowOff>
    </xdr:from>
    <xdr:to>
      <xdr:col>9</xdr:col>
      <xdr:colOff>1113465</xdr:colOff>
      <xdr:row>3</xdr:row>
      <xdr:rowOff>303601</xdr:rowOff>
    </xdr:to>
    <xdr:cxnSp macro="">
      <xdr:nvCxnSpPr>
        <xdr:cNvPr id="2" name="直線接點 1"/>
        <xdr:cNvCxnSpPr/>
      </xdr:nvCxnSpPr>
      <xdr:spPr>
        <a:xfrm>
          <a:off x="1420185" y="111322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3</xdr:row>
      <xdr:rowOff>150494</xdr:rowOff>
    </xdr:from>
    <xdr:to>
      <xdr:col>9</xdr:col>
      <xdr:colOff>828683</xdr:colOff>
      <xdr:row>3</xdr:row>
      <xdr:rowOff>283575</xdr:rowOff>
    </xdr:to>
    <xdr:sp macro="" textlink="">
      <xdr:nvSpPr>
        <xdr:cNvPr id="3" name="文字方塊 2"/>
        <xdr:cNvSpPr txBox="1"/>
      </xdr:nvSpPr>
      <xdr:spPr>
        <a:xfrm>
          <a:off x="1704109" y="96011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300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277185</xdr:colOff>
      <xdr:row>4</xdr:row>
      <xdr:rowOff>303601</xdr:rowOff>
    </xdr:from>
    <xdr:to>
      <xdr:col>9</xdr:col>
      <xdr:colOff>1113465</xdr:colOff>
      <xdr:row>4</xdr:row>
      <xdr:rowOff>303601</xdr:rowOff>
    </xdr:to>
    <xdr:cxnSp macro="">
      <xdr:nvCxnSpPr>
        <xdr:cNvPr id="4" name="直線接點 3"/>
        <xdr:cNvCxnSpPr/>
      </xdr:nvCxnSpPr>
      <xdr:spPr>
        <a:xfrm>
          <a:off x="1420185" y="155137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4</xdr:row>
      <xdr:rowOff>150494</xdr:rowOff>
    </xdr:from>
    <xdr:to>
      <xdr:col>9</xdr:col>
      <xdr:colOff>828683</xdr:colOff>
      <xdr:row>4</xdr:row>
      <xdr:rowOff>283575</xdr:rowOff>
    </xdr:to>
    <xdr:sp macro="" textlink="">
      <xdr:nvSpPr>
        <xdr:cNvPr id="5" name="文字方塊 4"/>
        <xdr:cNvSpPr txBox="1"/>
      </xdr:nvSpPr>
      <xdr:spPr>
        <a:xfrm>
          <a:off x="1704109" y="139826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300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277185</xdr:colOff>
      <xdr:row>5</xdr:row>
      <xdr:rowOff>303601</xdr:rowOff>
    </xdr:from>
    <xdr:to>
      <xdr:col>9</xdr:col>
      <xdr:colOff>1113465</xdr:colOff>
      <xdr:row>5</xdr:row>
      <xdr:rowOff>303601</xdr:rowOff>
    </xdr:to>
    <xdr:cxnSp macro="">
      <xdr:nvCxnSpPr>
        <xdr:cNvPr id="6" name="直線接點 5"/>
        <xdr:cNvCxnSpPr/>
      </xdr:nvCxnSpPr>
      <xdr:spPr>
        <a:xfrm>
          <a:off x="1420185" y="198952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5</xdr:row>
      <xdr:rowOff>150494</xdr:rowOff>
    </xdr:from>
    <xdr:to>
      <xdr:col>9</xdr:col>
      <xdr:colOff>828683</xdr:colOff>
      <xdr:row>5</xdr:row>
      <xdr:rowOff>283575</xdr:rowOff>
    </xdr:to>
    <xdr:sp macro="" textlink="">
      <xdr:nvSpPr>
        <xdr:cNvPr id="7" name="文字方塊 6"/>
        <xdr:cNvSpPr txBox="1"/>
      </xdr:nvSpPr>
      <xdr:spPr>
        <a:xfrm>
          <a:off x="1704109" y="183641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300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277185</xdr:colOff>
      <xdr:row>6</xdr:row>
      <xdr:rowOff>303601</xdr:rowOff>
    </xdr:from>
    <xdr:to>
      <xdr:col>9</xdr:col>
      <xdr:colOff>1113465</xdr:colOff>
      <xdr:row>6</xdr:row>
      <xdr:rowOff>303601</xdr:rowOff>
    </xdr:to>
    <xdr:cxnSp macro="">
      <xdr:nvCxnSpPr>
        <xdr:cNvPr id="8" name="直線接點 7"/>
        <xdr:cNvCxnSpPr/>
      </xdr:nvCxnSpPr>
      <xdr:spPr>
        <a:xfrm>
          <a:off x="1420185" y="242767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6</xdr:row>
      <xdr:rowOff>150494</xdr:rowOff>
    </xdr:from>
    <xdr:to>
      <xdr:col>9</xdr:col>
      <xdr:colOff>828683</xdr:colOff>
      <xdr:row>6</xdr:row>
      <xdr:rowOff>283575</xdr:rowOff>
    </xdr:to>
    <xdr:sp macro="" textlink="">
      <xdr:nvSpPr>
        <xdr:cNvPr id="9" name="文字方塊 8"/>
        <xdr:cNvSpPr txBox="1"/>
      </xdr:nvSpPr>
      <xdr:spPr>
        <a:xfrm>
          <a:off x="1704109" y="227456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300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277185</xdr:colOff>
      <xdr:row>7</xdr:row>
      <xdr:rowOff>303601</xdr:rowOff>
    </xdr:from>
    <xdr:to>
      <xdr:col>9</xdr:col>
      <xdr:colOff>1113465</xdr:colOff>
      <xdr:row>7</xdr:row>
      <xdr:rowOff>303601</xdr:rowOff>
    </xdr:to>
    <xdr:cxnSp macro="">
      <xdr:nvCxnSpPr>
        <xdr:cNvPr id="10" name="直線接點 9"/>
        <xdr:cNvCxnSpPr/>
      </xdr:nvCxnSpPr>
      <xdr:spPr>
        <a:xfrm>
          <a:off x="1420185" y="286582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7</xdr:row>
      <xdr:rowOff>150494</xdr:rowOff>
    </xdr:from>
    <xdr:to>
      <xdr:col>9</xdr:col>
      <xdr:colOff>828683</xdr:colOff>
      <xdr:row>7</xdr:row>
      <xdr:rowOff>283575</xdr:rowOff>
    </xdr:to>
    <xdr:sp macro="" textlink="">
      <xdr:nvSpPr>
        <xdr:cNvPr id="11" name="文字方塊 10"/>
        <xdr:cNvSpPr txBox="1"/>
      </xdr:nvSpPr>
      <xdr:spPr>
        <a:xfrm>
          <a:off x="1704109" y="271271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300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277185</xdr:colOff>
      <xdr:row>8</xdr:row>
      <xdr:rowOff>303601</xdr:rowOff>
    </xdr:from>
    <xdr:to>
      <xdr:col>9</xdr:col>
      <xdr:colOff>1113465</xdr:colOff>
      <xdr:row>8</xdr:row>
      <xdr:rowOff>303601</xdr:rowOff>
    </xdr:to>
    <xdr:cxnSp macro="">
      <xdr:nvCxnSpPr>
        <xdr:cNvPr id="12" name="直線接點 11"/>
        <xdr:cNvCxnSpPr/>
      </xdr:nvCxnSpPr>
      <xdr:spPr>
        <a:xfrm>
          <a:off x="1420185" y="330397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8</xdr:row>
      <xdr:rowOff>150494</xdr:rowOff>
    </xdr:from>
    <xdr:to>
      <xdr:col>9</xdr:col>
      <xdr:colOff>828683</xdr:colOff>
      <xdr:row>8</xdr:row>
      <xdr:rowOff>283575</xdr:rowOff>
    </xdr:to>
    <xdr:sp macro="" textlink="">
      <xdr:nvSpPr>
        <xdr:cNvPr id="13" name="文字方塊 12"/>
        <xdr:cNvSpPr txBox="1"/>
      </xdr:nvSpPr>
      <xdr:spPr>
        <a:xfrm>
          <a:off x="1704109" y="315086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300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277185</xdr:colOff>
      <xdr:row>9</xdr:row>
      <xdr:rowOff>303601</xdr:rowOff>
    </xdr:from>
    <xdr:to>
      <xdr:col>9</xdr:col>
      <xdr:colOff>1113465</xdr:colOff>
      <xdr:row>9</xdr:row>
      <xdr:rowOff>303601</xdr:rowOff>
    </xdr:to>
    <xdr:cxnSp macro="">
      <xdr:nvCxnSpPr>
        <xdr:cNvPr id="14" name="直線接點 13"/>
        <xdr:cNvCxnSpPr/>
      </xdr:nvCxnSpPr>
      <xdr:spPr>
        <a:xfrm>
          <a:off x="1420185" y="374212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9</xdr:row>
      <xdr:rowOff>150494</xdr:rowOff>
    </xdr:from>
    <xdr:to>
      <xdr:col>9</xdr:col>
      <xdr:colOff>828683</xdr:colOff>
      <xdr:row>9</xdr:row>
      <xdr:rowOff>283575</xdr:rowOff>
    </xdr:to>
    <xdr:sp macro="" textlink="">
      <xdr:nvSpPr>
        <xdr:cNvPr id="15" name="文字方塊 14"/>
        <xdr:cNvSpPr txBox="1"/>
      </xdr:nvSpPr>
      <xdr:spPr>
        <a:xfrm>
          <a:off x="1704109" y="358901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300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277185</xdr:colOff>
      <xdr:row>10</xdr:row>
      <xdr:rowOff>303601</xdr:rowOff>
    </xdr:from>
    <xdr:to>
      <xdr:col>9</xdr:col>
      <xdr:colOff>1113465</xdr:colOff>
      <xdr:row>10</xdr:row>
      <xdr:rowOff>303601</xdr:rowOff>
    </xdr:to>
    <xdr:cxnSp macro="">
      <xdr:nvCxnSpPr>
        <xdr:cNvPr id="16" name="直線接點 15"/>
        <xdr:cNvCxnSpPr/>
      </xdr:nvCxnSpPr>
      <xdr:spPr>
        <a:xfrm>
          <a:off x="1420185" y="418027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10</xdr:row>
      <xdr:rowOff>150494</xdr:rowOff>
    </xdr:from>
    <xdr:to>
      <xdr:col>9</xdr:col>
      <xdr:colOff>828683</xdr:colOff>
      <xdr:row>10</xdr:row>
      <xdr:rowOff>283575</xdr:rowOff>
    </xdr:to>
    <xdr:sp macro="" textlink="">
      <xdr:nvSpPr>
        <xdr:cNvPr id="17" name="文字方塊 16"/>
        <xdr:cNvSpPr txBox="1"/>
      </xdr:nvSpPr>
      <xdr:spPr>
        <a:xfrm>
          <a:off x="1704109" y="402716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300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277185</xdr:colOff>
      <xdr:row>11</xdr:row>
      <xdr:rowOff>303601</xdr:rowOff>
    </xdr:from>
    <xdr:to>
      <xdr:col>9</xdr:col>
      <xdr:colOff>1113465</xdr:colOff>
      <xdr:row>11</xdr:row>
      <xdr:rowOff>303601</xdr:rowOff>
    </xdr:to>
    <xdr:cxnSp macro="">
      <xdr:nvCxnSpPr>
        <xdr:cNvPr id="18" name="直線接點 17"/>
        <xdr:cNvCxnSpPr/>
      </xdr:nvCxnSpPr>
      <xdr:spPr>
        <a:xfrm>
          <a:off x="1420185" y="461842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11</xdr:row>
      <xdr:rowOff>150494</xdr:rowOff>
    </xdr:from>
    <xdr:to>
      <xdr:col>9</xdr:col>
      <xdr:colOff>828683</xdr:colOff>
      <xdr:row>11</xdr:row>
      <xdr:rowOff>283575</xdr:rowOff>
    </xdr:to>
    <xdr:sp macro="" textlink="">
      <xdr:nvSpPr>
        <xdr:cNvPr id="19" name="文字方塊 18"/>
        <xdr:cNvSpPr txBox="1"/>
      </xdr:nvSpPr>
      <xdr:spPr>
        <a:xfrm>
          <a:off x="1704109" y="446531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300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277185</xdr:colOff>
      <xdr:row>3</xdr:row>
      <xdr:rowOff>303601</xdr:rowOff>
    </xdr:from>
    <xdr:to>
      <xdr:col>9</xdr:col>
      <xdr:colOff>1113465</xdr:colOff>
      <xdr:row>3</xdr:row>
      <xdr:rowOff>303601</xdr:rowOff>
    </xdr:to>
    <xdr:cxnSp macro="">
      <xdr:nvCxnSpPr>
        <xdr:cNvPr id="2" name="直線接點 1"/>
        <xdr:cNvCxnSpPr/>
      </xdr:nvCxnSpPr>
      <xdr:spPr>
        <a:xfrm>
          <a:off x="1420185" y="111322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3</xdr:row>
      <xdr:rowOff>150494</xdr:rowOff>
    </xdr:from>
    <xdr:to>
      <xdr:col>9</xdr:col>
      <xdr:colOff>828683</xdr:colOff>
      <xdr:row>3</xdr:row>
      <xdr:rowOff>283575</xdr:rowOff>
    </xdr:to>
    <xdr:sp macro="" textlink="">
      <xdr:nvSpPr>
        <xdr:cNvPr id="3" name="文字方塊 2"/>
        <xdr:cNvSpPr txBox="1"/>
      </xdr:nvSpPr>
      <xdr:spPr>
        <a:xfrm>
          <a:off x="1704109" y="96011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700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277185</xdr:colOff>
      <xdr:row>4</xdr:row>
      <xdr:rowOff>303601</xdr:rowOff>
    </xdr:from>
    <xdr:to>
      <xdr:col>9</xdr:col>
      <xdr:colOff>1113465</xdr:colOff>
      <xdr:row>4</xdr:row>
      <xdr:rowOff>303601</xdr:rowOff>
    </xdr:to>
    <xdr:cxnSp macro="">
      <xdr:nvCxnSpPr>
        <xdr:cNvPr id="4" name="直線接點 3"/>
        <xdr:cNvCxnSpPr/>
      </xdr:nvCxnSpPr>
      <xdr:spPr>
        <a:xfrm>
          <a:off x="1420185" y="155137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4</xdr:row>
      <xdr:rowOff>150494</xdr:rowOff>
    </xdr:from>
    <xdr:to>
      <xdr:col>9</xdr:col>
      <xdr:colOff>828683</xdr:colOff>
      <xdr:row>4</xdr:row>
      <xdr:rowOff>283575</xdr:rowOff>
    </xdr:to>
    <xdr:sp macro="" textlink="">
      <xdr:nvSpPr>
        <xdr:cNvPr id="5" name="文字方塊 4"/>
        <xdr:cNvSpPr txBox="1"/>
      </xdr:nvSpPr>
      <xdr:spPr>
        <a:xfrm>
          <a:off x="1704109" y="139826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600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277185</xdr:colOff>
      <xdr:row>5</xdr:row>
      <xdr:rowOff>303601</xdr:rowOff>
    </xdr:from>
    <xdr:to>
      <xdr:col>9</xdr:col>
      <xdr:colOff>1113465</xdr:colOff>
      <xdr:row>5</xdr:row>
      <xdr:rowOff>303601</xdr:rowOff>
    </xdr:to>
    <xdr:cxnSp macro="">
      <xdr:nvCxnSpPr>
        <xdr:cNvPr id="6" name="直線接點 5"/>
        <xdr:cNvCxnSpPr/>
      </xdr:nvCxnSpPr>
      <xdr:spPr>
        <a:xfrm>
          <a:off x="1420185" y="198952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5</xdr:row>
      <xdr:rowOff>150494</xdr:rowOff>
    </xdr:from>
    <xdr:to>
      <xdr:col>9</xdr:col>
      <xdr:colOff>828683</xdr:colOff>
      <xdr:row>5</xdr:row>
      <xdr:rowOff>283575</xdr:rowOff>
    </xdr:to>
    <xdr:sp macro="" textlink="">
      <xdr:nvSpPr>
        <xdr:cNvPr id="7" name="文字方塊 6"/>
        <xdr:cNvSpPr txBox="1"/>
      </xdr:nvSpPr>
      <xdr:spPr>
        <a:xfrm>
          <a:off x="1704109" y="183641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500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334498</xdr:colOff>
      <xdr:row>6</xdr:row>
      <xdr:rowOff>236376</xdr:rowOff>
    </xdr:from>
    <xdr:to>
      <xdr:col>9</xdr:col>
      <xdr:colOff>1056152</xdr:colOff>
      <xdr:row>6</xdr:row>
      <xdr:rowOff>236376</xdr:rowOff>
    </xdr:to>
    <xdr:cxnSp macro="">
      <xdr:nvCxnSpPr>
        <xdr:cNvPr id="8" name="直線接點 7"/>
        <xdr:cNvCxnSpPr/>
      </xdr:nvCxnSpPr>
      <xdr:spPr>
        <a:xfrm>
          <a:off x="1477498" y="236045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6</xdr:row>
      <xdr:rowOff>63522</xdr:rowOff>
    </xdr:from>
    <xdr:to>
      <xdr:col>9</xdr:col>
      <xdr:colOff>334498</xdr:colOff>
      <xdr:row>6</xdr:row>
      <xdr:rowOff>236376</xdr:rowOff>
    </xdr:to>
    <xdr:cxnSp macro="">
      <xdr:nvCxnSpPr>
        <xdr:cNvPr id="9" name="直線接點 8"/>
        <xdr:cNvCxnSpPr/>
      </xdr:nvCxnSpPr>
      <xdr:spPr>
        <a:xfrm flipV="1">
          <a:off x="1477498" y="218759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141360</xdr:colOff>
      <xdr:row>6</xdr:row>
      <xdr:rowOff>78249</xdr:rowOff>
    </xdr:from>
    <xdr:to>
      <xdr:col>9</xdr:col>
      <xdr:colOff>319742</xdr:colOff>
      <xdr:row>6</xdr:row>
      <xdr:rowOff>211330</xdr:rowOff>
    </xdr:to>
    <xdr:sp macro="" textlink="">
      <xdr:nvSpPr>
        <xdr:cNvPr id="10" name="文字方塊 9"/>
        <xdr:cNvSpPr txBox="1"/>
      </xdr:nvSpPr>
      <xdr:spPr>
        <a:xfrm>
          <a:off x="1284360" y="2202324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60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520304</xdr:colOff>
      <xdr:row>6</xdr:row>
      <xdr:rowOff>242405</xdr:rowOff>
    </xdr:from>
    <xdr:to>
      <xdr:col>9</xdr:col>
      <xdr:colOff>877068</xdr:colOff>
      <xdr:row>6</xdr:row>
      <xdr:rowOff>375486</xdr:rowOff>
    </xdr:to>
    <xdr:sp macro="" textlink="">
      <xdr:nvSpPr>
        <xdr:cNvPr id="11" name="文字方塊 10"/>
        <xdr:cNvSpPr txBox="1"/>
      </xdr:nvSpPr>
      <xdr:spPr>
        <a:xfrm>
          <a:off x="1663304" y="2366480"/>
          <a:ext cx="35676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1000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334498</xdr:colOff>
      <xdr:row>7</xdr:row>
      <xdr:rowOff>236376</xdr:rowOff>
    </xdr:from>
    <xdr:to>
      <xdr:col>9</xdr:col>
      <xdr:colOff>1056152</xdr:colOff>
      <xdr:row>7</xdr:row>
      <xdr:rowOff>236376</xdr:rowOff>
    </xdr:to>
    <xdr:cxnSp macro="">
      <xdr:nvCxnSpPr>
        <xdr:cNvPr id="12" name="直線接點 11"/>
        <xdr:cNvCxnSpPr/>
      </xdr:nvCxnSpPr>
      <xdr:spPr>
        <a:xfrm>
          <a:off x="1477498" y="27986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7</xdr:row>
      <xdr:rowOff>63522</xdr:rowOff>
    </xdr:from>
    <xdr:to>
      <xdr:col>9</xdr:col>
      <xdr:colOff>334498</xdr:colOff>
      <xdr:row>7</xdr:row>
      <xdr:rowOff>236376</xdr:rowOff>
    </xdr:to>
    <xdr:cxnSp macro="">
      <xdr:nvCxnSpPr>
        <xdr:cNvPr id="13" name="直線接點 12"/>
        <xdr:cNvCxnSpPr/>
      </xdr:nvCxnSpPr>
      <xdr:spPr>
        <a:xfrm flipV="1">
          <a:off x="1477498" y="26257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141360</xdr:colOff>
      <xdr:row>7</xdr:row>
      <xdr:rowOff>78249</xdr:rowOff>
    </xdr:from>
    <xdr:to>
      <xdr:col>9</xdr:col>
      <xdr:colOff>319742</xdr:colOff>
      <xdr:row>7</xdr:row>
      <xdr:rowOff>211330</xdr:rowOff>
    </xdr:to>
    <xdr:sp macro="" textlink="">
      <xdr:nvSpPr>
        <xdr:cNvPr id="14" name="文字方塊 13"/>
        <xdr:cNvSpPr txBox="1"/>
      </xdr:nvSpPr>
      <xdr:spPr>
        <a:xfrm>
          <a:off x="1284360" y="2640474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60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564899</xdr:colOff>
      <xdr:row>7</xdr:row>
      <xdr:rowOff>242405</xdr:rowOff>
    </xdr:from>
    <xdr:to>
      <xdr:col>9</xdr:col>
      <xdr:colOff>832473</xdr:colOff>
      <xdr:row>7</xdr:row>
      <xdr:rowOff>375486</xdr:rowOff>
    </xdr:to>
    <xdr:sp macro="" textlink="">
      <xdr:nvSpPr>
        <xdr:cNvPr id="15" name="文字方塊 14"/>
        <xdr:cNvSpPr txBox="1"/>
      </xdr:nvSpPr>
      <xdr:spPr>
        <a:xfrm>
          <a:off x="1707899" y="280463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500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334498</xdr:colOff>
      <xdr:row>8</xdr:row>
      <xdr:rowOff>185301</xdr:rowOff>
    </xdr:from>
    <xdr:to>
      <xdr:col>9</xdr:col>
      <xdr:colOff>334498</xdr:colOff>
      <xdr:row>8</xdr:row>
      <xdr:rowOff>360465</xdr:rowOff>
    </xdr:to>
    <xdr:cxnSp macro="">
      <xdr:nvCxnSpPr>
        <xdr:cNvPr id="16" name="直線接點 15"/>
        <xdr:cNvCxnSpPr/>
      </xdr:nvCxnSpPr>
      <xdr:spPr>
        <a:xfrm flipV="1">
          <a:off x="1477498" y="3185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8</xdr:row>
      <xdr:rowOff>185301</xdr:rowOff>
    </xdr:from>
    <xdr:to>
      <xdr:col>9</xdr:col>
      <xdr:colOff>1056152</xdr:colOff>
      <xdr:row>8</xdr:row>
      <xdr:rowOff>185301</xdr:rowOff>
    </xdr:to>
    <xdr:cxnSp macro="">
      <xdr:nvCxnSpPr>
        <xdr:cNvPr id="17" name="直線接點 16"/>
        <xdr:cNvCxnSpPr/>
      </xdr:nvCxnSpPr>
      <xdr:spPr>
        <a:xfrm>
          <a:off x="1477498" y="318567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8</xdr:row>
      <xdr:rowOff>185301</xdr:rowOff>
    </xdr:from>
    <xdr:to>
      <xdr:col>9</xdr:col>
      <xdr:colOff>1056152</xdr:colOff>
      <xdr:row>8</xdr:row>
      <xdr:rowOff>360465</xdr:rowOff>
    </xdr:to>
    <xdr:cxnSp macro="">
      <xdr:nvCxnSpPr>
        <xdr:cNvPr id="18" name="直線接點 17"/>
        <xdr:cNvCxnSpPr/>
      </xdr:nvCxnSpPr>
      <xdr:spPr>
        <a:xfrm flipV="1">
          <a:off x="2199152" y="3185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140864</xdr:colOff>
      <xdr:row>8</xdr:row>
      <xdr:rowOff>201772</xdr:rowOff>
    </xdr:from>
    <xdr:to>
      <xdr:col>9</xdr:col>
      <xdr:colOff>319246</xdr:colOff>
      <xdr:row>8</xdr:row>
      <xdr:rowOff>334853</xdr:rowOff>
    </xdr:to>
    <xdr:sp macro="" textlink="">
      <xdr:nvSpPr>
        <xdr:cNvPr id="19" name="文字方塊 18"/>
        <xdr:cNvSpPr txBox="1"/>
      </xdr:nvSpPr>
      <xdr:spPr>
        <a:xfrm>
          <a:off x="1283864" y="3202147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60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516943</xdr:colOff>
      <xdr:row>8</xdr:row>
      <xdr:rowOff>32190</xdr:rowOff>
    </xdr:from>
    <xdr:to>
      <xdr:col>9</xdr:col>
      <xdr:colOff>873707</xdr:colOff>
      <xdr:row>8</xdr:row>
      <xdr:rowOff>165271</xdr:rowOff>
    </xdr:to>
    <xdr:sp macro="" textlink="">
      <xdr:nvSpPr>
        <xdr:cNvPr id="20" name="文字方塊 19"/>
        <xdr:cNvSpPr txBox="1"/>
      </xdr:nvSpPr>
      <xdr:spPr>
        <a:xfrm>
          <a:off x="1659943" y="3032565"/>
          <a:ext cx="35676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1000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1071945</xdr:colOff>
      <xdr:row>8</xdr:row>
      <xdr:rowOff>199850</xdr:rowOff>
    </xdr:from>
    <xdr:to>
      <xdr:col>9</xdr:col>
      <xdr:colOff>1250327</xdr:colOff>
      <xdr:row>8</xdr:row>
      <xdr:rowOff>332931</xdr:rowOff>
    </xdr:to>
    <xdr:sp macro="" textlink="">
      <xdr:nvSpPr>
        <xdr:cNvPr id="21" name="文字方塊 20"/>
        <xdr:cNvSpPr txBox="1"/>
      </xdr:nvSpPr>
      <xdr:spPr>
        <a:xfrm>
          <a:off x="2214945" y="320022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60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334498</xdr:colOff>
      <xdr:row>9</xdr:row>
      <xdr:rowOff>185301</xdr:rowOff>
    </xdr:from>
    <xdr:to>
      <xdr:col>9</xdr:col>
      <xdr:colOff>334498</xdr:colOff>
      <xdr:row>9</xdr:row>
      <xdr:rowOff>360465</xdr:rowOff>
    </xdr:to>
    <xdr:cxnSp macro="">
      <xdr:nvCxnSpPr>
        <xdr:cNvPr id="22" name="直線接點 21"/>
        <xdr:cNvCxnSpPr/>
      </xdr:nvCxnSpPr>
      <xdr:spPr>
        <a:xfrm flipV="1">
          <a:off x="1477498" y="36238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9</xdr:row>
      <xdr:rowOff>185301</xdr:rowOff>
    </xdr:from>
    <xdr:to>
      <xdr:col>9</xdr:col>
      <xdr:colOff>1056152</xdr:colOff>
      <xdr:row>9</xdr:row>
      <xdr:rowOff>185301</xdr:rowOff>
    </xdr:to>
    <xdr:cxnSp macro="">
      <xdr:nvCxnSpPr>
        <xdr:cNvPr id="23" name="直線接點 22"/>
        <xdr:cNvCxnSpPr/>
      </xdr:nvCxnSpPr>
      <xdr:spPr>
        <a:xfrm>
          <a:off x="1477498" y="362382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9</xdr:row>
      <xdr:rowOff>185301</xdr:rowOff>
    </xdr:from>
    <xdr:to>
      <xdr:col>9</xdr:col>
      <xdr:colOff>1056152</xdr:colOff>
      <xdr:row>9</xdr:row>
      <xdr:rowOff>360465</xdr:rowOff>
    </xdr:to>
    <xdr:cxnSp macro="">
      <xdr:nvCxnSpPr>
        <xdr:cNvPr id="24" name="直線接點 23"/>
        <xdr:cNvCxnSpPr/>
      </xdr:nvCxnSpPr>
      <xdr:spPr>
        <a:xfrm flipV="1">
          <a:off x="2199152" y="36238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140864</xdr:colOff>
      <xdr:row>9</xdr:row>
      <xdr:rowOff>201772</xdr:rowOff>
    </xdr:from>
    <xdr:to>
      <xdr:col>9</xdr:col>
      <xdr:colOff>319246</xdr:colOff>
      <xdr:row>9</xdr:row>
      <xdr:rowOff>334853</xdr:rowOff>
    </xdr:to>
    <xdr:sp macro="" textlink="">
      <xdr:nvSpPr>
        <xdr:cNvPr id="25" name="文字方塊 24"/>
        <xdr:cNvSpPr txBox="1"/>
      </xdr:nvSpPr>
      <xdr:spPr>
        <a:xfrm>
          <a:off x="1283864" y="3640297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60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561538</xdr:colOff>
      <xdr:row>9</xdr:row>
      <xdr:rowOff>32190</xdr:rowOff>
    </xdr:from>
    <xdr:to>
      <xdr:col>9</xdr:col>
      <xdr:colOff>829112</xdr:colOff>
      <xdr:row>9</xdr:row>
      <xdr:rowOff>165271</xdr:rowOff>
    </xdr:to>
    <xdr:sp macro="" textlink="">
      <xdr:nvSpPr>
        <xdr:cNvPr id="26" name="文字方塊 25"/>
        <xdr:cNvSpPr txBox="1"/>
      </xdr:nvSpPr>
      <xdr:spPr>
        <a:xfrm>
          <a:off x="1704538" y="3470715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500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1071945</xdr:colOff>
      <xdr:row>9</xdr:row>
      <xdr:rowOff>199850</xdr:rowOff>
    </xdr:from>
    <xdr:to>
      <xdr:col>9</xdr:col>
      <xdr:colOff>1250327</xdr:colOff>
      <xdr:row>9</xdr:row>
      <xdr:rowOff>332931</xdr:rowOff>
    </xdr:to>
    <xdr:sp macro="" textlink="">
      <xdr:nvSpPr>
        <xdr:cNvPr id="27" name="文字方塊 26"/>
        <xdr:cNvSpPr txBox="1"/>
      </xdr:nvSpPr>
      <xdr:spPr>
        <a:xfrm>
          <a:off x="2214945" y="363837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60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277185</xdr:colOff>
      <xdr:row>3</xdr:row>
      <xdr:rowOff>303601</xdr:rowOff>
    </xdr:from>
    <xdr:to>
      <xdr:col>9</xdr:col>
      <xdr:colOff>1113465</xdr:colOff>
      <xdr:row>3</xdr:row>
      <xdr:rowOff>303601</xdr:rowOff>
    </xdr:to>
    <xdr:cxnSp macro="">
      <xdr:nvCxnSpPr>
        <xdr:cNvPr id="2" name="直線接點 1"/>
        <xdr:cNvCxnSpPr/>
      </xdr:nvCxnSpPr>
      <xdr:spPr>
        <a:xfrm>
          <a:off x="1420185" y="1113226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3</xdr:row>
      <xdr:rowOff>150494</xdr:rowOff>
    </xdr:from>
    <xdr:to>
      <xdr:col>9</xdr:col>
      <xdr:colOff>828683</xdr:colOff>
      <xdr:row>3</xdr:row>
      <xdr:rowOff>283575</xdr:rowOff>
    </xdr:to>
    <xdr:sp macro="" textlink="">
      <xdr:nvSpPr>
        <xdr:cNvPr id="3" name="文字方塊 2"/>
        <xdr:cNvSpPr txBox="1"/>
      </xdr:nvSpPr>
      <xdr:spPr>
        <a:xfrm>
          <a:off x="1704109" y="96011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700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334498</xdr:colOff>
      <xdr:row>4</xdr:row>
      <xdr:rowOff>236376</xdr:rowOff>
    </xdr:from>
    <xdr:to>
      <xdr:col>9</xdr:col>
      <xdr:colOff>1056152</xdr:colOff>
      <xdr:row>4</xdr:row>
      <xdr:rowOff>236376</xdr:rowOff>
    </xdr:to>
    <xdr:cxnSp macro="">
      <xdr:nvCxnSpPr>
        <xdr:cNvPr id="4" name="直線接點 3"/>
        <xdr:cNvCxnSpPr/>
      </xdr:nvCxnSpPr>
      <xdr:spPr>
        <a:xfrm>
          <a:off x="1477498" y="148415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4</xdr:row>
      <xdr:rowOff>63522</xdr:rowOff>
    </xdr:from>
    <xdr:to>
      <xdr:col>9</xdr:col>
      <xdr:colOff>334498</xdr:colOff>
      <xdr:row>4</xdr:row>
      <xdr:rowOff>236376</xdr:rowOff>
    </xdr:to>
    <xdr:cxnSp macro="">
      <xdr:nvCxnSpPr>
        <xdr:cNvPr id="5" name="直線接點 4"/>
        <xdr:cNvCxnSpPr/>
      </xdr:nvCxnSpPr>
      <xdr:spPr>
        <a:xfrm flipV="1">
          <a:off x="1477498" y="131129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141360</xdr:colOff>
      <xdr:row>4</xdr:row>
      <xdr:rowOff>78249</xdr:rowOff>
    </xdr:from>
    <xdr:to>
      <xdr:col>9</xdr:col>
      <xdr:colOff>319742</xdr:colOff>
      <xdr:row>4</xdr:row>
      <xdr:rowOff>211330</xdr:rowOff>
    </xdr:to>
    <xdr:sp macro="" textlink="">
      <xdr:nvSpPr>
        <xdr:cNvPr id="6" name="文字方塊 5"/>
        <xdr:cNvSpPr txBox="1"/>
      </xdr:nvSpPr>
      <xdr:spPr>
        <a:xfrm>
          <a:off x="1284360" y="1326024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45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564899</xdr:colOff>
      <xdr:row>4</xdr:row>
      <xdr:rowOff>242405</xdr:rowOff>
    </xdr:from>
    <xdr:to>
      <xdr:col>9</xdr:col>
      <xdr:colOff>832473</xdr:colOff>
      <xdr:row>4</xdr:row>
      <xdr:rowOff>375486</xdr:rowOff>
    </xdr:to>
    <xdr:sp macro="" textlink="">
      <xdr:nvSpPr>
        <xdr:cNvPr id="7" name="文字方塊 6"/>
        <xdr:cNvSpPr txBox="1"/>
      </xdr:nvSpPr>
      <xdr:spPr>
        <a:xfrm>
          <a:off x="1707899" y="149018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700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334498</xdr:colOff>
      <xdr:row>3</xdr:row>
      <xdr:rowOff>236376</xdr:rowOff>
    </xdr:from>
    <xdr:to>
      <xdr:col>9</xdr:col>
      <xdr:colOff>1056152</xdr:colOff>
      <xdr:row>3</xdr:row>
      <xdr:rowOff>236376</xdr:rowOff>
    </xdr:to>
    <xdr:cxnSp macro="">
      <xdr:nvCxnSpPr>
        <xdr:cNvPr id="2" name="直線接點 1"/>
        <xdr:cNvCxnSpPr/>
      </xdr:nvCxnSpPr>
      <xdr:spPr>
        <a:xfrm>
          <a:off x="1477498" y="10460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3</xdr:row>
      <xdr:rowOff>63522</xdr:rowOff>
    </xdr:from>
    <xdr:to>
      <xdr:col>9</xdr:col>
      <xdr:colOff>334498</xdr:colOff>
      <xdr:row>3</xdr:row>
      <xdr:rowOff>236376</xdr:rowOff>
    </xdr:to>
    <xdr:cxnSp macro="">
      <xdr:nvCxnSpPr>
        <xdr:cNvPr id="3" name="直線接點 2"/>
        <xdr:cNvCxnSpPr/>
      </xdr:nvCxnSpPr>
      <xdr:spPr>
        <a:xfrm flipV="1">
          <a:off x="1477498" y="8731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141360</xdr:colOff>
      <xdr:row>3</xdr:row>
      <xdr:rowOff>78249</xdr:rowOff>
    </xdr:from>
    <xdr:to>
      <xdr:col>9</xdr:col>
      <xdr:colOff>319742</xdr:colOff>
      <xdr:row>3</xdr:row>
      <xdr:rowOff>211330</xdr:rowOff>
    </xdr:to>
    <xdr:sp macro="" textlink="">
      <xdr:nvSpPr>
        <xdr:cNvPr id="4" name="文字方塊 3"/>
        <xdr:cNvSpPr txBox="1"/>
      </xdr:nvSpPr>
      <xdr:spPr>
        <a:xfrm>
          <a:off x="1284360" y="887874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60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564899</xdr:colOff>
      <xdr:row>3</xdr:row>
      <xdr:rowOff>242405</xdr:rowOff>
    </xdr:from>
    <xdr:to>
      <xdr:col>9</xdr:col>
      <xdr:colOff>832473</xdr:colOff>
      <xdr:row>3</xdr:row>
      <xdr:rowOff>375486</xdr:rowOff>
    </xdr:to>
    <xdr:sp macro="" textlink="">
      <xdr:nvSpPr>
        <xdr:cNvPr id="5" name="文字方塊 4"/>
        <xdr:cNvSpPr txBox="1"/>
      </xdr:nvSpPr>
      <xdr:spPr>
        <a:xfrm>
          <a:off x="1707899" y="105203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700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334498</xdr:colOff>
      <xdr:row>4</xdr:row>
      <xdr:rowOff>236376</xdr:rowOff>
    </xdr:from>
    <xdr:to>
      <xdr:col>9</xdr:col>
      <xdr:colOff>1056152</xdr:colOff>
      <xdr:row>4</xdr:row>
      <xdr:rowOff>236376</xdr:rowOff>
    </xdr:to>
    <xdr:cxnSp macro="">
      <xdr:nvCxnSpPr>
        <xdr:cNvPr id="6" name="直線接點 5"/>
        <xdr:cNvCxnSpPr/>
      </xdr:nvCxnSpPr>
      <xdr:spPr>
        <a:xfrm>
          <a:off x="1477498" y="148415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4</xdr:row>
      <xdr:rowOff>63522</xdr:rowOff>
    </xdr:from>
    <xdr:to>
      <xdr:col>9</xdr:col>
      <xdr:colOff>334498</xdr:colOff>
      <xdr:row>4</xdr:row>
      <xdr:rowOff>236376</xdr:rowOff>
    </xdr:to>
    <xdr:cxnSp macro="">
      <xdr:nvCxnSpPr>
        <xdr:cNvPr id="7" name="直線接點 6"/>
        <xdr:cNvCxnSpPr/>
      </xdr:nvCxnSpPr>
      <xdr:spPr>
        <a:xfrm flipV="1">
          <a:off x="1477498" y="131129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141360</xdr:colOff>
      <xdr:row>4</xdr:row>
      <xdr:rowOff>78249</xdr:rowOff>
    </xdr:from>
    <xdr:to>
      <xdr:col>9</xdr:col>
      <xdr:colOff>319742</xdr:colOff>
      <xdr:row>4</xdr:row>
      <xdr:rowOff>211330</xdr:rowOff>
    </xdr:to>
    <xdr:sp macro="" textlink="">
      <xdr:nvSpPr>
        <xdr:cNvPr id="8" name="文字方塊 7"/>
        <xdr:cNvSpPr txBox="1"/>
      </xdr:nvSpPr>
      <xdr:spPr>
        <a:xfrm>
          <a:off x="1284360" y="1326024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60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564899</xdr:colOff>
      <xdr:row>4</xdr:row>
      <xdr:rowOff>242405</xdr:rowOff>
    </xdr:from>
    <xdr:to>
      <xdr:col>9</xdr:col>
      <xdr:colOff>832473</xdr:colOff>
      <xdr:row>4</xdr:row>
      <xdr:rowOff>375486</xdr:rowOff>
    </xdr:to>
    <xdr:sp macro="" textlink="">
      <xdr:nvSpPr>
        <xdr:cNvPr id="9" name="文字方塊 8"/>
        <xdr:cNvSpPr txBox="1"/>
      </xdr:nvSpPr>
      <xdr:spPr>
        <a:xfrm>
          <a:off x="1707899" y="149018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600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334498</xdr:colOff>
      <xdr:row>5</xdr:row>
      <xdr:rowOff>236376</xdr:rowOff>
    </xdr:from>
    <xdr:to>
      <xdr:col>9</xdr:col>
      <xdr:colOff>1056152</xdr:colOff>
      <xdr:row>5</xdr:row>
      <xdr:rowOff>236376</xdr:rowOff>
    </xdr:to>
    <xdr:cxnSp macro="">
      <xdr:nvCxnSpPr>
        <xdr:cNvPr id="10" name="直線接點 9"/>
        <xdr:cNvCxnSpPr/>
      </xdr:nvCxnSpPr>
      <xdr:spPr>
        <a:xfrm>
          <a:off x="1477498" y="19223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5</xdr:row>
      <xdr:rowOff>63522</xdr:rowOff>
    </xdr:from>
    <xdr:to>
      <xdr:col>9</xdr:col>
      <xdr:colOff>334498</xdr:colOff>
      <xdr:row>5</xdr:row>
      <xdr:rowOff>236376</xdr:rowOff>
    </xdr:to>
    <xdr:cxnSp macro="">
      <xdr:nvCxnSpPr>
        <xdr:cNvPr id="11" name="直線接點 10"/>
        <xdr:cNvCxnSpPr/>
      </xdr:nvCxnSpPr>
      <xdr:spPr>
        <a:xfrm flipV="1">
          <a:off x="1477498" y="17494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141360</xdr:colOff>
      <xdr:row>5</xdr:row>
      <xdr:rowOff>78249</xdr:rowOff>
    </xdr:from>
    <xdr:to>
      <xdr:col>9</xdr:col>
      <xdr:colOff>319742</xdr:colOff>
      <xdr:row>5</xdr:row>
      <xdr:rowOff>211330</xdr:rowOff>
    </xdr:to>
    <xdr:sp macro="" textlink="">
      <xdr:nvSpPr>
        <xdr:cNvPr id="12" name="文字方塊 11"/>
        <xdr:cNvSpPr txBox="1"/>
      </xdr:nvSpPr>
      <xdr:spPr>
        <a:xfrm>
          <a:off x="1284360" y="1764174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60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  <xdr:twoCellAnchor>
    <xdr:from>
      <xdr:col>9</xdr:col>
      <xdr:colOff>564899</xdr:colOff>
      <xdr:row>5</xdr:row>
      <xdr:rowOff>242405</xdr:rowOff>
    </xdr:from>
    <xdr:to>
      <xdr:col>9</xdr:col>
      <xdr:colOff>832473</xdr:colOff>
      <xdr:row>5</xdr:row>
      <xdr:rowOff>375486</xdr:rowOff>
    </xdr:to>
    <xdr:sp macro="" textlink="">
      <xdr:nvSpPr>
        <xdr:cNvPr id="13" name="文字方塊 12"/>
        <xdr:cNvSpPr txBox="1"/>
      </xdr:nvSpPr>
      <xdr:spPr>
        <a:xfrm>
          <a:off x="1707899" y="192833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/>
              <a:ea typeface="微軟正黑體"/>
            </a:rPr>
            <a:t>500</a:t>
          </a:r>
          <a:endParaRPr lang="zh-TW" altLang="en-US" sz="1200">
            <a:solidFill>
              <a:srgbClr val="000000"/>
            </a:solidFill>
            <a:latin typeface="微軟正黑體"/>
            <a:ea typeface="微軟正黑體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498;&#26126;-&#37628;&#31563;&#35336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weight"/>
      <sheetName val="區數-1"/>
    </sheetNames>
    <sheetDataSet>
      <sheetData sheetId="0"/>
      <sheetData sheetId="1">
        <row r="4">
          <cell r="D4" t="str">
            <v>#10</v>
          </cell>
          <cell r="E4">
            <v>6.39</v>
          </cell>
        </row>
        <row r="5">
          <cell r="D5" t="str">
            <v>#11</v>
          </cell>
          <cell r="E5">
            <v>7.9</v>
          </cell>
        </row>
        <row r="6">
          <cell r="D6" t="str">
            <v>#12</v>
          </cell>
          <cell r="E6">
            <v>9.57</v>
          </cell>
        </row>
        <row r="7">
          <cell r="D7" t="str">
            <v>#2</v>
          </cell>
          <cell r="E7">
            <v>0.222</v>
          </cell>
        </row>
        <row r="8">
          <cell r="D8" t="str">
            <v>#3</v>
          </cell>
          <cell r="E8">
            <v>0.56000000000000005</v>
          </cell>
        </row>
        <row r="9">
          <cell r="D9" t="str">
            <v>#4</v>
          </cell>
          <cell r="E9">
            <v>0.99399999999999999</v>
          </cell>
        </row>
        <row r="10">
          <cell r="D10" t="str">
            <v>#5</v>
          </cell>
          <cell r="E10">
            <v>1.56</v>
          </cell>
        </row>
        <row r="11">
          <cell r="D11" t="str">
            <v>#6</v>
          </cell>
          <cell r="E11">
            <v>2.25</v>
          </cell>
        </row>
        <row r="12">
          <cell r="D12" t="str">
            <v>#7</v>
          </cell>
          <cell r="E12">
            <v>3.04</v>
          </cell>
        </row>
        <row r="13">
          <cell r="D13" t="str">
            <v>#8</v>
          </cell>
          <cell r="E13">
            <v>3.98</v>
          </cell>
        </row>
        <row r="14">
          <cell r="D14" t="str">
            <v>#9</v>
          </cell>
          <cell r="E14">
            <v>5.08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view="pageBreakPreview" zoomScaleNormal="100" zoomScaleSheetLayoutView="100" workbookViewId="0">
      <selection activeCell="N4" sqref="N4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29" t="s">
        <v>37</v>
      </c>
      <c r="O2" s="29"/>
      <c r="P2" s="29"/>
      <c r="Q2" s="29"/>
      <c r="R2" s="29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 t="s">
        <v>28</v>
      </c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1400</v>
      </c>
      <c r="M4" s="23">
        <v>1</v>
      </c>
      <c r="N4" s="23">
        <f t="shared" ref="N4:N11" si="0">ROUND(L4*M4*VLOOKUP(B4,weight,2,FALSE)/100,0)</f>
        <v>89</v>
      </c>
      <c r="O4" s="9"/>
      <c r="P4" s="9"/>
      <c r="Q4" s="21"/>
      <c r="R4" s="17"/>
      <c r="S4" s="2" t="s">
        <v>34</v>
      </c>
    </row>
    <row r="5" spans="1:20" ht="35.1" customHeight="1">
      <c r="A5" s="12">
        <v>2</v>
      </c>
      <c r="B5" s="12" t="s">
        <v>23</v>
      </c>
      <c r="C5" s="16"/>
      <c r="D5" s="16"/>
      <c r="E5" s="16"/>
      <c r="F5" s="16"/>
      <c r="G5" s="16"/>
      <c r="H5" s="15"/>
      <c r="I5" s="15"/>
      <c r="J5" s="16"/>
      <c r="K5" s="16"/>
      <c r="L5" s="27">
        <v>510.5</v>
      </c>
      <c r="M5" s="23">
        <v>11</v>
      </c>
      <c r="N5" s="23">
        <f t="shared" si="0"/>
        <v>359</v>
      </c>
      <c r="O5" s="9"/>
      <c r="P5" s="9"/>
      <c r="Q5" s="21"/>
      <c r="R5" s="17"/>
      <c r="S5" s="2" t="s">
        <v>34</v>
      </c>
    </row>
    <row r="6" spans="1:20" ht="35.1" customHeight="1">
      <c r="A6" s="12">
        <v>3</v>
      </c>
      <c r="B6" s="12" t="s">
        <v>23</v>
      </c>
      <c r="C6" s="16"/>
      <c r="D6" s="16"/>
      <c r="E6" s="16"/>
      <c r="F6" s="16"/>
      <c r="G6" s="16"/>
      <c r="H6" s="15"/>
      <c r="I6" s="15"/>
      <c r="J6" s="16"/>
      <c r="K6" s="16"/>
      <c r="L6" s="22">
        <v>571</v>
      </c>
      <c r="M6" s="23">
        <v>5</v>
      </c>
      <c r="N6" s="23">
        <f t="shared" si="0"/>
        <v>182</v>
      </c>
      <c r="O6" s="9"/>
      <c r="P6" s="9"/>
      <c r="Q6" s="21"/>
      <c r="R6" s="17"/>
      <c r="S6" s="2" t="s">
        <v>33</v>
      </c>
    </row>
    <row r="7" spans="1:20" ht="35.1" customHeight="1">
      <c r="A7" s="12">
        <v>4</v>
      </c>
      <c r="B7" s="12" t="s">
        <v>23</v>
      </c>
      <c r="C7" s="16"/>
      <c r="D7" s="16"/>
      <c r="E7" s="16"/>
      <c r="F7" s="16"/>
      <c r="G7" s="16"/>
      <c r="H7" s="15"/>
      <c r="I7" s="15"/>
      <c r="J7" s="16"/>
      <c r="K7" s="16"/>
      <c r="L7" s="22">
        <v>571</v>
      </c>
      <c r="M7" s="23">
        <v>6</v>
      </c>
      <c r="N7" s="23">
        <f t="shared" si="0"/>
        <v>219</v>
      </c>
      <c r="O7" s="9"/>
      <c r="P7" s="9"/>
      <c r="Q7" s="21"/>
      <c r="R7" s="17"/>
      <c r="S7" s="2" t="s">
        <v>32</v>
      </c>
    </row>
    <row r="8" spans="1:20" ht="35.1" customHeight="1">
      <c r="A8" s="12">
        <v>5</v>
      </c>
      <c r="B8" s="12" t="s">
        <v>23</v>
      </c>
      <c r="C8" s="16"/>
      <c r="D8" s="16"/>
      <c r="E8" s="16"/>
      <c r="F8" s="16"/>
      <c r="G8" s="16"/>
      <c r="H8" s="15"/>
      <c r="I8" s="15"/>
      <c r="J8" s="16"/>
      <c r="K8" s="16"/>
      <c r="L8" s="22">
        <v>2000</v>
      </c>
      <c r="M8" s="23">
        <v>7</v>
      </c>
      <c r="N8" s="23">
        <f t="shared" si="0"/>
        <v>895</v>
      </c>
      <c r="O8" s="9"/>
      <c r="P8" s="9"/>
      <c r="Q8" s="21"/>
      <c r="R8" s="17"/>
      <c r="S8" s="2" t="s">
        <v>31</v>
      </c>
    </row>
    <row r="9" spans="1:20" ht="35.1" customHeight="1">
      <c r="A9" s="12">
        <v>6</v>
      </c>
      <c r="B9" s="12" t="s">
        <v>23</v>
      </c>
      <c r="C9" s="16"/>
      <c r="D9" s="16"/>
      <c r="E9" s="16"/>
      <c r="F9" s="16"/>
      <c r="G9" s="16"/>
      <c r="H9" s="15"/>
      <c r="I9" s="15"/>
      <c r="J9" s="16"/>
      <c r="K9" s="16"/>
      <c r="L9" s="22">
        <v>2200</v>
      </c>
      <c r="M9" s="23">
        <v>20</v>
      </c>
      <c r="N9" s="23">
        <f t="shared" si="0"/>
        <v>2812</v>
      </c>
      <c r="O9" s="9"/>
      <c r="P9" s="9"/>
      <c r="Q9" s="21"/>
      <c r="R9" s="17"/>
      <c r="S9" s="2" t="s">
        <v>30</v>
      </c>
    </row>
    <row r="10" spans="1:20" ht="35.1" customHeight="1">
      <c r="A10" s="12">
        <v>7</v>
      </c>
      <c r="B10" s="12" t="s">
        <v>23</v>
      </c>
      <c r="C10" s="16"/>
      <c r="D10" s="16"/>
      <c r="E10" s="16"/>
      <c r="F10" s="16"/>
      <c r="G10" s="16"/>
      <c r="H10" s="15"/>
      <c r="I10" s="15"/>
      <c r="J10" s="16"/>
      <c r="K10" s="16"/>
      <c r="L10" s="22">
        <v>3000</v>
      </c>
      <c r="M10" s="23">
        <v>1</v>
      </c>
      <c r="N10" s="23">
        <f t="shared" si="0"/>
        <v>192</v>
      </c>
      <c r="O10" s="9"/>
      <c r="P10" s="9"/>
      <c r="Q10" s="21"/>
      <c r="R10" s="17"/>
      <c r="S10" s="2" t="s">
        <v>36</v>
      </c>
    </row>
    <row r="11" spans="1:20" ht="50.1" customHeight="1">
      <c r="A11" s="12">
        <v>8</v>
      </c>
      <c r="B11" s="12" t="s">
        <v>23</v>
      </c>
      <c r="C11" s="16"/>
      <c r="D11" s="16"/>
      <c r="E11" s="16"/>
      <c r="F11" s="16"/>
      <c r="G11" s="16"/>
      <c r="H11" s="15"/>
      <c r="I11" s="15"/>
      <c r="J11" s="16"/>
      <c r="K11" s="16"/>
      <c r="L11" s="22">
        <v>3000</v>
      </c>
      <c r="M11" s="23">
        <v>1</v>
      </c>
      <c r="N11" s="23">
        <f t="shared" si="0"/>
        <v>192</v>
      </c>
      <c r="O11" s="9"/>
      <c r="P11" s="9"/>
      <c r="Q11" s="21"/>
      <c r="R11" s="17"/>
      <c r="S11" s="2" t="s">
        <v>35</v>
      </c>
    </row>
    <row r="12" spans="1:20" s="11" customFormat="1" ht="35.1" customHeight="1">
      <c r="A12" s="14"/>
      <c r="B12" s="14"/>
      <c r="C12" s="30"/>
      <c r="D12" s="30"/>
      <c r="E12" s="30"/>
      <c r="F12" s="30"/>
      <c r="G12" s="30"/>
      <c r="H12" s="15"/>
      <c r="I12" s="15"/>
      <c r="J12" s="30"/>
      <c r="K12" s="30"/>
      <c r="L12" s="22"/>
      <c r="M12" s="22"/>
      <c r="N12" s="22"/>
      <c r="O12" s="31"/>
      <c r="P12" s="31"/>
      <c r="Q12" s="21"/>
      <c r="R12" s="32"/>
    </row>
    <row r="13" spans="1:20" ht="35.1" customHeight="1">
      <c r="A13" s="12"/>
      <c r="B13" s="12"/>
      <c r="C13" s="16"/>
      <c r="D13" s="16"/>
      <c r="E13" s="16"/>
      <c r="F13" s="16"/>
      <c r="G13" s="16"/>
      <c r="H13" s="15"/>
      <c r="I13" s="15"/>
      <c r="J13" s="16"/>
      <c r="K13" s="16"/>
      <c r="L13" s="22" t="s">
        <v>29</v>
      </c>
      <c r="M13" s="24" t="s">
        <v>27</v>
      </c>
      <c r="N13" s="24">
        <f>SUMIF(B$4:B$12,"=#10",N$4:N$12)</f>
        <v>4940</v>
      </c>
      <c r="O13" s="9"/>
      <c r="P13" s="9"/>
      <c r="Q13" s="21"/>
      <c r="R13" s="17"/>
      <c r="S13" s="25">
        <f>SUM(N$13:N$13) - SUM(N$4:N$12)</f>
        <v>0</v>
      </c>
      <c r="T13" s="25"/>
    </row>
    <row r="14" spans="1:20" ht="35.1" customHeight="1">
      <c r="A14" s="12"/>
      <c r="B14" s="12"/>
      <c r="C14" s="16"/>
      <c r="D14" s="16"/>
      <c r="E14" s="16"/>
      <c r="F14" s="16"/>
      <c r="G14" s="16"/>
      <c r="H14" s="15"/>
      <c r="I14" s="15"/>
      <c r="J14" s="16"/>
      <c r="K14" s="16"/>
      <c r="L14" s="22"/>
      <c r="M14" s="24" t="s">
        <v>21</v>
      </c>
      <c r="N14" s="24">
        <f>SUM(N$4:N$12)</f>
        <v>4940</v>
      </c>
      <c r="O14" s="9"/>
      <c r="P14" s="9"/>
      <c r="Q14" s="21"/>
      <c r="R14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view="pageBreakPreview" zoomScaleNormal="100" zoomScaleSheetLayoutView="100" workbookViewId="0">
      <selection activeCell="A13" sqref="A13:XFD13"/>
    </sheetView>
  </sheetViews>
  <sheetFormatPr defaultColWidth="9.7109375" defaultRowHeight="35.1" customHeight="1"/>
  <cols>
    <col min="1" max="1" width="8.5703125" style="2" customWidth="1"/>
    <col min="2" max="2" width="8.5703125" style="10" customWidth="1"/>
    <col min="3" max="9" width="7.5703125" style="2" hidden="1" customWidth="1"/>
    <col min="10" max="10" width="20.85546875" style="2" customWidth="1"/>
    <col min="11" max="11" width="0.1406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12.7109375" style="2" customWidth="1"/>
    <col min="20" max="23" width="10.28515625" style="2" customWidth="1"/>
    <col min="24" max="25" width="10.140625" style="2" customWidth="1"/>
    <col min="26" max="26" width="9.7109375" style="2"/>
    <col min="27" max="52" width="0" style="2" hidden="1" customWidth="1"/>
    <col min="53" max="16384" width="9.7109375" style="2"/>
  </cols>
  <sheetData>
    <row r="1" spans="1:42" ht="24.95" customHeight="1">
      <c r="A1" s="28" t="s">
        <v>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"/>
      <c r="AA1" s="2" t="s">
        <v>39</v>
      </c>
      <c r="AB1" s="2" t="s">
        <v>40</v>
      </c>
      <c r="AC1" s="2" t="s">
        <v>15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</row>
    <row r="2" spans="1:42" s="5" customFormat="1" ht="20.100000000000001" customHeight="1">
      <c r="A2" s="18" t="s">
        <v>54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55</v>
      </c>
      <c r="N2" s="29" t="s">
        <v>74</v>
      </c>
      <c r="O2" s="29"/>
      <c r="P2" s="29"/>
      <c r="Q2" s="29"/>
      <c r="R2" s="29"/>
      <c r="S2" s="4"/>
    </row>
    <row r="3" spans="1:42" s="8" customFormat="1" ht="20.100000000000001" customHeight="1">
      <c r="A3" s="12" t="s">
        <v>14</v>
      </c>
      <c r="B3" s="12" t="s">
        <v>15</v>
      </c>
      <c r="C3" s="12" t="s">
        <v>56</v>
      </c>
      <c r="D3" s="12" t="s">
        <v>57</v>
      </c>
      <c r="E3" s="12" t="s">
        <v>58</v>
      </c>
      <c r="F3" s="12" t="s">
        <v>59</v>
      </c>
      <c r="G3" s="12" t="s">
        <v>60</v>
      </c>
      <c r="H3" s="13" t="s">
        <v>61</v>
      </c>
      <c r="I3" s="13" t="s">
        <v>62</v>
      </c>
      <c r="J3" s="12" t="s">
        <v>16</v>
      </c>
      <c r="K3" s="12"/>
      <c r="L3" s="14" t="s">
        <v>63</v>
      </c>
      <c r="M3" s="12" t="s">
        <v>64</v>
      </c>
      <c r="N3" s="12" t="s">
        <v>65</v>
      </c>
      <c r="O3" s="6" t="s">
        <v>66</v>
      </c>
      <c r="P3" s="7" t="s">
        <v>67</v>
      </c>
      <c r="Q3" s="20"/>
      <c r="R3" s="12" t="s">
        <v>68</v>
      </c>
      <c r="S3" s="26" t="s">
        <v>28</v>
      </c>
    </row>
    <row r="4" spans="1:42" ht="35.1" customHeight="1">
      <c r="A4" s="12">
        <v>1</v>
      </c>
      <c r="B4" s="12" t="s">
        <v>22</v>
      </c>
      <c r="C4" s="16">
        <v>300</v>
      </c>
      <c r="D4" s="16"/>
      <c r="E4" s="16"/>
      <c r="F4" s="16"/>
      <c r="G4" s="16"/>
      <c r="H4" s="15"/>
      <c r="I4" s="15"/>
      <c r="J4" s="16"/>
      <c r="K4" s="16"/>
      <c r="L4" s="22">
        <v>300</v>
      </c>
      <c r="M4" s="23">
        <v>1</v>
      </c>
      <c r="N4" s="23">
        <f t="shared" ref="N4:N11" si="0">ROUND(L4*M4*VLOOKUP(B4,weight,2,FALSE)/100,0)</f>
        <v>24</v>
      </c>
      <c r="O4" s="9">
        <f t="shared" ref="O4:O11" si="1">SUM(C4:I4)-P4</f>
        <v>300</v>
      </c>
      <c r="P4" s="9"/>
      <c r="Q4" s="21"/>
      <c r="R4" s="17"/>
      <c r="S4" s="2" t="s">
        <v>114</v>
      </c>
      <c r="AA4" s="2">
        <v>1</v>
      </c>
      <c r="AB4" s="2" t="s">
        <v>69</v>
      </c>
      <c r="AC4" s="2" t="s">
        <v>22</v>
      </c>
      <c r="AD4" s="2">
        <v>300</v>
      </c>
      <c r="AG4" s="2">
        <v>300</v>
      </c>
    </row>
    <row r="5" spans="1:42" ht="35.1" customHeight="1">
      <c r="A5" s="12">
        <v>2</v>
      </c>
      <c r="B5" s="12" t="s">
        <v>23</v>
      </c>
      <c r="C5" s="16">
        <v>300</v>
      </c>
      <c r="D5" s="16"/>
      <c r="E5" s="16"/>
      <c r="F5" s="16"/>
      <c r="G5" s="16"/>
      <c r="H5" s="15"/>
      <c r="I5" s="15"/>
      <c r="J5" s="16"/>
      <c r="K5" s="16"/>
      <c r="L5" s="22">
        <v>300</v>
      </c>
      <c r="M5" s="23">
        <v>1</v>
      </c>
      <c r="N5" s="23">
        <f t="shared" si="0"/>
        <v>19</v>
      </c>
      <c r="O5" s="9">
        <f t="shared" si="1"/>
        <v>300</v>
      </c>
      <c r="P5" s="9"/>
      <c r="Q5" s="21"/>
      <c r="R5" s="17"/>
      <c r="S5" s="2" t="s">
        <v>115</v>
      </c>
      <c r="AA5" s="2">
        <v>1</v>
      </c>
      <c r="AB5" s="2" t="s">
        <v>69</v>
      </c>
      <c r="AC5" s="2" t="s">
        <v>23</v>
      </c>
      <c r="AD5" s="2">
        <v>300</v>
      </c>
      <c r="AG5" s="2">
        <v>300</v>
      </c>
    </row>
    <row r="6" spans="1:42" ht="35.1" customHeight="1">
      <c r="A6" s="12">
        <v>3</v>
      </c>
      <c r="B6" s="12" t="s">
        <v>70</v>
      </c>
      <c r="C6" s="16">
        <v>300</v>
      </c>
      <c r="D6" s="16"/>
      <c r="E6" s="16"/>
      <c r="F6" s="16"/>
      <c r="G6" s="16"/>
      <c r="H6" s="15"/>
      <c r="I6" s="15"/>
      <c r="J6" s="16"/>
      <c r="K6" s="16"/>
      <c r="L6" s="22">
        <v>300</v>
      </c>
      <c r="M6" s="23">
        <v>1</v>
      </c>
      <c r="N6" s="23">
        <f t="shared" si="0"/>
        <v>15</v>
      </c>
      <c r="O6" s="9">
        <f t="shared" si="1"/>
        <v>300</v>
      </c>
      <c r="P6" s="9"/>
      <c r="Q6" s="21"/>
      <c r="R6" s="17"/>
      <c r="S6" s="2" t="s">
        <v>122</v>
      </c>
      <c r="AA6" s="2">
        <v>1</v>
      </c>
      <c r="AB6" s="2" t="s">
        <v>69</v>
      </c>
      <c r="AC6" s="2" t="s">
        <v>70</v>
      </c>
      <c r="AD6" s="2">
        <v>300</v>
      </c>
      <c r="AG6" s="2">
        <v>300</v>
      </c>
    </row>
    <row r="7" spans="1:42" ht="35.1" customHeight="1">
      <c r="A7" s="12">
        <v>4</v>
      </c>
      <c r="B7" s="12" t="s">
        <v>71</v>
      </c>
      <c r="C7" s="16">
        <v>300</v>
      </c>
      <c r="D7" s="16"/>
      <c r="E7" s="16"/>
      <c r="F7" s="16"/>
      <c r="G7" s="16"/>
      <c r="H7" s="15"/>
      <c r="I7" s="15"/>
      <c r="J7" s="16"/>
      <c r="K7" s="16"/>
      <c r="L7" s="22">
        <v>300</v>
      </c>
      <c r="M7" s="23">
        <v>1</v>
      </c>
      <c r="N7" s="23">
        <f t="shared" si="0"/>
        <v>12</v>
      </c>
      <c r="O7" s="9">
        <f t="shared" si="1"/>
        <v>300</v>
      </c>
      <c r="P7" s="9"/>
      <c r="Q7" s="21"/>
      <c r="R7" s="17"/>
      <c r="S7" s="2" t="s">
        <v>121</v>
      </c>
      <c r="AA7" s="2">
        <v>1</v>
      </c>
      <c r="AB7" s="2" t="s">
        <v>69</v>
      </c>
      <c r="AC7" s="2" t="s">
        <v>71</v>
      </c>
      <c r="AD7" s="2">
        <v>300</v>
      </c>
      <c r="AG7" s="2">
        <v>300</v>
      </c>
    </row>
    <row r="8" spans="1:42" ht="35.1" customHeight="1">
      <c r="A8" s="12">
        <v>5</v>
      </c>
      <c r="B8" s="12" t="s">
        <v>72</v>
      </c>
      <c r="C8" s="16">
        <v>300</v>
      </c>
      <c r="D8" s="16"/>
      <c r="E8" s="16"/>
      <c r="F8" s="16"/>
      <c r="G8" s="16"/>
      <c r="H8" s="15"/>
      <c r="I8" s="15"/>
      <c r="J8" s="16"/>
      <c r="K8" s="16"/>
      <c r="L8" s="22">
        <v>300</v>
      </c>
      <c r="M8" s="23">
        <v>1</v>
      </c>
      <c r="N8" s="23">
        <f t="shared" si="0"/>
        <v>9</v>
      </c>
      <c r="O8" s="9">
        <f t="shared" si="1"/>
        <v>300</v>
      </c>
      <c r="P8" s="9"/>
      <c r="Q8" s="21"/>
      <c r="R8" s="17"/>
      <c r="S8" s="2" t="s">
        <v>120</v>
      </c>
      <c r="AA8" s="2">
        <v>1</v>
      </c>
      <c r="AB8" s="2" t="s">
        <v>69</v>
      </c>
      <c r="AC8" s="2" t="s">
        <v>72</v>
      </c>
      <c r="AD8" s="2">
        <v>300</v>
      </c>
      <c r="AG8" s="2">
        <v>300</v>
      </c>
    </row>
    <row r="9" spans="1:42" ht="35.1" customHeight="1">
      <c r="A9" s="12">
        <v>6</v>
      </c>
      <c r="B9" s="12" t="s">
        <v>24</v>
      </c>
      <c r="C9" s="16">
        <v>300</v>
      </c>
      <c r="D9" s="16"/>
      <c r="E9" s="16"/>
      <c r="F9" s="16"/>
      <c r="G9" s="16"/>
      <c r="H9" s="15"/>
      <c r="I9" s="15"/>
      <c r="J9" s="16"/>
      <c r="K9" s="16"/>
      <c r="L9" s="22">
        <v>300</v>
      </c>
      <c r="M9" s="23">
        <v>1</v>
      </c>
      <c r="N9" s="23">
        <f t="shared" si="0"/>
        <v>7</v>
      </c>
      <c r="O9" s="9">
        <f t="shared" si="1"/>
        <v>300</v>
      </c>
      <c r="P9" s="9"/>
      <c r="Q9" s="21"/>
      <c r="R9" s="17"/>
      <c r="S9" s="2" t="s">
        <v>119</v>
      </c>
      <c r="AA9" s="2">
        <v>1</v>
      </c>
      <c r="AB9" s="2" t="s">
        <v>69</v>
      </c>
      <c r="AC9" s="2" t="s">
        <v>24</v>
      </c>
      <c r="AD9" s="2">
        <v>300</v>
      </c>
      <c r="AG9" s="2">
        <v>300</v>
      </c>
    </row>
    <row r="10" spans="1:42" ht="35.1" customHeight="1">
      <c r="A10" s="12">
        <v>7</v>
      </c>
      <c r="B10" s="12" t="s">
        <v>73</v>
      </c>
      <c r="C10" s="16">
        <v>300</v>
      </c>
      <c r="D10" s="16"/>
      <c r="E10" s="16"/>
      <c r="F10" s="16"/>
      <c r="G10" s="16"/>
      <c r="H10" s="15"/>
      <c r="I10" s="15"/>
      <c r="J10" s="16"/>
      <c r="K10" s="16"/>
      <c r="L10" s="22">
        <v>300</v>
      </c>
      <c r="M10" s="23">
        <v>1</v>
      </c>
      <c r="N10" s="23">
        <f t="shared" si="0"/>
        <v>5</v>
      </c>
      <c r="O10" s="9">
        <f t="shared" si="1"/>
        <v>300</v>
      </c>
      <c r="P10" s="9"/>
      <c r="Q10" s="21"/>
      <c r="R10" s="17"/>
      <c r="S10" s="2" t="s">
        <v>118</v>
      </c>
      <c r="AA10" s="2">
        <v>1</v>
      </c>
      <c r="AB10" s="2" t="s">
        <v>69</v>
      </c>
      <c r="AC10" s="2" t="s">
        <v>73</v>
      </c>
      <c r="AD10" s="2">
        <v>300</v>
      </c>
      <c r="AG10" s="2">
        <v>300</v>
      </c>
    </row>
    <row r="11" spans="1:42" ht="35.1" customHeight="1">
      <c r="A11" s="12">
        <v>8</v>
      </c>
      <c r="B11" s="12" t="s">
        <v>25</v>
      </c>
      <c r="C11" s="16">
        <v>300</v>
      </c>
      <c r="D11" s="16"/>
      <c r="E11" s="16"/>
      <c r="F11" s="16"/>
      <c r="G11" s="16"/>
      <c r="H11" s="15"/>
      <c r="I11" s="15"/>
      <c r="J11" s="16"/>
      <c r="K11" s="16"/>
      <c r="L11" s="22">
        <v>300</v>
      </c>
      <c r="M11" s="23">
        <v>1</v>
      </c>
      <c r="N11" s="23">
        <f t="shared" si="0"/>
        <v>3</v>
      </c>
      <c r="O11" s="9">
        <f t="shared" si="1"/>
        <v>300</v>
      </c>
      <c r="P11" s="9"/>
      <c r="Q11" s="21"/>
      <c r="R11" s="17"/>
      <c r="S11" s="2" t="s">
        <v>117</v>
      </c>
      <c r="AA11" s="2">
        <v>1</v>
      </c>
      <c r="AB11" s="2" t="s">
        <v>69</v>
      </c>
      <c r="AC11" s="2" t="s">
        <v>25</v>
      </c>
      <c r="AD11" s="2">
        <v>300</v>
      </c>
      <c r="AG11" s="2">
        <v>300</v>
      </c>
    </row>
    <row r="12" spans="1:42" ht="35.1" customHeight="1">
      <c r="A12" s="12">
        <v>9</v>
      </c>
      <c r="B12" s="12" t="s">
        <v>26</v>
      </c>
      <c r="C12" s="16">
        <v>300</v>
      </c>
      <c r="D12" s="16"/>
      <c r="E12" s="16"/>
      <c r="F12" s="16"/>
      <c r="G12" s="16"/>
      <c r="H12" s="15"/>
      <c r="I12" s="15"/>
      <c r="J12" s="16"/>
      <c r="K12" s="16"/>
      <c r="L12" s="22">
        <v>300</v>
      </c>
      <c r="M12" s="23">
        <v>1</v>
      </c>
      <c r="N12" s="23">
        <f>ROUND(L12*M12*VLOOKUP(B12,weight,2,FALSE)/100,0)</f>
        <v>2</v>
      </c>
      <c r="O12" s="9">
        <f>SUM(C12:I12)-P12</f>
        <v>300</v>
      </c>
      <c r="P12" s="9"/>
      <c r="Q12" s="21"/>
      <c r="R12" s="17"/>
      <c r="S12" s="2" t="s">
        <v>116</v>
      </c>
      <c r="AA12" s="2">
        <v>1</v>
      </c>
      <c r="AB12" s="2" t="s">
        <v>69</v>
      </c>
      <c r="AC12" s="2" t="s">
        <v>26</v>
      </c>
      <c r="AD12" s="2">
        <v>300</v>
      </c>
      <c r="AG12" s="2">
        <v>300</v>
      </c>
    </row>
    <row r="13" spans="1:42" s="11" customFormat="1" ht="35.1" customHeight="1">
      <c r="A13" s="14"/>
      <c r="B13" s="14"/>
      <c r="C13" s="30"/>
      <c r="D13" s="30"/>
      <c r="E13" s="30"/>
      <c r="F13" s="30"/>
      <c r="G13" s="30"/>
      <c r="H13" s="15"/>
      <c r="I13" s="15"/>
      <c r="J13" s="30"/>
      <c r="K13" s="30"/>
      <c r="L13" s="22"/>
      <c r="M13" s="22"/>
      <c r="N13" s="22"/>
      <c r="O13" s="31"/>
      <c r="P13" s="31"/>
      <c r="Q13" s="21"/>
      <c r="R13" s="32"/>
    </row>
    <row r="14" spans="1:42" ht="35.1" customHeight="1">
      <c r="A14" s="12"/>
      <c r="B14" s="12"/>
      <c r="C14" s="16"/>
      <c r="D14" s="16"/>
      <c r="E14" s="16"/>
      <c r="F14" s="16"/>
      <c r="G14" s="16"/>
      <c r="H14" s="15"/>
      <c r="I14" s="15"/>
      <c r="J14" s="16"/>
      <c r="K14" s="16"/>
      <c r="L14" s="22" t="s">
        <v>107</v>
      </c>
      <c r="M14" s="24" t="s">
        <v>27</v>
      </c>
      <c r="N14" s="24">
        <f>SUMIF(B$4:B$13,"=#11",N$4:N$13)</f>
        <v>24</v>
      </c>
      <c r="O14" s="9"/>
      <c r="P14" s="9"/>
      <c r="Q14" s="21"/>
      <c r="R14" s="17"/>
    </row>
    <row r="15" spans="1:42" ht="35.1" customHeight="1">
      <c r="A15" s="12"/>
      <c r="B15" s="12"/>
      <c r="C15" s="16"/>
      <c r="D15" s="16"/>
      <c r="E15" s="16"/>
      <c r="F15" s="16"/>
      <c r="G15" s="16"/>
      <c r="H15" s="15"/>
      <c r="I15" s="15"/>
      <c r="J15" s="16"/>
      <c r="K15" s="16"/>
      <c r="L15" s="22" t="s">
        <v>106</v>
      </c>
      <c r="M15" s="24" t="s">
        <v>27</v>
      </c>
      <c r="N15" s="24">
        <f>SUMIF(B$4:B$13,"=#10",N$4:N$13)</f>
        <v>19</v>
      </c>
      <c r="O15" s="9"/>
      <c r="P15" s="9"/>
      <c r="Q15" s="21"/>
      <c r="R15" s="17"/>
    </row>
    <row r="16" spans="1:42" ht="35.1" customHeight="1">
      <c r="A16" s="12"/>
      <c r="B16" s="12"/>
      <c r="C16" s="16"/>
      <c r="D16" s="16"/>
      <c r="E16" s="16"/>
      <c r="F16" s="16"/>
      <c r="G16" s="16"/>
      <c r="H16" s="15"/>
      <c r="I16" s="15"/>
      <c r="J16" s="16"/>
      <c r="K16" s="16"/>
      <c r="L16" s="22" t="s">
        <v>105</v>
      </c>
      <c r="M16" s="24" t="s">
        <v>27</v>
      </c>
      <c r="N16" s="24">
        <f>SUMIF(B$4:B$13,"=#9",N$4:N$13)</f>
        <v>15</v>
      </c>
      <c r="O16" s="9"/>
      <c r="P16" s="9"/>
      <c r="Q16" s="21"/>
      <c r="R16" s="17"/>
    </row>
    <row r="17" spans="1:20" ht="35.1" customHeight="1">
      <c r="A17" s="12"/>
      <c r="B17" s="12"/>
      <c r="C17" s="16"/>
      <c r="D17" s="16"/>
      <c r="E17" s="16"/>
      <c r="F17" s="16"/>
      <c r="G17" s="16"/>
      <c r="H17" s="15"/>
      <c r="I17" s="15"/>
      <c r="J17" s="16"/>
      <c r="K17" s="16"/>
      <c r="L17" s="22" t="s">
        <v>104</v>
      </c>
      <c r="M17" s="24" t="s">
        <v>27</v>
      </c>
      <c r="N17" s="24">
        <f>SUMIF(B$4:B$13,"=#8",N$4:N$13)</f>
        <v>12</v>
      </c>
      <c r="O17" s="9"/>
      <c r="P17" s="9"/>
      <c r="Q17" s="21"/>
      <c r="R17" s="17"/>
    </row>
    <row r="18" spans="1:20" ht="35.1" customHeight="1">
      <c r="A18" s="12"/>
      <c r="B18" s="12"/>
      <c r="C18" s="16"/>
      <c r="D18" s="16"/>
      <c r="E18" s="16"/>
      <c r="F18" s="16"/>
      <c r="G18" s="16"/>
      <c r="H18" s="15"/>
      <c r="I18" s="15"/>
      <c r="J18" s="16"/>
      <c r="K18" s="16"/>
      <c r="L18" s="22" t="s">
        <v>72</v>
      </c>
      <c r="M18" s="24" t="s">
        <v>27</v>
      </c>
      <c r="N18" s="24">
        <f>SUMIF(B$4:B$13,"=#7",N$4:N$13)</f>
        <v>9</v>
      </c>
      <c r="O18" s="9"/>
      <c r="P18" s="9"/>
      <c r="Q18" s="21"/>
      <c r="R18" s="17"/>
    </row>
    <row r="19" spans="1:20" ht="35.1" customHeight="1">
      <c r="A19" s="12"/>
      <c r="B19" s="12"/>
      <c r="C19" s="16"/>
      <c r="D19" s="16"/>
      <c r="E19" s="16"/>
      <c r="F19" s="16"/>
      <c r="G19" s="16"/>
      <c r="H19" s="15"/>
      <c r="I19" s="15"/>
      <c r="J19" s="16"/>
      <c r="K19" s="16"/>
      <c r="L19" s="22" t="s">
        <v>103</v>
      </c>
      <c r="M19" s="24" t="s">
        <v>27</v>
      </c>
      <c r="N19" s="24">
        <f>SUMIF(B$4:B$13,"=#6",N$4:N$13)</f>
        <v>7</v>
      </c>
      <c r="O19" s="9"/>
      <c r="P19" s="9"/>
      <c r="Q19" s="21"/>
      <c r="R19" s="17"/>
    </row>
    <row r="20" spans="1:20" ht="35.1" customHeight="1">
      <c r="A20" s="12"/>
      <c r="B20" s="12"/>
      <c r="C20" s="16"/>
      <c r="D20" s="16"/>
      <c r="E20" s="16"/>
      <c r="F20" s="16"/>
      <c r="G20" s="16"/>
      <c r="H20" s="15"/>
      <c r="I20" s="15"/>
      <c r="J20" s="16"/>
      <c r="K20" s="16"/>
      <c r="L20" s="22" t="s">
        <v>102</v>
      </c>
      <c r="M20" s="24" t="s">
        <v>27</v>
      </c>
      <c r="N20" s="24">
        <f>SUMIF(B$4:B$13,"=#5",N$4:N$13)</f>
        <v>5</v>
      </c>
      <c r="O20" s="9"/>
      <c r="P20" s="9"/>
      <c r="Q20" s="21"/>
      <c r="R20" s="17"/>
    </row>
    <row r="21" spans="1:20" ht="35.1" customHeight="1">
      <c r="A21" s="12"/>
      <c r="B21" s="12"/>
      <c r="C21" s="16"/>
      <c r="D21" s="16"/>
      <c r="E21" s="16"/>
      <c r="F21" s="16"/>
      <c r="G21" s="16"/>
      <c r="H21" s="15"/>
      <c r="I21" s="15"/>
      <c r="J21" s="16"/>
      <c r="K21" s="16"/>
      <c r="L21" s="22" t="s">
        <v>101</v>
      </c>
      <c r="M21" s="24" t="s">
        <v>27</v>
      </c>
      <c r="N21" s="24">
        <f>SUMIF(B$4:B$13,"=#4",N$4:N$13)</f>
        <v>3</v>
      </c>
      <c r="O21" s="9"/>
      <c r="P21" s="9"/>
      <c r="Q21" s="21"/>
      <c r="R21" s="17"/>
    </row>
    <row r="22" spans="1:20" ht="35.1" customHeight="1">
      <c r="A22" s="12"/>
      <c r="B22" s="12"/>
      <c r="C22" s="16"/>
      <c r="D22" s="16"/>
      <c r="E22" s="16"/>
      <c r="F22" s="16"/>
      <c r="G22" s="16"/>
      <c r="H22" s="15"/>
      <c r="I22" s="15"/>
      <c r="J22" s="16"/>
      <c r="K22" s="16"/>
      <c r="L22" s="22" t="s">
        <v>100</v>
      </c>
      <c r="M22" s="24" t="s">
        <v>27</v>
      </c>
      <c r="N22" s="24">
        <f>SUMIF(B$4:B$13,"=#3",N$4:N$13)</f>
        <v>2</v>
      </c>
      <c r="O22" s="9"/>
      <c r="P22" s="9"/>
      <c r="Q22" s="21"/>
      <c r="R22" s="17"/>
      <c r="S22" s="25">
        <f>SUM(N$14:N$22) - SUM(N$4:N$13)</f>
        <v>0</v>
      </c>
      <c r="T22" s="25">
        <f>SUM(N$4:N$13)</f>
        <v>96</v>
      </c>
    </row>
    <row r="23" spans="1:20" ht="35.1" customHeight="1">
      <c r="A23" s="12"/>
      <c r="B23" s="12"/>
      <c r="C23" s="16"/>
      <c r="D23" s="16"/>
      <c r="E23" s="16"/>
      <c r="F23" s="16"/>
      <c r="G23" s="16"/>
      <c r="H23" s="15"/>
      <c r="I23" s="15"/>
      <c r="J23" s="16"/>
      <c r="K23" s="16"/>
      <c r="L23" s="22"/>
      <c r="M23" s="24" t="s">
        <v>21</v>
      </c>
      <c r="N23" s="24">
        <f>SUM(N$4:N$13)</f>
        <v>96</v>
      </c>
      <c r="O23" s="9"/>
      <c r="P23" s="9"/>
      <c r="Q23" s="21"/>
      <c r="R23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"/>
  <sheetViews>
    <sheetView view="pageBreakPreview" zoomScaleNormal="100" zoomScaleSheetLayoutView="100" workbookViewId="0">
      <selection activeCell="A11" sqref="A11:XFD11"/>
    </sheetView>
  </sheetViews>
  <sheetFormatPr defaultColWidth="9.7109375" defaultRowHeight="35.1" customHeight="1"/>
  <cols>
    <col min="1" max="1" width="8.5703125" style="2" customWidth="1"/>
    <col min="2" max="2" width="8.5703125" style="10" customWidth="1"/>
    <col min="3" max="9" width="7.5703125" style="2" hidden="1" customWidth="1"/>
    <col min="10" max="10" width="20.85546875" style="2" customWidth="1"/>
    <col min="11" max="11" width="0.1406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12.7109375" style="2" customWidth="1"/>
    <col min="20" max="23" width="10.28515625" style="2" customWidth="1"/>
    <col min="24" max="25" width="10.140625" style="2" customWidth="1"/>
    <col min="26" max="26" width="9.7109375" style="2"/>
    <col min="27" max="52" width="0" style="2" hidden="1" customWidth="1"/>
    <col min="53" max="16384" width="9.7109375" style="2"/>
  </cols>
  <sheetData>
    <row r="1" spans="1:42" ht="24.95" customHeight="1">
      <c r="A1" s="28" t="s">
        <v>75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"/>
      <c r="AA1" s="2" t="s">
        <v>39</v>
      </c>
      <c r="AB1" s="2" t="s">
        <v>40</v>
      </c>
      <c r="AC1" s="2" t="s">
        <v>15</v>
      </c>
      <c r="AD1" s="2" t="s">
        <v>76</v>
      </c>
      <c r="AE1" s="2" t="s">
        <v>42</v>
      </c>
      <c r="AF1" s="2" t="s">
        <v>77</v>
      </c>
      <c r="AG1" s="2" t="s">
        <v>78</v>
      </c>
      <c r="AH1" s="2" t="s">
        <v>79</v>
      </c>
      <c r="AI1" s="2" t="s">
        <v>80</v>
      </c>
      <c r="AJ1" s="2" t="s">
        <v>81</v>
      </c>
      <c r="AK1" s="2" t="s">
        <v>82</v>
      </c>
      <c r="AL1" s="2" t="s">
        <v>83</v>
      </c>
      <c r="AM1" s="2" t="s">
        <v>84</v>
      </c>
      <c r="AN1" s="2" t="s">
        <v>85</v>
      </c>
      <c r="AO1" s="2" t="s">
        <v>86</v>
      </c>
      <c r="AP1" s="2" t="s">
        <v>87</v>
      </c>
    </row>
    <row r="2" spans="1:42" s="5" customFormat="1" ht="20.100000000000001" customHeight="1">
      <c r="A2" s="18" t="s">
        <v>88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89</v>
      </c>
      <c r="N2" s="29" t="s">
        <v>108</v>
      </c>
      <c r="O2" s="29"/>
      <c r="P2" s="29"/>
      <c r="Q2" s="29"/>
      <c r="R2" s="29"/>
      <c r="S2" s="4"/>
    </row>
    <row r="3" spans="1:42" s="8" customFormat="1" ht="20.100000000000001" customHeight="1">
      <c r="A3" s="12" t="s">
        <v>14</v>
      </c>
      <c r="B3" s="12" t="s">
        <v>15</v>
      </c>
      <c r="C3" s="12" t="s">
        <v>56</v>
      </c>
      <c r="D3" s="12" t="s">
        <v>57</v>
      </c>
      <c r="E3" s="12" t="s">
        <v>58</v>
      </c>
      <c r="F3" s="12" t="s">
        <v>59</v>
      </c>
      <c r="G3" s="12" t="s">
        <v>90</v>
      </c>
      <c r="H3" s="13" t="s">
        <v>91</v>
      </c>
      <c r="I3" s="13" t="s">
        <v>92</v>
      </c>
      <c r="J3" s="12" t="s">
        <v>16</v>
      </c>
      <c r="K3" s="12"/>
      <c r="L3" s="14" t="s">
        <v>93</v>
      </c>
      <c r="M3" s="12" t="s">
        <v>94</v>
      </c>
      <c r="N3" s="12" t="s">
        <v>95</v>
      </c>
      <c r="O3" s="6" t="s">
        <v>66</v>
      </c>
      <c r="P3" s="7" t="s">
        <v>96</v>
      </c>
      <c r="Q3" s="20"/>
      <c r="R3" s="12" t="s">
        <v>97</v>
      </c>
      <c r="S3" s="26" t="s">
        <v>28</v>
      </c>
    </row>
    <row r="4" spans="1:42" ht="35.1" customHeight="1">
      <c r="A4" s="12">
        <v>1</v>
      </c>
      <c r="B4" s="12" t="s">
        <v>22</v>
      </c>
      <c r="C4" s="16">
        <v>700</v>
      </c>
      <c r="D4" s="16"/>
      <c r="E4" s="16"/>
      <c r="F4" s="16"/>
      <c r="G4" s="16"/>
      <c r="H4" s="15"/>
      <c r="I4" s="15"/>
      <c r="J4" s="16"/>
      <c r="K4" s="16"/>
      <c r="L4" s="22">
        <v>700</v>
      </c>
      <c r="M4" s="23">
        <v>1</v>
      </c>
      <c r="N4" s="23">
        <f t="shared" ref="N4:N9" si="0">ROUND(L4*M4*VLOOKUP(B4,weight,2,FALSE)/100,0)</f>
        <v>55</v>
      </c>
      <c r="O4" s="9">
        <f t="shared" ref="O4:O9" si="1">SUM(C4:I4)-P4</f>
        <v>700</v>
      </c>
      <c r="P4" s="9"/>
      <c r="Q4" s="21"/>
      <c r="R4" s="17"/>
      <c r="S4" s="2" t="s">
        <v>123</v>
      </c>
      <c r="AA4" s="2">
        <v>1</v>
      </c>
      <c r="AB4" s="2" t="s">
        <v>69</v>
      </c>
      <c r="AC4" s="2" t="s">
        <v>22</v>
      </c>
      <c r="AD4" s="2">
        <v>700</v>
      </c>
      <c r="AG4" s="2">
        <v>700</v>
      </c>
    </row>
    <row r="5" spans="1:42" ht="35.1" customHeight="1">
      <c r="A5" s="12">
        <v>2</v>
      </c>
      <c r="B5" s="12" t="s">
        <v>22</v>
      </c>
      <c r="C5" s="16">
        <v>600</v>
      </c>
      <c r="D5" s="16"/>
      <c r="E5" s="16"/>
      <c r="F5" s="16"/>
      <c r="G5" s="16"/>
      <c r="H5" s="15"/>
      <c r="I5" s="15"/>
      <c r="J5" s="16"/>
      <c r="K5" s="16"/>
      <c r="L5" s="22">
        <v>600</v>
      </c>
      <c r="M5" s="23">
        <v>1</v>
      </c>
      <c r="N5" s="23">
        <f t="shared" si="0"/>
        <v>47</v>
      </c>
      <c r="O5" s="9">
        <f t="shared" si="1"/>
        <v>600</v>
      </c>
      <c r="P5" s="9"/>
      <c r="Q5" s="21"/>
      <c r="R5" s="17"/>
      <c r="S5" s="2" t="s">
        <v>124</v>
      </c>
      <c r="AA5" s="2">
        <v>1</v>
      </c>
      <c r="AB5" s="2" t="s">
        <v>69</v>
      </c>
      <c r="AC5" s="2" t="s">
        <v>22</v>
      </c>
      <c r="AD5" s="2">
        <v>600</v>
      </c>
      <c r="AG5" s="2">
        <v>600</v>
      </c>
    </row>
    <row r="6" spans="1:42" ht="35.1" customHeight="1">
      <c r="A6" s="12">
        <v>3</v>
      </c>
      <c r="B6" s="12" t="s">
        <v>22</v>
      </c>
      <c r="C6" s="16">
        <v>500</v>
      </c>
      <c r="D6" s="16"/>
      <c r="E6" s="16"/>
      <c r="F6" s="16"/>
      <c r="G6" s="16"/>
      <c r="H6" s="15"/>
      <c r="I6" s="15"/>
      <c r="J6" s="16"/>
      <c r="K6" s="16"/>
      <c r="L6" s="22">
        <v>500</v>
      </c>
      <c r="M6" s="23">
        <v>1</v>
      </c>
      <c r="N6" s="23">
        <f t="shared" si="0"/>
        <v>40</v>
      </c>
      <c r="O6" s="9">
        <f t="shared" si="1"/>
        <v>500</v>
      </c>
      <c r="P6" s="9"/>
      <c r="Q6" s="21"/>
      <c r="R6" s="17"/>
      <c r="S6" s="2" t="s">
        <v>125</v>
      </c>
      <c r="AA6" s="2">
        <v>1</v>
      </c>
      <c r="AB6" s="2" t="s">
        <v>69</v>
      </c>
      <c r="AC6" s="2" t="s">
        <v>22</v>
      </c>
      <c r="AD6" s="2">
        <v>500</v>
      </c>
      <c r="AG6" s="2">
        <v>500</v>
      </c>
    </row>
    <row r="7" spans="1:42" ht="35.1" customHeight="1">
      <c r="A7" s="12">
        <v>4</v>
      </c>
      <c r="B7" s="12" t="s">
        <v>22</v>
      </c>
      <c r="C7" s="16">
        <v>60</v>
      </c>
      <c r="D7" s="16">
        <v>1000</v>
      </c>
      <c r="E7" s="16"/>
      <c r="F7" s="16"/>
      <c r="G7" s="16"/>
      <c r="H7" s="15"/>
      <c r="I7" s="15"/>
      <c r="J7" s="16"/>
      <c r="K7" s="16"/>
      <c r="L7" s="22">
        <v>1060</v>
      </c>
      <c r="M7" s="23">
        <v>1</v>
      </c>
      <c r="N7" s="23">
        <f t="shared" si="0"/>
        <v>84</v>
      </c>
      <c r="O7" s="9">
        <f t="shared" si="1"/>
        <v>1060</v>
      </c>
      <c r="P7" s="9"/>
      <c r="Q7" s="21"/>
      <c r="R7" s="17"/>
      <c r="S7" s="2" t="s">
        <v>126</v>
      </c>
      <c r="AA7" s="2">
        <v>1</v>
      </c>
      <c r="AB7" s="2" t="s">
        <v>98</v>
      </c>
      <c r="AC7" s="2" t="s">
        <v>22</v>
      </c>
      <c r="AD7" s="2">
        <v>1060</v>
      </c>
      <c r="AG7" s="2">
        <v>60</v>
      </c>
      <c r="AH7" s="2">
        <v>1000</v>
      </c>
    </row>
    <row r="8" spans="1:42" ht="35.1" customHeight="1">
      <c r="A8" s="12">
        <v>5</v>
      </c>
      <c r="B8" s="12" t="s">
        <v>22</v>
      </c>
      <c r="C8" s="16">
        <v>60</v>
      </c>
      <c r="D8" s="16">
        <v>500</v>
      </c>
      <c r="E8" s="16"/>
      <c r="F8" s="16"/>
      <c r="G8" s="16"/>
      <c r="H8" s="15"/>
      <c r="I8" s="15"/>
      <c r="J8" s="16"/>
      <c r="K8" s="16"/>
      <c r="L8" s="22">
        <v>560</v>
      </c>
      <c r="M8" s="23">
        <v>1</v>
      </c>
      <c r="N8" s="23">
        <f t="shared" si="0"/>
        <v>44</v>
      </c>
      <c r="O8" s="9">
        <f t="shared" si="1"/>
        <v>560</v>
      </c>
      <c r="P8" s="9"/>
      <c r="Q8" s="21"/>
      <c r="R8" s="17"/>
      <c r="S8" s="2" t="s">
        <v>127</v>
      </c>
      <c r="AA8" s="2">
        <v>1</v>
      </c>
      <c r="AB8" s="2" t="s">
        <v>98</v>
      </c>
      <c r="AC8" s="2" t="s">
        <v>22</v>
      </c>
      <c r="AD8" s="2">
        <v>560</v>
      </c>
      <c r="AG8" s="2">
        <v>60</v>
      </c>
      <c r="AH8" s="2">
        <v>500</v>
      </c>
    </row>
    <row r="9" spans="1:42" ht="35.1" customHeight="1">
      <c r="A9" s="12">
        <v>6</v>
      </c>
      <c r="B9" s="12" t="s">
        <v>22</v>
      </c>
      <c r="C9" s="16">
        <v>60</v>
      </c>
      <c r="D9" s="16">
        <v>1000</v>
      </c>
      <c r="E9" s="16">
        <v>60</v>
      </c>
      <c r="F9" s="16"/>
      <c r="G9" s="16"/>
      <c r="H9" s="15"/>
      <c r="I9" s="15"/>
      <c r="J9" s="16"/>
      <c r="K9" s="16"/>
      <c r="L9" s="22">
        <v>1120</v>
      </c>
      <c r="M9" s="23">
        <v>1</v>
      </c>
      <c r="N9" s="23">
        <f t="shared" si="0"/>
        <v>88</v>
      </c>
      <c r="O9" s="9">
        <f t="shared" si="1"/>
        <v>1120</v>
      </c>
      <c r="P9" s="9"/>
      <c r="Q9" s="21"/>
      <c r="R9" s="17"/>
      <c r="S9" s="2" t="s">
        <v>128</v>
      </c>
      <c r="AA9" s="2">
        <v>1</v>
      </c>
      <c r="AB9" s="2" t="s">
        <v>99</v>
      </c>
      <c r="AC9" s="2" t="s">
        <v>22</v>
      </c>
      <c r="AD9" s="2">
        <v>1120</v>
      </c>
      <c r="AG9" s="2">
        <v>60</v>
      </c>
      <c r="AH9" s="2">
        <v>1000</v>
      </c>
      <c r="AI9" s="2">
        <v>60</v>
      </c>
    </row>
    <row r="10" spans="1:42" ht="35.1" customHeight="1">
      <c r="A10" s="12">
        <v>7</v>
      </c>
      <c r="B10" s="12" t="s">
        <v>22</v>
      </c>
      <c r="C10" s="16">
        <v>60</v>
      </c>
      <c r="D10" s="16">
        <v>500</v>
      </c>
      <c r="E10" s="16">
        <v>60</v>
      </c>
      <c r="F10" s="16"/>
      <c r="G10" s="16"/>
      <c r="H10" s="15"/>
      <c r="I10" s="15"/>
      <c r="J10" s="16"/>
      <c r="K10" s="16"/>
      <c r="L10" s="22">
        <v>620</v>
      </c>
      <c r="M10" s="23">
        <v>1</v>
      </c>
      <c r="N10" s="23">
        <f>ROUND(L10*M10*VLOOKUP(B10,weight,2,FALSE)/100,0)</f>
        <v>49</v>
      </c>
      <c r="O10" s="9">
        <f>SUM(C10:I10)-P10</f>
        <v>620</v>
      </c>
      <c r="P10" s="9"/>
      <c r="Q10" s="21"/>
      <c r="R10" s="17"/>
      <c r="S10" s="2" t="s">
        <v>127</v>
      </c>
      <c r="AA10" s="2">
        <v>1</v>
      </c>
      <c r="AB10" s="2" t="s">
        <v>99</v>
      </c>
      <c r="AC10" s="2" t="s">
        <v>22</v>
      </c>
      <c r="AD10" s="2">
        <v>620</v>
      </c>
      <c r="AG10" s="2">
        <v>60</v>
      </c>
      <c r="AH10" s="2">
        <v>500</v>
      </c>
      <c r="AI10" s="2">
        <v>60</v>
      </c>
    </row>
    <row r="11" spans="1:42" s="11" customFormat="1" ht="35.1" customHeight="1">
      <c r="A11" s="14"/>
      <c r="B11" s="14"/>
      <c r="C11" s="30"/>
      <c r="D11" s="30"/>
      <c r="E11" s="30"/>
      <c r="F11" s="30"/>
      <c r="G11" s="30"/>
      <c r="H11" s="15"/>
      <c r="I11" s="15"/>
      <c r="J11" s="30"/>
      <c r="K11" s="30"/>
      <c r="L11" s="22"/>
      <c r="M11" s="22"/>
      <c r="N11" s="22"/>
      <c r="O11" s="31"/>
      <c r="P11" s="31"/>
      <c r="Q11" s="21"/>
      <c r="R11" s="32"/>
    </row>
    <row r="12" spans="1:42" ht="35.1" customHeight="1">
      <c r="A12" s="12"/>
      <c r="B12" s="12"/>
      <c r="C12" s="16"/>
      <c r="D12" s="16"/>
      <c r="E12" s="16"/>
      <c r="F12" s="16"/>
      <c r="G12" s="16"/>
      <c r="H12" s="15"/>
      <c r="I12" s="15"/>
      <c r="J12" s="16"/>
      <c r="K12" s="16"/>
      <c r="L12" s="22" t="s">
        <v>22</v>
      </c>
      <c r="M12" s="24" t="s">
        <v>27</v>
      </c>
      <c r="N12" s="24">
        <f>SUMIF(B$4:B$11,"=#11",N$4:N$11)</f>
        <v>407</v>
      </c>
      <c r="O12" s="9"/>
      <c r="P12" s="9"/>
      <c r="Q12" s="21"/>
      <c r="R12" s="17"/>
      <c r="S12" s="25">
        <f>SUM(N$12:N$12) - SUM(N$4:N$11)</f>
        <v>0</v>
      </c>
      <c r="T12" s="25">
        <f>SUM(N$4:N$11)</f>
        <v>407</v>
      </c>
    </row>
    <row r="13" spans="1:42" ht="35.1" customHeight="1">
      <c r="A13" s="12"/>
      <c r="B13" s="12"/>
      <c r="C13" s="16"/>
      <c r="D13" s="16"/>
      <c r="E13" s="16"/>
      <c r="F13" s="16"/>
      <c r="G13" s="16"/>
      <c r="H13" s="15"/>
      <c r="I13" s="15"/>
      <c r="J13" s="16"/>
      <c r="K13" s="16"/>
      <c r="L13" s="22"/>
      <c r="M13" s="24" t="s">
        <v>21</v>
      </c>
      <c r="N13" s="24">
        <f>SUM(N$4:N$11)</f>
        <v>407</v>
      </c>
      <c r="O13" s="9"/>
      <c r="P13" s="9"/>
      <c r="Q13" s="21"/>
      <c r="R13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"/>
  <sheetViews>
    <sheetView view="pageBreakPreview" zoomScaleNormal="100" zoomScaleSheetLayoutView="100" workbookViewId="0">
      <selection activeCell="A6" sqref="A6:XFD6"/>
    </sheetView>
  </sheetViews>
  <sheetFormatPr defaultColWidth="9.7109375" defaultRowHeight="35.1" customHeight="1"/>
  <cols>
    <col min="1" max="1" width="8.5703125" style="2" customWidth="1"/>
    <col min="2" max="2" width="8.5703125" style="10" customWidth="1"/>
    <col min="3" max="9" width="7.5703125" style="2" hidden="1" customWidth="1"/>
    <col min="10" max="10" width="20.85546875" style="2" customWidth="1"/>
    <col min="11" max="11" width="0.1406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12.7109375" style="2" customWidth="1"/>
    <col min="20" max="23" width="10.28515625" style="2" customWidth="1"/>
    <col min="24" max="25" width="10.140625" style="2" customWidth="1"/>
    <col min="26" max="26" width="9.7109375" style="2"/>
    <col min="27" max="52" width="0" style="2" hidden="1" customWidth="1"/>
    <col min="53" max="16384" width="9.7109375" style="2"/>
  </cols>
  <sheetData>
    <row r="1" spans="1:42" ht="24.95" customHeight="1">
      <c r="A1" s="28" t="s">
        <v>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"/>
      <c r="AA1" s="2" t="s">
        <v>39</v>
      </c>
      <c r="AB1" s="2" t="s">
        <v>40</v>
      </c>
      <c r="AC1" s="2" t="s">
        <v>15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</row>
    <row r="2" spans="1:42" s="5" customFormat="1" ht="20.100000000000001" customHeight="1">
      <c r="A2" s="18" t="s">
        <v>54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55</v>
      </c>
      <c r="N2" s="29" t="s">
        <v>112</v>
      </c>
      <c r="O2" s="29"/>
      <c r="P2" s="29"/>
      <c r="Q2" s="29"/>
      <c r="R2" s="29"/>
      <c r="S2" s="4"/>
    </row>
    <row r="3" spans="1:42" s="8" customFormat="1" ht="20.100000000000001" customHeight="1">
      <c r="A3" s="12" t="s">
        <v>14</v>
      </c>
      <c r="B3" s="12" t="s">
        <v>15</v>
      </c>
      <c r="C3" s="12" t="s">
        <v>56</v>
      </c>
      <c r="D3" s="12" t="s">
        <v>57</v>
      </c>
      <c r="E3" s="12" t="s">
        <v>58</v>
      </c>
      <c r="F3" s="12" t="s">
        <v>59</v>
      </c>
      <c r="G3" s="12" t="s">
        <v>60</v>
      </c>
      <c r="H3" s="13" t="s">
        <v>61</v>
      </c>
      <c r="I3" s="13" t="s">
        <v>62</v>
      </c>
      <c r="J3" s="12" t="s">
        <v>16</v>
      </c>
      <c r="K3" s="12"/>
      <c r="L3" s="14" t="s">
        <v>63</v>
      </c>
      <c r="M3" s="12" t="s">
        <v>64</v>
      </c>
      <c r="N3" s="12" t="s">
        <v>109</v>
      </c>
      <c r="O3" s="6" t="s">
        <v>66</v>
      </c>
      <c r="P3" s="7" t="s">
        <v>110</v>
      </c>
      <c r="Q3" s="20"/>
      <c r="R3" s="12" t="s">
        <v>111</v>
      </c>
      <c r="S3" s="33" t="s">
        <v>28</v>
      </c>
    </row>
    <row r="4" spans="1:42" ht="35.1" customHeight="1">
      <c r="A4" s="12">
        <v>1</v>
      </c>
      <c r="B4" s="12" t="s">
        <v>22</v>
      </c>
      <c r="C4" s="16">
        <v>700</v>
      </c>
      <c r="D4" s="16"/>
      <c r="E4" s="16"/>
      <c r="F4" s="16"/>
      <c r="G4" s="16"/>
      <c r="H4" s="15"/>
      <c r="I4" s="15"/>
      <c r="J4" s="16"/>
      <c r="K4" s="16"/>
      <c r="L4" s="22">
        <v>700</v>
      </c>
      <c r="M4" s="23">
        <v>3</v>
      </c>
      <c r="N4" s="23">
        <f>ROUND(L4*M4*VLOOKUP(B4,weight,2,FALSE)/100,0)</f>
        <v>166</v>
      </c>
      <c r="O4" s="9">
        <f>SUM(C4:I4)-P4</f>
        <v>700</v>
      </c>
      <c r="P4" s="9"/>
      <c r="Q4" s="21"/>
      <c r="R4" s="17"/>
      <c r="S4" s="11" t="s">
        <v>129</v>
      </c>
      <c r="AA4" s="2">
        <v>3</v>
      </c>
      <c r="AB4" s="2" t="s">
        <v>69</v>
      </c>
      <c r="AC4" s="2" t="s">
        <v>22</v>
      </c>
      <c r="AD4" s="2">
        <v>700</v>
      </c>
      <c r="AG4" s="2">
        <v>700</v>
      </c>
    </row>
    <row r="5" spans="1:42" ht="35.1" customHeight="1">
      <c r="A5" s="12">
        <v>2</v>
      </c>
      <c r="B5" s="12" t="s">
        <v>70</v>
      </c>
      <c r="C5" s="16">
        <v>45</v>
      </c>
      <c r="D5" s="16">
        <v>700</v>
      </c>
      <c r="E5" s="16"/>
      <c r="F5" s="16"/>
      <c r="G5" s="16"/>
      <c r="H5" s="15"/>
      <c r="I5" s="15"/>
      <c r="J5" s="16"/>
      <c r="K5" s="16"/>
      <c r="L5" s="22">
        <v>745</v>
      </c>
      <c r="M5" s="23">
        <v>100</v>
      </c>
      <c r="N5" s="23">
        <f>ROUND(L5*M5*VLOOKUP(B5,weight,2,FALSE)/100,0)</f>
        <v>3785</v>
      </c>
      <c r="O5" s="9">
        <f>SUM(C5:I5)-P5</f>
        <v>745</v>
      </c>
      <c r="P5" s="9"/>
      <c r="Q5" s="21"/>
      <c r="R5" s="17"/>
      <c r="S5" s="2" t="s">
        <v>130</v>
      </c>
      <c r="AA5" s="2">
        <v>100</v>
      </c>
      <c r="AB5" s="2" t="s">
        <v>98</v>
      </c>
      <c r="AC5" s="2" t="s">
        <v>70</v>
      </c>
      <c r="AD5" s="2">
        <v>745</v>
      </c>
      <c r="AG5" s="2">
        <v>45</v>
      </c>
      <c r="AH5" s="2">
        <v>700</v>
      </c>
    </row>
    <row r="6" spans="1:42" s="11" customFormat="1" ht="35.1" customHeight="1">
      <c r="A6" s="14"/>
      <c r="B6" s="14"/>
      <c r="C6" s="30"/>
      <c r="D6" s="30"/>
      <c r="E6" s="30"/>
      <c r="F6" s="30"/>
      <c r="G6" s="30"/>
      <c r="H6" s="15"/>
      <c r="I6" s="15"/>
      <c r="J6" s="30"/>
      <c r="K6" s="30"/>
      <c r="L6" s="22"/>
      <c r="M6" s="22"/>
      <c r="N6" s="22"/>
      <c r="O6" s="31"/>
      <c r="P6" s="31"/>
      <c r="Q6" s="21"/>
      <c r="R6" s="32"/>
    </row>
    <row r="7" spans="1:42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 t="s">
        <v>107</v>
      </c>
      <c r="M7" s="24" t="s">
        <v>27</v>
      </c>
      <c r="N7" s="24">
        <f>SUMIF(B$4:B$6,"=#11",N$4:N$6)</f>
        <v>166</v>
      </c>
      <c r="O7" s="9"/>
      <c r="P7" s="9"/>
      <c r="Q7" s="21"/>
      <c r="R7" s="17"/>
    </row>
    <row r="8" spans="1:42" ht="35.1" customHeight="1">
      <c r="A8" s="12"/>
      <c r="B8" s="12"/>
      <c r="C8" s="16"/>
      <c r="D8" s="16"/>
      <c r="E8" s="16"/>
      <c r="F8" s="16"/>
      <c r="G8" s="16"/>
      <c r="H8" s="15"/>
      <c r="I8" s="15"/>
      <c r="J8" s="16"/>
      <c r="K8" s="16"/>
      <c r="L8" s="22" t="s">
        <v>105</v>
      </c>
      <c r="M8" s="24" t="s">
        <v>27</v>
      </c>
      <c r="N8" s="24">
        <f>SUMIF(B$4:B$6,"=#9",N$4:N$6)</f>
        <v>3785</v>
      </c>
      <c r="O8" s="9"/>
      <c r="P8" s="9"/>
      <c r="Q8" s="21"/>
      <c r="R8" s="17"/>
      <c r="S8" s="25">
        <f>SUM(N$7:N$8) - SUM(N$4:N$6)</f>
        <v>0</v>
      </c>
      <c r="T8" s="25">
        <f>SUM(N$4:N$6)</f>
        <v>3951</v>
      </c>
    </row>
    <row r="9" spans="1:42" ht="35.1" customHeight="1">
      <c r="A9" s="12"/>
      <c r="B9" s="12"/>
      <c r="C9" s="16"/>
      <c r="D9" s="16"/>
      <c r="E9" s="16"/>
      <c r="F9" s="16"/>
      <c r="G9" s="16"/>
      <c r="H9" s="15"/>
      <c r="I9" s="15"/>
      <c r="J9" s="16"/>
      <c r="K9" s="16"/>
      <c r="L9" s="22"/>
      <c r="M9" s="24" t="s">
        <v>21</v>
      </c>
      <c r="N9" s="24">
        <f>SUM(N$4:N$6)</f>
        <v>3951</v>
      </c>
      <c r="O9" s="9"/>
      <c r="P9" s="9"/>
      <c r="Q9" s="21"/>
      <c r="R9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8.5703125" style="2" customWidth="1"/>
    <col min="2" max="2" width="8.5703125" style="10" customWidth="1"/>
    <col min="3" max="9" width="7.5703125" style="2" hidden="1" customWidth="1"/>
    <col min="10" max="10" width="20.85546875" style="2" customWidth="1"/>
    <col min="11" max="11" width="0.1406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12.7109375" style="2" customWidth="1"/>
    <col min="20" max="23" width="10.28515625" style="2" customWidth="1"/>
    <col min="24" max="25" width="10.140625" style="2" customWidth="1"/>
    <col min="26" max="26" width="9.7109375" style="2"/>
    <col min="27" max="52" width="0" style="2" hidden="1" customWidth="1"/>
    <col min="53" max="16384" width="9.7109375" style="2"/>
  </cols>
  <sheetData>
    <row r="1" spans="1:42" ht="24.95" customHeight="1">
      <c r="A1" s="28" t="s">
        <v>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"/>
      <c r="AA1" s="2" t="s">
        <v>39</v>
      </c>
      <c r="AB1" s="2" t="s">
        <v>40</v>
      </c>
      <c r="AC1" s="2" t="s">
        <v>15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</row>
    <row r="2" spans="1:42" s="5" customFormat="1" ht="20.100000000000001" customHeight="1">
      <c r="A2" s="18" t="s">
        <v>54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55</v>
      </c>
      <c r="N2" s="29" t="s">
        <v>113</v>
      </c>
      <c r="O2" s="29"/>
      <c r="P2" s="29"/>
      <c r="Q2" s="29"/>
      <c r="R2" s="29"/>
      <c r="S2" s="4"/>
    </row>
    <row r="3" spans="1:42" s="8" customFormat="1" ht="20.100000000000001" customHeight="1">
      <c r="A3" s="12" t="s">
        <v>14</v>
      </c>
      <c r="B3" s="12" t="s">
        <v>15</v>
      </c>
      <c r="C3" s="12" t="s">
        <v>56</v>
      </c>
      <c r="D3" s="12" t="s">
        <v>57</v>
      </c>
      <c r="E3" s="12" t="s">
        <v>58</v>
      </c>
      <c r="F3" s="12" t="s">
        <v>59</v>
      </c>
      <c r="G3" s="12" t="s">
        <v>60</v>
      </c>
      <c r="H3" s="13" t="s">
        <v>61</v>
      </c>
      <c r="I3" s="13" t="s">
        <v>62</v>
      </c>
      <c r="J3" s="12" t="s">
        <v>16</v>
      </c>
      <c r="K3" s="12"/>
      <c r="L3" s="14" t="s">
        <v>63</v>
      </c>
      <c r="M3" s="12" t="s">
        <v>64</v>
      </c>
      <c r="N3" s="12" t="s">
        <v>109</v>
      </c>
      <c r="O3" s="6" t="s">
        <v>66</v>
      </c>
      <c r="P3" s="7" t="s">
        <v>110</v>
      </c>
      <c r="Q3" s="20"/>
      <c r="R3" s="12" t="s">
        <v>111</v>
      </c>
      <c r="S3" s="26" t="s">
        <v>28</v>
      </c>
    </row>
    <row r="4" spans="1:42" ht="35.1" customHeight="1">
      <c r="A4" s="12">
        <v>1</v>
      </c>
      <c r="B4" s="12" t="s">
        <v>22</v>
      </c>
      <c r="C4" s="16">
        <v>60</v>
      </c>
      <c r="D4" s="16">
        <v>700</v>
      </c>
      <c r="E4" s="16"/>
      <c r="F4" s="16"/>
      <c r="G4" s="16"/>
      <c r="H4" s="15"/>
      <c r="I4" s="15"/>
      <c r="J4" s="16"/>
      <c r="K4" s="16"/>
      <c r="L4" s="22">
        <v>760</v>
      </c>
      <c r="M4" s="23">
        <v>6</v>
      </c>
      <c r="N4" s="23">
        <f>ROUND(L4*M4*VLOOKUP(B4,weight,2,FALSE)/100,0)</f>
        <v>360</v>
      </c>
      <c r="O4" s="9">
        <f>SUM(C4:I4)-P4</f>
        <v>760</v>
      </c>
      <c r="P4" s="9"/>
      <c r="Q4" s="21"/>
      <c r="R4" s="17"/>
      <c r="S4" s="2" t="s">
        <v>131</v>
      </c>
      <c r="AA4" s="2">
        <v>6</v>
      </c>
      <c r="AB4" s="2" t="s">
        <v>98</v>
      </c>
      <c r="AC4" s="2" t="s">
        <v>22</v>
      </c>
      <c r="AD4" s="2">
        <v>760</v>
      </c>
      <c r="AG4" s="2">
        <v>60</v>
      </c>
      <c r="AH4" s="2">
        <v>700</v>
      </c>
    </row>
    <row r="5" spans="1:42" ht="35.1" customHeight="1">
      <c r="A5" s="12">
        <v>2</v>
      </c>
      <c r="B5" s="12" t="s">
        <v>22</v>
      </c>
      <c r="C5" s="16">
        <v>60</v>
      </c>
      <c r="D5" s="16">
        <v>600</v>
      </c>
      <c r="E5" s="16"/>
      <c r="F5" s="16"/>
      <c r="G5" s="16"/>
      <c r="H5" s="15"/>
      <c r="I5" s="15"/>
      <c r="J5" s="16"/>
      <c r="K5" s="16"/>
      <c r="L5" s="22">
        <v>660</v>
      </c>
      <c r="M5" s="23">
        <v>10</v>
      </c>
      <c r="N5" s="23">
        <f>ROUND(L5*M5*VLOOKUP(B5,weight,2,FALSE)/100,0)</f>
        <v>521</v>
      </c>
      <c r="O5" s="9">
        <f>SUM(C5:I5)-P5</f>
        <v>660</v>
      </c>
      <c r="P5" s="9"/>
      <c r="Q5" s="21"/>
      <c r="R5" s="17"/>
      <c r="S5" s="2" t="s">
        <v>132</v>
      </c>
      <c r="AA5" s="2">
        <v>8</v>
      </c>
      <c r="AB5" s="2" t="s">
        <v>98</v>
      </c>
      <c r="AC5" s="2" t="s">
        <v>22</v>
      </c>
      <c r="AD5" s="2">
        <v>660</v>
      </c>
      <c r="AG5" s="2">
        <v>60</v>
      </c>
      <c r="AH5" s="2">
        <v>600</v>
      </c>
    </row>
    <row r="6" spans="1:42" ht="35.1" customHeight="1">
      <c r="A6" s="12">
        <v>3</v>
      </c>
      <c r="B6" s="12" t="s">
        <v>22</v>
      </c>
      <c r="C6" s="16">
        <v>60</v>
      </c>
      <c r="D6" s="16">
        <v>500</v>
      </c>
      <c r="E6" s="16"/>
      <c r="F6" s="16"/>
      <c r="G6" s="16"/>
      <c r="H6" s="15"/>
      <c r="I6" s="15"/>
      <c r="J6" s="16"/>
      <c r="K6" s="16"/>
      <c r="L6" s="22">
        <v>560</v>
      </c>
      <c r="M6" s="23">
        <v>9</v>
      </c>
      <c r="N6" s="23">
        <f>ROUND(L6*M6*VLOOKUP(B6,weight,2,FALSE)/100,0)</f>
        <v>398</v>
      </c>
      <c r="O6" s="9">
        <f>SUM(C6:I6)-P6</f>
        <v>560</v>
      </c>
      <c r="P6" s="9"/>
      <c r="Q6" s="21"/>
      <c r="R6" s="17"/>
      <c r="S6" s="2" t="s">
        <v>133</v>
      </c>
      <c r="AA6" s="2">
        <v>10</v>
      </c>
      <c r="AB6" s="2" t="s">
        <v>98</v>
      </c>
      <c r="AC6" s="2" t="s">
        <v>22</v>
      </c>
      <c r="AD6" s="2">
        <v>560</v>
      </c>
      <c r="AG6" s="2">
        <v>60</v>
      </c>
      <c r="AH6" s="2">
        <v>500</v>
      </c>
    </row>
    <row r="7" spans="1:42" s="11" customFormat="1" ht="35.1" customHeight="1">
      <c r="A7" s="14"/>
      <c r="B7" s="14"/>
      <c r="C7" s="30"/>
      <c r="D7" s="30"/>
      <c r="E7" s="30"/>
      <c r="F7" s="30"/>
      <c r="G7" s="30"/>
      <c r="H7" s="15"/>
      <c r="I7" s="15"/>
      <c r="J7" s="30"/>
      <c r="K7" s="30"/>
      <c r="L7" s="22"/>
      <c r="M7" s="22"/>
      <c r="N7" s="22"/>
      <c r="O7" s="31"/>
      <c r="P7" s="31"/>
      <c r="Q7" s="21"/>
      <c r="R7" s="32"/>
    </row>
    <row r="8" spans="1:42" ht="35.1" customHeight="1">
      <c r="A8" s="12"/>
      <c r="B8" s="12"/>
      <c r="C8" s="16"/>
      <c r="D8" s="16"/>
      <c r="E8" s="16"/>
      <c r="F8" s="16"/>
      <c r="G8" s="16"/>
      <c r="H8" s="15"/>
      <c r="I8" s="15"/>
      <c r="J8" s="16"/>
      <c r="K8" s="16"/>
      <c r="L8" s="22" t="s">
        <v>22</v>
      </c>
      <c r="M8" s="24" t="s">
        <v>27</v>
      </c>
      <c r="N8" s="24">
        <f>SUMIF(B$4:B$7,"=#11",N$4:N$7)</f>
        <v>1279</v>
      </c>
      <c r="O8" s="9"/>
      <c r="P8" s="9"/>
      <c r="Q8" s="21"/>
      <c r="R8" s="17"/>
      <c r="S8" s="25">
        <f>SUM(N$8:N$8) - SUM(N$4:N$7)</f>
        <v>0</v>
      </c>
      <c r="T8" s="25">
        <f>SUM(N$4:N$7)</f>
        <v>1279</v>
      </c>
    </row>
    <row r="9" spans="1:42" ht="35.1" customHeight="1">
      <c r="A9" s="12"/>
      <c r="B9" s="12"/>
      <c r="C9" s="16"/>
      <c r="D9" s="16"/>
      <c r="E9" s="16"/>
      <c r="F9" s="16"/>
      <c r="G9" s="16"/>
      <c r="H9" s="15"/>
      <c r="I9" s="15"/>
      <c r="J9" s="16"/>
      <c r="K9" s="16"/>
      <c r="L9" s="22"/>
      <c r="M9" s="24" t="s">
        <v>21</v>
      </c>
      <c r="N9" s="24">
        <f>SUM(N$4:N$7)</f>
        <v>1279</v>
      </c>
      <c r="O9" s="9"/>
      <c r="P9" s="9"/>
      <c r="Q9" s="21"/>
      <c r="R9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24</vt:i4>
      </vt:variant>
    </vt:vector>
  </HeadingPairs>
  <TitlesOfParts>
    <vt:vector size="30" baseType="lpstr">
      <vt:lpstr>料表1</vt:lpstr>
      <vt:lpstr>料表2</vt:lpstr>
      <vt:lpstr>料表3</vt:lpstr>
      <vt:lpstr>料表4</vt:lpstr>
      <vt:lpstr>料表5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料表2!Print_Area</vt:lpstr>
      <vt:lpstr>料表3!Print_Area</vt:lpstr>
      <vt:lpstr>料表4!Print_Area</vt:lpstr>
      <vt:lpstr>料表5!Print_Area</vt:lpstr>
      <vt:lpstr>料表1!Print_Titles</vt:lpstr>
      <vt:lpstr>料表2!Print_Titles</vt:lpstr>
      <vt:lpstr>料表3!Print_Titles</vt:lpstr>
      <vt:lpstr>料表4!Print_Titles</vt:lpstr>
      <vt:lpstr>料表5!Print_Titles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2025-06-05T14:18:29Z</dcterms:modified>
</cp:coreProperties>
</file>