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codeName="ThisWorkbook"/>
  <xr:revisionPtr revIDLastSave="0" documentId="13_ncr:11_{9C22D156-19AF-4BAD-B4BF-807DDCD0A276}" xr6:coauthVersionLast="47" xr6:coauthVersionMax="47" xr10:uidLastSave="{00000000-0000-0000-0000-000000000000}"/>
  <bookViews>
    <workbookView xWindow="1560" yWindow="975" windowWidth="17475" windowHeight="20625"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ColumnTitle1" localSheetId="0">PaymentSchedule3[[#Headers],[Payment number]]</definedName>
    <definedName name="End_Bal" localSheetId="0">PaymentSchedule3[Ending
balance]</definedName>
    <definedName name="ExtraPayments" localSheetId="0">'Loan schedule'!$E$11</definedName>
    <definedName name="InterestRate" localSheetId="0">'Loan schedule'!$E$6</definedName>
    <definedName name="LastCol" localSheetId="0">MATCH(REPT("z",255),'Loan schedule'!$13:$13)</definedName>
    <definedName name="LastRow" localSheetId="0">MATCH(9.99E+307,'Loan schedule'!$B:$B)</definedName>
    <definedName name="LenderName" localSheetId="0">'Loan schedule'!$H$11:$I$11</definedName>
    <definedName name="LoanAmount" localSheetId="0">'Loan schedule'!$E$5</definedName>
    <definedName name="LoanIsGood" localSheetId="0">('Loan schedule'!$E$5*'Loan schedule'!$E$6*'Loan schedule'!$E$7*'Loan schedule'!$E$9)&gt;0</definedName>
    <definedName name="LoanPeriod" localSheetId="0">'Loan schedule'!$E$7</definedName>
    <definedName name="LoanStartDate" localSheetId="0">'Loan schedule'!$E$9</definedName>
    <definedName name="PaymentsPerYear" localSheetId="0">'Loan schedule'!$E$8</definedName>
    <definedName name="_xlnm.Print_Titles" localSheetId="0">'Loan schedule'!$13:$13</definedName>
    <definedName name="PrintArea_SET" localSheetId="0">OFFSET('Loan schedule'!#REF!,,,'Loan schedule'!LastRow,'Loan schedule'!LastCol)</definedName>
    <definedName name="RowTitleRegion1..E9" localSheetId="0">'Loan schedule'!$B$5:$D$5</definedName>
    <definedName name="RowTitleRegion2..I7" localSheetId="0">'Loan schedule'!$G$5:$H$5</definedName>
    <definedName name="RowTitleRegion3..E9" localSheetId="0">'Loan schedule'!$B$11</definedName>
    <definedName name="RowTitleRegion4..H9" localSheetId="0">'Loan schedule'!$G$11</definedName>
    <definedName name="ScheduledNumberOfPayments" localSheetId="0">'Loan schedule'!$I$6</definedName>
    <definedName name="ScheduledPayment" localSheetId="0">'Loan schedule'!$I$5</definedName>
    <definedName name="TotalEarlyPayments" localSheetId="0">SUM(PaymentSchedule3[Extra
payment])</definedName>
    <definedName name="TotalInterest" localSheetId="0">SUM(PaymentSchedule3[Interest])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3" l="1"/>
  <c r="I6" i="3" l="1"/>
  <c r="B25" i="3" s="1"/>
  <c r="B129" i="3" l="1"/>
  <c r="B145" i="3"/>
  <c r="B220" i="3"/>
  <c r="B144" i="3"/>
  <c r="B227" i="3"/>
  <c r="C227" i="3" s="1"/>
  <c r="B211" i="3"/>
  <c r="C211" i="3" s="1"/>
  <c r="B265" i="3"/>
  <c r="C265" i="3" s="1"/>
  <c r="B276" i="3"/>
  <c r="B195" i="3"/>
  <c r="B175" i="3"/>
  <c r="B235" i="3"/>
  <c r="C235" i="3" s="1"/>
  <c r="B280" i="3"/>
  <c r="B260" i="3"/>
  <c r="C260" i="3" s="1"/>
  <c r="B243" i="3"/>
  <c r="C243" i="3" s="1"/>
  <c r="B196" i="3"/>
  <c r="B190" i="3"/>
  <c r="C190" i="3" s="1"/>
  <c r="B295" i="3"/>
  <c r="B160" i="3"/>
  <c r="B130" i="3"/>
  <c r="B310" i="3"/>
  <c r="B146" i="3"/>
  <c r="C146" i="3" s="1"/>
  <c r="B205" i="3"/>
  <c r="B250" i="3"/>
  <c r="C250" i="3" s="1"/>
  <c r="B180" i="3"/>
  <c r="C180" i="3" s="1"/>
  <c r="B189" i="3"/>
  <c r="C189" i="3" s="1"/>
  <c r="B325" i="3"/>
  <c r="B162" i="3"/>
  <c r="B161" i="3"/>
  <c r="B176" i="3"/>
  <c r="B191" i="3"/>
  <c r="B206" i="3"/>
  <c r="B221" i="3"/>
  <c r="B236" i="3"/>
  <c r="B251" i="3"/>
  <c r="B266" i="3"/>
  <c r="B281" i="3"/>
  <c r="B296" i="3"/>
  <c r="B311" i="3"/>
  <c r="B326" i="3"/>
  <c r="B341" i="3"/>
  <c r="C145" i="3"/>
  <c r="C144" i="3"/>
  <c r="B204" i="3"/>
  <c r="B219" i="3"/>
  <c r="B234" i="3"/>
  <c r="B249" i="3"/>
  <c r="B264" i="3"/>
  <c r="B279" i="3"/>
  <c r="B294" i="3"/>
  <c r="B309" i="3"/>
  <c r="B370" i="3"/>
  <c r="B114" i="3"/>
  <c r="B369" i="3"/>
  <c r="B113" i="3"/>
  <c r="B128" i="3"/>
  <c r="B143" i="3"/>
  <c r="B158" i="3"/>
  <c r="B173" i="3"/>
  <c r="B188" i="3"/>
  <c r="B203" i="3"/>
  <c r="B218" i="3"/>
  <c r="B233" i="3"/>
  <c r="B248" i="3"/>
  <c r="B263" i="3"/>
  <c r="B278" i="3"/>
  <c r="B293" i="3"/>
  <c r="C220" i="3"/>
  <c r="B159" i="3"/>
  <c r="B163" i="3"/>
  <c r="B354" i="3"/>
  <c r="B353" i="3"/>
  <c r="B368" i="3"/>
  <c r="B112" i="3"/>
  <c r="B127" i="3"/>
  <c r="B142" i="3"/>
  <c r="B157" i="3"/>
  <c r="B172" i="3"/>
  <c r="B187" i="3"/>
  <c r="B202" i="3"/>
  <c r="B217" i="3"/>
  <c r="B232" i="3"/>
  <c r="B247" i="3"/>
  <c r="B262" i="3"/>
  <c r="B277" i="3"/>
  <c r="B352" i="3"/>
  <c r="B126" i="3"/>
  <c r="B141" i="3"/>
  <c r="B156" i="3"/>
  <c r="B171" i="3"/>
  <c r="B186" i="3"/>
  <c r="B201" i="3"/>
  <c r="B216" i="3"/>
  <c r="B231" i="3"/>
  <c r="B246" i="3"/>
  <c r="B261" i="3"/>
  <c r="C160" i="3"/>
  <c r="C310" i="3"/>
  <c r="B110" i="3"/>
  <c r="B125" i="3"/>
  <c r="B140" i="3"/>
  <c r="B155" i="3"/>
  <c r="B170" i="3"/>
  <c r="B185" i="3"/>
  <c r="B200" i="3"/>
  <c r="B215" i="3"/>
  <c r="B230" i="3"/>
  <c r="B245" i="3"/>
  <c r="C295" i="3"/>
  <c r="B337" i="3"/>
  <c r="B320" i="3"/>
  <c r="B335" i="3"/>
  <c r="B350" i="3"/>
  <c r="B365" i="3"/>
  <c r="B109" i="3"/>
  <c r="B124" i="3"/>
  <c r="B139" i="3"/>
  <c r="B154" i="3"/>
  <c r="B169" i="3"/>
  <c r="B184" i="3"/>
  <c r="B199" i="3"/>
  <c r="B214" i="3"/>
  <c r="B229" i="3"/>
  <c r="C325" i="3"/>
  <c r="C195" i="3"/>
  <c r="B174" i="3"/>
  <c r="B367" i="3"/>
  <c r="B351" i="3"/>
  <c r="B148" i="3"/>
  <c r="B228" i="3"/>
  <c r="B355" i="3"/>
  <c r="B290" i="3"/>
  <c r="B289" i="3"/>
  <c r="B304" i="3"/>
  <c r="B319" i="3"/>
  <c r="B334" i="3"/>
  <c r="B349" i="3"/>
  <c r="B364" i="3"/>
  <c r="B108" i="3"/>
  <c r="B123" i="3"/>
  <c r="B138" i="3"/>
  <c r="B153" i="3"/>
  <c r="B168" i="3"/>
  <c r="B183" i="3"/>
  <c r="B198" i="3"/>
  <c r="B213" i="3"/>
  <c r="C129" i="3"/>
  <c r="B164" i="3"/>
  <c r="B336" i="3"/>
  <c r="B339" i="3"/>
  <c r="B274" i="3"/>
  <c r="B273" i="3"/>
  <c r="B288" i="3"/>
  <c r="B303" i="3"/>
  <c r="B318" i="3"/>
  <c r="B333" i="3"/>
  <c r="B348" i="3"/>
  <c r="B363" i="3"/>
  <c r="B107" i="3"/>
  <c r="B122" i="3"/>
  <c r="B137" i="3"/>
  <c r="B152" i="3"/>
  <c r="B167" i="3"/>
  <c r="B182" i="3"/>
  <c r="B197" i="3"/>
  <c r="C175" i="3"/>
  <c r="B356" i="3"/>
  <c r="B366" i="3"/>
  <c r="B115" i="3"/>
  <c r="B258" i="3"/>
  <c r="B257" i="3"/>
  <c r="B272" i="3"/>
  <c r="B287" i="3"/>
  <c r="B302" i="3"/>
  <c r="B317" i="3"/>
  <c r="B332" i="3"/>
  <c r="B347" i="3"/>
  <c r="B362" i="3"/>
  <c r="B106" i="3"/>
  <c r="B121" i="3"/>
  <c r="B136" i="3"/>
  <c r="B151" i="3"/>
  <c r="B166" i="3"/>
  <c r="B181" i="3"/>
  <c r="C280" i="3"/>
  <c r="B147" i="3"/>
  <c r="B111" i="3"/>
  <c r="B322" i="3"/>
  <c r="B371" i="3"/>
  <c r="B308" i="3"/>
  <c r="B242" i="3"/>
  <c r="B241" i="3"/>
  <c r="B256" i="3"/>
  <c r="B271" i="3"/>
  <c r="B286" i="3"/>
  <c r="B301" i="3"/>
  <c r="B316" i="3"/>
  <c r="B331" i="3"/>
  <c r="B346" i="3"/>
  <c r="B361" i="3"/>
  <c r="B105" i="3"/>
  <c r="B120" i="3"/>
  <c r="B135" i="3"/>
  <c r="B150" i="3"/>
  <c r="B165" i="3"/>
  <c r="C205" i="3"/>
  <c r="C130" i="3"/>
  <c r="B179" i="3"/>
  <c r="B338" i="3"/>
  <c r="B321" i="3"/>
  <c r="B340" i="3"/>
  <c r="B305" i="3"/>
  <c r="B324" i="3"/>
  <c r="B132" i="3"/>
  <c r="B212" i="3"/>
  <c r="B307" i="3"/>
  <c r="B372" i="3"/>
  <c r="B291" i="3"/>
  <c r="B226" i="3"/>
  <c r="B225" i="3"/>
  <c r="B240" i="3"/>
  <c r="B255" i="3"/>
  <c r="B270" i="3"/>
  <c r="B285" i="3"/>
  <c r="B300" i="3"/>
  <c r="B315" i="3"/>
  <c r="B330" i="3"/>
  <c r="B345" i="3"/>
  <c r="B360" i="3"/>
  <c r="B104" i="3"/>
  <c r="B119" i="3"/>
  <c r="B134" i="3"/>
  <c r="B149" i="3"/>
  <c r="B244" i="3"/>
  <c r="B131" i="3"/>
  <c r="B306" i="3"/>
  <c r="B323" i="3"/>
  <c r="B292" i="3"/>
  <c r="B116" i="3"/>
  <c r="B275" i="3"/>
  <c r="B210" i="3"/>
  <c r="B209" i="3"/>
  <c r="B224" i="3"/>
  <c r="B239" i="3"/>
  <c r="B254" i="3"/>
  <c r="B269" i="3"/>
  <c r="B284" i="3"/>
  <c r="B299" i="3"/>
  <c r="B314" i="3"/>
  <c r="B329" i="3"/>
  <c r="B344" i="3"/>
  <c r="B359" i="3"/>
  <c r="B103" i="3"/>
  <c r="B118" i="3"/>
  <c r="B133" i="3"/>
  <c r="C196" i="3"/>
  <c r="B259" i="3"/>
  <c r="B194" i="3"/>
  <c r="B193" i="3"/>
  <c r="B208" i="3"/>
  <c r="B223" i="3"/>
  <c r="B238" i="3"/>
  <c r="B253" i="3"/>
  <c r="B268" i="3"/>
  <c r="B283" i="3"/>
  <c r="B298" i="3"/>
  <c r="B313" i="3"/>
  <c r="B328" i="3"/>
  <c r="B343" i="3"/>
  <c r="B358" i="3"/>
  <c r="B102" i="3"/>
  <c r="B373" i="3"/>
  <c r="B117" i="3"/>
  <c r="C276" i="3"/>
  <c r="B178" i="3"/>
  <c r="B177" i="3"/>
  <c r="B192" i="3"/>
  <c r="B207" i="3"/>
  <c r="B222" i="3"/>
  <c r="B237" i="3"/>
  <c r="B252" i="3"/>
  <c r="B267" i="3"/>
  <c r="B282" i="3"/>
  <c r="B297" i="3"/>
  <c r="B312" i="3"/>
  <c r="B327" i="3"/>
  <c r="B342" i="3"/>
  <c r="B357" i="3"/>
  <c r="B101" i="3"/>
  <c r="B37" i="3"/>
  <c r="B86" i="3"/>
  <c r="B85" i="3"/>
  <c r="B100" i="3"/>
  <c r="B36" i="3"/>
  <c r="B43" i="3"/>
  <c r="B50" i="3"/>
  <c r="B57" i="3"/>
  <c r="B64" i="3"/>
  <c r="B71" i="3"/>
  <c r="B78" i="3"/>
  <c r="B44" i="3"/>
  <c r="B42" i="3"/>
  <c r="B56" i="3"/>
  <c r="B63" i="3"/>
  <c r="B70" i="3"/>
  <c r="B79" i="3"/>
  <c r="B99" i="3"/>
  <c r="B35" i="3"/>
  <c r="B49" i="3"/>
  <c r="B93" i="3"/>
  <c r="B84" i="3"/>
  <c r="B91" i="3"/>
  <c r="B98" i="3"/>
  <c r="B34" i="3"/>
  <c r="B41" i="3"/>
  <c r="B48" i="3"/>
  <c r="B55" i="3"/>
  <c r="B62" i="3"/>
  <c r="B51" i="3"/>
  <c r="B77" i="3"/>
  <c r="B69" i="3"/>
  <c r="B76" i="3"/>
  <c r="B83" i="3"/>
  <c r="B90" i="3"/>
  <c r="B97" i="3"/>
  <c r="B33" i="3"/>
  <c r="B40" i="3"/>
  <c r="B47" i="3"/>
  <c r="B54" i="3"/>
  <c r="B72" i="3"/>
  <c r="B68" i="3"/>
  <c r="B75" i="3"/>
  <c r="B82" i="3"/>
  <c r="B89" i="3"/>
  <c r="B96" i="3"/>
  <c r="B32" i="3"/>
  <c r="B39" i="3"/>
  <c r="B46" i="3"/>
  <c r="B65" i="3"/>
  <c r="B61" i="3"/>
  <c r="B60" i="3"/>
  <c r="B74" i="3"/>
  <c r="B81" i="3"/>
  <c r="B88" i="3"/>
  <c r="B95" i="3"/>
  <c r="B31" i="3"/>
  <c r="B38" i="3"/>
  <c r="B58" i="3"/>
  <c r="B92" i="3"/>
  <c r="B53" i="3"/>
  <c r="B67" i="3"/>
  <c r="B45" i="3"/>
  <c r="B52" i="3"/>
  <c r="B59" i="3"/>
  <c r="B66" i="3"/>
  <c r="B73" i="3"/>
  <c r="B80" i="3"/>
  <c r="B87" i="3"/>
  <c r="B94" i="3"/>
  <c r="B30" i="3"/>
  <c r="C25" i="3"/>
  <c r="B27" i="3"/>
  <c r="B29" i="3"/>
  <c r="B28" i="3"/>
  <c r="B26" i="3"/>
  <c r="B24" i="3"/>
  <c r="C24" i="3" s="1"/>
  <c r="B19" i="3"/>
  <c r="C19" i="3" s="1"/>
  <c r="B21" i="3"/>
  <c r="C21" i="3" s="1"/>
  <c r="B14" i="3"/>
  <c r="D14" i="3" s="1"/>
  <c r="I14" i="3" s="1"/>
  <c r="B15" i="3"/>
  <c r="C15" i="3" s="1"/>
  <c r="B17" i="3"/>
  <c r="I5" i="3"/>
  <c r="E220" i="3" s="1"/>
  <c r="B18" i="3"/>
  <c r="B20" i="3"/>
  <c r="B16" i="3"/>
  <c r="B23" i="3"/>
  <c r="B22" i="3"/>
  <c r="C303" i="3" l="1"/>
  <c r="E303" i="3"/>
  <c r="C254" i="3"/>
  <c r="E254" i="3"/>
  <c r="C306" i="3"/>
  <c r="E306" i="3"/>
  <c r="E360" i="3"/>
  <c r="C360" i="3"/>
  <c r="C240" i="3"/>
  <c r="E240" i="3"/>
  <c r="C321" i="3"/>
  <c r="E321" i="3"/>
  <c r="C316" i="3"/>
  <c r="E316" i="3"/>
  <c r="E151" i="3"/>
  <c r="C151" i="3"/>
  <c r="E152" i="3"/>
  <c r="C152" i="3"/>
  <c r="C198" i="3"/>
  <c r="E198" i="3"/>
  <c r="C367" i="3"/>
  <c r="E367" i="3"/>
  <c r="C185" i="3"/>
  <c r="E185" i="3"/>
  <c r="C201" i="3"/>
  <c r="E201" i="3"/>
  <c r="C353" i="3"/>
  <c r="E353" i="3"/>
  <c r="E190" i="3"/>
  <c r="E279" i="3"/>
  <c r="C279" i="3"/>
  <c r="E144" i="3"/>
  <c r="C217" i="3"/>
  <c r="E217" i="3"/>
  <c r="E103" i="3"/>
  <c r="C103" i="3"/>
  <c r="C287" i="3"/>
  <c r="E287" i="3"/>
  <c r="C288" i="3"/>
  <c r="E288" i="3"/>
  <c r="C334" i="3"/>
  <c r="E334" i="3"/>
  <c r="E325" i="3"/>
  <c r="C154" i="3"/>
  <c r="E154" i="3"/>
  <c r="C202" i="3"/>
  <c r="E202" i="3"/>
  <c r="E248" i="3"/>
  <c r="C248" i="3"/>
  <c r="C128" i="3"/>
  <c r="E128" i="3"/>
  <c r="C266" i="3"/>
  <c r="E266" i="3"/>
  <c r="C162" i="3"/>
  <c r="E162" i="3"/>
  <c r="E227" i="3"/>
  <c r="C169" i="3"/>
  <c r="E169" i="3"/>
  <c r="C252" i="3"/>
  <c r="E252" i="3"/>
  <c r="E359" i="3"/>
  <c r="C359" i="3"/>
  <c r="C239" i="3"/>
  <c r="E239" i="3"/>
  <c r="C131" i="3"/>
  <c r="E131" i="3"/>
  <c r="C345" i="3"/>
  <c r="E345" i="3"/>
  <c r="C225" i="3"/>
  <c r="E225" i="3"/>
  <c r="C338" i="3"/>
  <c r="E338" i="3"/>
  <c r="C301" i="3"/>
  <c r="E301" i="3"/>
  <c r="C371" i="3"/>
  <c r="E371" i="3"/>
  <c r="E136" i="3"/>
  <c r="C136" i="3"/>
  <c r="C137" i="3"/>
  <c r="E137" i="3"/>
  <c r="E183" i="3"/>
  <c r="C183" i="3"/>
  <c r="C174" i="3"/>
  <c r="E174" i="3"/>
  <c r="C337" i="3"/>
  <c r="E337" i="3"/>
  <c r="C170" i="3"/>
  <c r="E170" i="3"/>
  <c r="C186" i="3"/>
  <c r="E186" i="3"/>
  <c r="C354" i="3"/>
  <c r="E354" i="3"/>
  <c r="E264" i="3"/>
  <c r="C264" i="3"/>
  <c r="E145" i="3"/>
  <c r="C118" i="3"/>
  <c r="E118" i="3"/>
  <c r="C302" i="3"/>
  <c r="E302" i="3"/>
  <c r="C267" i="3"/>
  <c r="E267" i="3"/>
  <c r="C101" i="3"/>
  <c r="E101" i="3"/>
  <c r="C268" i="3"/>
  <c r="E268" i="3"/>
  <c r="C179" i="3"/>
  <c r="E179" i="3"/>
  <c r="C150" i="3"/>
  <c r="E150" i="3"/>
  <c r="C272" i="3"/>
  <c r="E272" i="3"/>
  <c r="C273" i="3"/>
  <c r="E273" i="3"/>
  <c r="C319" i="3"/>
  <c r="E319" i="3"/>
  <c r="C139" i="3"/>
  <c r="E139" i="3"/>
  <c r="E189" i="3"/>
  <c r="C187" i="3"/>
  <c r="E187" i="3"/>
  <c r="C163" i="3"/>
  <c r="E163" i="3"/>
  <c r="C233" i="3"/>
  <c r="E233" i="3"/>
  <c r="C113" i="3"/>
  <c r="E113" i="3"/>
  <c r="C251" i="3"/>
  <c r="E251" i="3"/>
  <c r="C237" i="3"/>
  <c r="E237" i="3"/>
  <c r="C244" i="3"/>
  <c r="E244" i="3"/>
  <c r="C330" i="3"/>
  <c r="E330" i="3"/>
  <c r="C226" i="3"/>
  <c r="E226" i="3"/>
  <c r="C286" i="3"/>
  <c r="E286" i="3"/>
  <c r="C322" i="3"/>
  <c r="E322" i="3"/>
  <c r="C121" i="3"/>
  <c r="E121" i="3"/>
  <c r="C122" i="3"/>
  <c r="E122" i="3"/>
  <c r="E168" i="3"/>
  <c r="C168" i="3"/>
  <c r="C155" i="3"/>
  <c r="E155" i="3"/>
  <c r="E160" i="3"/>
  <c r="C171" i="3"/>
  <c r="E171" i="3"/>
  <c r="C369" i="3"/>
  <c r="E369" i="3"/>
  <c r="C249" i="3"/>
  <c r="E249" i="3"/>
  <c r="E263" i="3"/>
  <c r="C263" i="3"/>
  <c r="C111" i="3"/>
  <c r="E111" i="3"/>
  <c r="C257" i="3"/>
  <c r="E257" i="3"/>
  <c r="E260" i="3"/>
  <c r="C274" i="3"/>
  <c r="E274" i="3"/>
  <c r="C304" i="3"/>
  <c r="E304" i="3"/>
  <c r="C124" i="3"/>
  <c r="E124" i="3"/>
  <c r="E295" i="3"/>
  <c r="E146" i="3"/>
  <c r="C172" i="3"/>
  <c r="E172" i="3"/>
  <c r="C218" i="3"/>
  <c r="E218" i="3"/>
  <c r="C114" i="3"/>
  <c r="E114" i="3"/>
  <c r="C236" i="3"/>
  <c r="E236" i="3"/>
  <c r="C349" i="3"/>
  <c r="E349" i="3"/>
  <c r="E196" i="3"/>
  <c r="C344" i="3"/>
  <c r="E344" i="3"/>
  <c r="C342" i="3"/>
  <c r="E342" i="3"/>
  <c r="C222" i="3"/>
  <c r="E222" i="3"/>
  <c r="C102" i="3"/>
  <c r="E102" i="3"/>
  <c r="C329" i="3"/>
  <c r="E329" i="3"/>
  <c r="C209" i="3"/>
  <c r="E209" i="3"/>
  <c r="C315" i="3"/>
  <c r="E315" i="3"/>
  <c r="C291" i="3"/>
  <c r="E291" i="3"/>
  <c r="C271" i="3"/>
  <c r="E271" i="3"/>
  <c r="C147" i="3"/>
  <c r="E147" i="3"/>
  <c r="C106" i="3"/>
  <c r="E106" i="3"/>
  <c r="C107" i="3"/>
  <c r="E107" i="3"/>
  <c r="E129" i="3"/>
  <c r="C153" i="3"/>
  <c r="E153" i="3"/>
  <c r="C140" i="3"/>
  <c r="E140" i="3"/>
  <c r="C156" i="3"/>
  <c r="E156" i="3"/>
  <c r="C159" i="3"/>
  <c r="E159" i="3"/>
  <c r="E211" i="3"/>
  <c r="C370" i="3"/>
  <c r="E370" i="3"/>
  <c r="C234" i="3"/>
  <c r="E234" i="3"/>
  <c r="C164" i="3"/>
  <c r="E164" i="3"/>
  <c r="C143" i="3"/>
  <c r="E143" i="3"/>
  <c r="E276" i="3"/>
  <c r="C283" i="3"/>
  <c r="E283" i="3"/>
  <c r="C117" i="3"/>
  <c r="E117" i="3"/>
  <c r="C358" i="3"/>
  <c r="E358" i="3"/>
  <c r="C238" i="3"/>
  <c r="E238" i="3"/>
  <c r="C372" i="3"/>
  <c r="E372" i="3"/>
  <c r="C120" i="3"/>
  <c r="E120" i="3"/>
  <c r="C362" i="3"/>
  <c r="E362" i="3"/>
  <c r="C258" i="3"/>
  <c r="E258" i="3"/>
  <c r="E175" i="3"/>
  <c r="C363" i="3"/>
  <c r="E363" i="3"/>
  <c r="C339" i="3"/>
  <c r="E339" i="3"/>
  <c r="C289" i="3"/>
  <c r="E289" i="3"/>
  <c r="C229" i="3"/>
  <c r="E229" i="3"/>
  <c r="C109" i="3"/>
  <c r="E109" i="3"/>
  <c r="C277" i="3"/>
  <c r="E277" i="3"/>
  <c r="C157" i="3"/>
  <c r="E157" i="3"/>
  <c r="C203" i="3"/>
  <c r="E203" i="3"/>
  <c r="C341" i="3"/>
  <c r="E341" i="3"/>
  <c r="C221" i="3"/>
  <c r="E221" i="3"/>
  <c r="E327" i="3"/>
  <c r="C327" i="3"/>
  <c r="C207" i="3"/>
  <c r="E207" i="3"/>
  <c r="C314" i="3"/>
  <c r="E314" i="3"/>
  <c r="C210" i="3"/>
  <c r="E210" i="3"/>
  <c r="C300" i="3"/>
  <c r="E300" i="3"/>
  <c r="C256" i="3"/>
  <c r="E256" i="3"/>
  <c r="C138" i="3"/>
  <c r="E138" i="3"/>
  <c r="C365" i="3"/>
  <c r="E365" i="3"/>
  <c r="C245" i="3"/>
  <c r="E245" i="3"/>
  <c r="C125" i="3"/>
  <c r="E125" i="3"/>
  <c r="C261" i="3"/>
  <c r="E261" i="3"/>
  <c r="C141" i="3"/>
  <c r="E141" i="3"/>
  <c r="E265" i="3"/>
  <c r="E180" i="3"/>
  <c r="C219" i="3"/>
  <c r="E219" i="3"/>
  <c r="C253" i="3"/>
  <c r="E253" i="3"/>
  <c r="E135" i="3"/>
  <c r="C135" i="3"/>
  <c r="E343" i="3"/>
  <c r="C343" i="3"/>
  <c r="C223" i="3"/>
  <c r="E223" i="3"/>
  <c r="C149" i="3"/>
  <c r="E149" i="3"/>
  <c r="C105" i="3"/>
  <c r="E105" i="3"/>
  <c r="E280" i="3"/>
  <c r="C347" i="3"/>
  <c r="E347" i="3"/>
  <c r="C348" i="3"/>
  <c r="E348" i="3"/>
  <c r="C290" i="3"/>
  <c r="E290" i="3"/>
  <c r="E195" i="3"/>
  <c r="C214" i="3"/>
  <c r="E214" i="3"/>
  <c r="C262" i="3"/>
  <c r="E262" i="3"/>
  <c r="C142" i="3"/>
  <c r="E142" i="3"/>
  <c r="C188" i="3"/>
  <c r="E188" i="3"/>
  <c r="C326" i="3"/>
  <c r="E326" i="3"/>
  <c r="C206" i="3"/>
  <c r="E206" i="3"/>
  <c r="E104" i="3"/>
  <c r="C104" i="3"/>
  <c r="C259" i="3"/>
  <c r="E259" i="3"/>
  <c r="C165" i="3"/>
  <c r="E165" i="3"/>
  <c r="E312" i="3"/>
  <c r="C312" i="3"/>
  <c r="C192" i="3"/>
  <c r="E192" i="3"/>
  <c r="C299" i="3"/>
  <c r="E299" i="3"/>
  <c r="C275" i="3"/>
  <c r="E275" i="3"/>
  <c r="C285" i="3"/>
  <c r="E285" i="3"/>
  <c r="C307" i="3"/>
  <c r="E307" i="3"/>
  <c r="E130" i="3"/>
  <c r="C361" i="3"/>
  <c r="E361" i="3"/>
  <c r="C241" i="3"/>
  <c r="E241" i="3"/>
  <c r="C115" i="3"/>
  <c r="E115" i="3"/>
  <c r="C197" i="3"/>
  <c r="E197" i="3"/>
  <c r="C123" i="3"/>
  <c r="E123" i="3"/>
  <c r="E235" i="3"/>
  <c r="C350" i="3"/>
  <c r="E350" i="3"/>
  <c r="C230" i="3"/>
  <c r="E230" i="3"/>
  <c r="C110" i="3"/>
  <c r="E110" i="3"/>
  <c r="C246" i="3"/>
  <c r="E246" i="3"/>
  <c r="C126" i="3"/>
  <c r="E126" i="3"/>
  <c r="C204" i="3"/>
  <c r="E204" i="3"/>
  <c r="C308" i="3"/>
  <c r="E308" i="3"/>
  <c r="C161" i="3"/>
  <c r="E161" i="3"/>
  <c r="E243" i="3"/>
  <c r="E205" i="3"/>
  <c r="E328" i="3"/>
  <c r="C328" i="3"/>
  <c r="C208" i="3"/>
  <c r="E208" i="3"/>
  <c r="C116" i="3"/>
  <c r="E116" i="3"/>
  <c r="C134" i="3"/>
  <c r="E134" i="3"/>
  <c r="C212" i="3"/>
  <c r="E212" i="3"/>
  <c r="C332" i="3"/>
  <c r="E332" i="3"/>
  <c r="C366" i="3"/>
  <c r="E366" i="3"/>
  <c r="C333" i="3"/>
  <c r="E333" i="3"/>
  <c r="C355" i="3"/>
  <c r="E355" i="3"/>
  <c r="E199" i="3"/>
  <c r="C199" i="3"/>
  <c r="C352" i="3"/>
  <c r="E352" i="3"/>
  <c r="E247" i="3"/>
  <c r="C247" i="3"/>
  <c r="C127" i="3"/>
  <c r="E127" i="3"/>
  <c r="C293" i="3"/>
  <c r="E293" i="3"/>
  <c r="C173" i="3"/>
  <c r="E173" i="3"/>
  <c r="E250" i="3"/>
  <c r="E311" i="3"/>
  <c r="C311" i="3"/>
  <c r="C191" i="3"/>
  <c r="E191" i="3"/>
  <c r="C194" i="3"/>
  <c r="E194" i="3"/>
  <c r="C357" i="3"/>
  <c r="E357" i="3"/>
  <c r="C224" i="3"/>
  <c r="E224" i="3"/>
  <c r="C373" i="3"/>
  <c r="E373" i="3"/>
  <c r="C297" i="3"/>
  <c r="E297" i="3"/>
  <c r="C177" i="3"/>
  <c r="E177" i="3"/>
  <c r="C284" i="3"/>
  <c r="E284" i="3"/>
  <c r="C270" i="3"/>
  <c r="E270" i="3"/>
  <c r="C132" i="3"/>
  <c r="E132" i="3"/>
  <c r="C346" i="3"/>
  <c r="E346" i="3"/>
  <c r="C242" i="3"/>
  <c r="E242" i="3"/>
  <c r="C181" i="3"/>
  <c r="E181" i="3"/>
  <c r="C182" i="3"/>
  <c r="E182" i="3"/>
  <c r="C336" i="3"/>
  <c r="E336" i="3"/>
  <c r="C108" i="3"/>
  <c r="E108" i="3"/>
  <c r="C228" i="3"/>
  <c r="E228" i="3"/>
  <c r="C335" i="3"/>
  <c r="E335" i="3"/>
  <c r="E215" i="3"/>
  <c r="C215" i="3"/>
  <c r="E310" i="3"/>
  <c r="E231" i="3"/>
  <c r="C231" i="3"/>
  <c r="C309" i="3"/>
  <c r="E309" i="3"/>
  <c r="C298" i="3"/>
  <c r="E298" i="3"/>
  <c r="C133" i="3"/>
  <c r="E133" i="3"/>
  <c r="C324" i="3"/>
  <c r="E324" i="3"/>
  <c r="C317" i="3"/>
  <c r="E317" i="3"/>
  <c r="C318" i="3"/>
  <c r="E318" i="3"/>
  <c r="C364" i="3"/>
  <c r="E364" i="3"/>
  <c r="C148" i="3"/>
  <c r="E148" i="3"/>
  <c r="E184" i="3"/>
  <c r="C184" i="3"/>
  <c r="E232" i="3"/>
  <c r="C232" i="3"/>
  <c r="C112" i="3"/>
  <c r="E112" i="3"/>
  <c r="C278" i="3"/>
  <c r="E278" i="3"/>
  <c r="C158" i="3"/>
  <c r="E158" i="3"/>
  <c r="E296" i="3"/>
  <c r="C296" i="3"/>
  <c r="C176" i="3"/>
  <c r="E176" i="3"/>
  <c r="C340" i="3"/>
  <c r="E340" i="3"/>
  <c r="C281" i="3"/>
  <c r="E281" i="3"/>
  <c r="C313" i="3"/>
  <c r="E313" i="3"/>
  <c r="C193" i="3"/>
  <c r="E193" i="3"/>
  <c r="C292" i="3"/>
  <c r="E292" i="3"/>
  <c r="E119" i="3"/>
  <c r="C119" i="3"/>
  <c r="C282" i="3"/>
  <c r="E282" i="3"/>
  <c r="C178" i="3"/>
  <c r="E178" i="3"/>
  <c r="C269" i="3"/>
  <c r="E269" i="3"/>
  <c r="C323" i="3"/>
  <c r="E323" i="3"/>
  <c r="C255" i="3"/>
  <c r="E255" i="3"/>
  <c r="C305" i="3"/>
  <c r="E305" i="3"/>
  <c r="C331" i="3"/>
  <c r="E331" i="3"/>
  <c r="C166" i="3"/>
  <c r="E166" i="3"/>
  <c r="C356" i="3"/>
  <c r="E356" i="3"/>
  <c r="E167" i="3"/>
  <c r="C167" i="3"/>
  <c r="C213" i="3"/>
  <c r="E213" i="3"/>
  <c r="C351" i="3"/>
  <c r="E351" i="3"/>
  <c r="C320" i="3"/>
  <c r="E320" i="3"/>
  <c r="E200" i="3"/>
  <c r="C200" i="3"/>
  <c r="C216" i="3"/>
  <c r="E216" i="3"/>
  <c r="C368" i="3"/>
  <c r="E368" i="3"/>
  <c r="C294" i="3"/>
  <c r="E294" i="3"/>
  <c r="E59" i="3"/>
  <c r="C59" i="3"/>
  <c r="E34" i="3"/>
  <c r="C34" i="3"/>
  <c r="C39" i="3"/>
  <c r="E39" i="3"/>
  <c r="E69" i="3"/>
  <c r="C69" i="3"/>
  <c r="E57" i="3"/>
  <c r="C57" i="3"/>
  <c r="E30" i="3"/>
  <c r="C30" i="3"/>
  <c r="E45" i="3"/>
  <c r="C45" i="3"/>
  <c r="C88" i="3"/>
  <c r="E88" i="3"/>
  <c r="C32" i="3"/>
  <c r="E32" i="3"/>
  <c r="C47" i="3"/>
  <c r="E47" i="3"/>
  <c r="E77" i="3"/>
  <c r="C77" i="3"/>
  <c r="C91" i="3"/>
  <c r="E91" i="3"/>
  <c r="C63" i="3"/>
  <c r="E63" i="3"/>
  <c r="E50" i="3"/>
  <c r="C50" i="3"/>
  <c r="E76" i="3"/>
  <c r="C76" i="3"/>
  <c r="E94" i="3"/>
  <c r="C94" i="3"/>
  <c r="E67" i="3"/>
  <c r="C67" i="3"/>
  <c r="E81" i="3"/>
  <c r="C81" i="3"/>
  <c r="C96" i="3"/>
  <c r="E96" i="3"/>
  <c r="C40" i="3"/>
  <c r="E40" i="3"/>
  <c r="E51" i="3"/>
  <c r="C51" i="3"/>
  <c r="E84" i="3"/>
  <c r="C84" i="3"/>
  <c r="C56" i="3"/>
  <c r="E56" i="3"/>
  <c r="E43" i="3"/>
  <c r="C43" i="3"/>
  <c r="E46" i="3"/>
  <c r="C46" i="3"/>
  <c r="E54" i="3"/>
  <c r="C54" i="3"/>
  <c r="E74" i="3"/>
  <c r="C74" i="3"/>
  <c r="E62" i="3"/>
  <c r="C62" i="3"/>
  <c r="E93" i="3"/>
  <c r="C93" i="3"/>
  <c r="E36" i="3"/>
  <c r="C36" i="3"/>
  <c r="C80" i="3"/>
  <c r="E80" i="3"/>
  <c r="E92" i="3"/>
  <c r="C92" i="3"/>
  <c r="E60" i="3"/>
  <c r="C60" i="3"/>
  <c r="E82" i="3"/>
  <c r="C82" i="3"/>
  <c r="E97" i="3"/>
  <c r="C97" i="3"/>
  <c r="C55" i="3"/>
  <c r="E55" i="3"/>
  <c r="E49" i="3"/>
  <c r="C49" i="3"/>
  <c r="E44" i="3"/>
  <c r="C44" i="3"/>
  <c r="E100" i="3"/>
  <c r="C100" i="3"/>
  <c r="C72" i="3"/>
  <c r="E72" i="3"/>
  <c r="C64" i="3"/>
  <c r="E64" i="3"/>
  <c r="E37" i="3"/>
  <c r="C37" i="3"/>
  <c r="E52" i="3"/>
  <c r="C52" i="3"/>
  <c r="C98" i="3"/>
  <c r="E98" i="3"/>
  <c r="E53" i="3"/>
  <c r="C53" i="3"/>
  <c r="E33" i="3"/>
  <c r="C33" i="3"/>
  <c r="E73" i="3"/>
  <c r="C73" i="3"/>
  <c r="E58" i="3"/>
  <c r="C58" i="3"/>
  <c r="E61" i="3"/>
  <c r="C61" i="3"/>
  <c r="E75" i="3"/>
  <c r="C75" i="3"/>
  <c r="C90" i="3"/>
  <c r="E90" i="3"/>
  <c r="C48" i="3"/>
  <c r="E48" i="3"/>
  <c r="E35" i="3"/>
  <c r="C35" i="3"/>
  <c r="E78" i="3"/>
  <c r="C78" i="3"/>
  <c r="E85" i="3"/>
  <c r="C85" i="3"/>
  <c r="C31" i="3"/>
  <c r="E31" i="3"/>
  <c r="C79" i="3"/>
  <c r="E79" i="3"/>
  <c r="C95" i="3"/>
  <c r="E95" i="3"/>
  <c r="E70" i="3"/>
  <c r="C70" i="3"/>
  <c r="C87" i="3"/>
  <c r="E87" i="3"/>
  <c r="E89" i="3"/>
  <c r="C89" i="3"/>
  <c r="E42" i="3"/>
  <c r="C42" i="3"/>
  <c r="E66" i="3"/>
  <c r="C66" i="3"/>
  <c r="E38" i="3"/>
  <c r="C38" i="3"/>
  <c r="E65" i="3"/>
  <c r="C65" i="3"/>
  <c r="E68" i="3"/>
  <c r="C68" i="3"/>
  <c r="E83" i="3"/>
  <c r="C83" i="3"/>
  <c r="E41" i="3"/>
  <c r="C41" i="3"/>
  <c r="C99" i="3"/>
  <c r="E99" i="3"/>
  <c r="C71" i="3"/>
  <c r="E71" i="3"/>
  <c r="E86" i="3"/>
  <c r="C86" i="3"/>
  <c r="E24" i="3"/>
  <c r="E26" i="3"/>
  <c r="C26" i="3"/>
  <c r="C28" i="3"/>
  <c r="E28" i="3"/>
  <c r="E29" i="3"/>
  <c r="C29" i="3"/>
  <c r="C27" i="3"/>
  <c r="E27" i="3"/>
  <c r="E25" i="3"/>
  <c r="E21" i="3"/>
  <c r="C14" i="3"/>
  <c r="E19" i="3"/>
  <c r="E14" i="3"/>
  <c r="F14" i="3" s="1"/>
  <c r="G14" i="3" s="1"/>
  <c r="H14" i="3" s="1"/>
  <c r="J14" i="3" s="1"/>
  <c r="E15" i="3"/>
  <c r="E22" i="3"/>
  <c r="C22" i="3"/>
  <c r="E16" i="3"/>
  <c r="C16" i="3"/>
  <c r="K14" i="3"/>
  <c r="E23" i="3"/>
  <c r="C23" i="3"/>
  <c r="E18" i="3"/>
  <c r="C18" i="3"/>
  <c r="C20" i="3"/>
  <c r="E20" i="3"/>
  <c r="E17" i="3"/>
  <c r="C17" i="3"/>
  <c r="D15" i="3" l="1"/>
  <c r="I15" i="3" s="1"/>
  <c r="F15" i="3" l="1"/>
  <c r="G15" i="3" s="1"/>
  <c r="H15" i="3" s="1"/>
  <c r="J15" i="3" s="1"/>
  <c r="K15" i="3"/>
  <c r="D16" i="3" l="1"/>
  <c r="I16" i="3" s="1"/>
  <c r="K16" i="3" l="1"/>
  <c r="F16" i="3"/>
  <c r="G16" i="3" s="1"/>
  <c r="H16" i="3" s="1"/>
  <c r="J16" i="3" s="1"/>
  <c r="D17" i="3" l="1"/>
  <c r="I17" i="3" l="1"/>
  <c r="F17" i="3"/>
  <c r="G17" i="3" s="1"/>
  <c r="H17" i="3" s="1"/>
  <c r="J17" i="3" s="1"/>
  <c r="D18" i="3" s="1"/>
  <c r="K17" i="3" l="1"/>
  <c r="I18" i="3"/>
  <c r="K18" i="3" s="1"/>
  <c r="F18" i="3"/>
  <c r="G18" i="3" s="1"/>
  <c r="H18" i="3" l="1"/>
  <c r="J18" i="3" s="1"/>
  <c r="D19" i="3" s="1"/>
  <c r="I19" i="3" s="1"/>
  <c r="K19" i="3" l="1"/>
  <c r="F19" i="3"/>
  <c r="G19" i="3" s="1"/>
  <c r="H19" i="3" s="1"/>
  <c r="J19" i="3" s="1"/>
  <c r="D20" i="3" s="1"/>
  <c r="I20" i="3" s="1"/>
  <c r="F20" i="3" l="1"/>
  <c r="G20" i="3" s="1"/>
  <c r="H20" i="3" s="1"/>
  <c r="J20" i="3" s="1"/>
  <c r="D21" i="3" s="1"/>
  <c r="K20" i="3"/>
  <c r="I21" i="3" l="1"/>
  <c r="K21" i="3" s="1"/>
  <c r="F21" i="3"/>
  <c r="G21" i="3" l="1"/>
  <c r="H21" i="3" s="1"/>
  <c r="J21" i="3" s="1"/>
  <c r="D22" i="3" s="1"/>
  <c r="I22" i="3" l="1"/>
  <c r="K22" i="3" s="1"/>
  <c r="F22" i="3"/>
  <c r="G22" i="3" l="1"/>
  <c r="H22" i="3" s="1"/>
  <c r="J22" i="3" s="1"/>
  <c r="D23" i="3" s="1"/>
  <c r="I23" i="3" l="1"/>
  <c r="K23" i="3" s="1"/>
  <c r="F23" i="3"/>
  <c r="G23" i="3" l="1"/>
  <c r="H23" i="3" s="1"/>
  <c r="J23" i="3" s="1"/>
  <c r="D24" i="3" l="1"/>
  <c r="I24" i="3" l="1"/>
  <c r="F24" i="3"/>
  <c r="G24" i="3" l="1"/>
  <c r="H24" i="3" s="1"/>
  <c r="J24" i="3" s="1"/>
  <c r="K24" i="3"/>
  <c r="D25" i="3" l="1"/>
  <c r="I25" i="3" l="1"/>
  <c r="F25" i="3"/>
  <c r="G25" i="3" l="1"/>
  <c r="H25" i="3" s="1"/>
  <c r="J25" i="3" s="1"/>
  <c r="K25" i="3"/>
  <c r="D26" i="3" l="1"/>
  <c r="I26" i="3" l="1"/>
  <c r="F26" i="3"/>
  <c r="G26" i="3" l="1"/>
  <c r="H26" i="3" s="1"/>
  <c r="J26" i="3" s="1"/>
  <c r="K26" i="3"/>
  <c r="D27" i="3" l="1"/>
  <c r="I27" i="3" l="1"/>
  <c r="F27" i="3"/>
  <c r="G27" i="3" l="1"/>
  <c r="H27" i="3" s="1"/>
  <c r="J27" i="3" s="1"/>
  <c r="K27" i="3"/>
  <c r="D28" i="3" l="1"/>
  <c r="F28" i="3" l="1"/>
  <c r="I28" i="3"/>
  <c r="K28" i="3" l="1"/>
  <c r="G28" i="3"/>
  <c r="H28" i="3" s="1"/>
  <c r="J28" i="3" s="1"/>
  <c r="D29" i="3" l="1"/>
  <c r="F29" i="3" l="1"/>
  <c r="I29" i="3"/>
  <c r="K29" i="3" l="1"/>
  <c r="G29" i="3"/>
  <c r="H29" i="3" s="1"/>
  <c r="J29" i="3" s="1"/>
  <c r="D30" i="3" l="1"/>
  <c r="I30" i="3" l="1"/>
  <c r="F30" i="3"/>
  <c r="K30" i="3" l="1"/>
  <c r="G30" i="3"/>
  <c r="H30" i="3" s="1"/>
  <c r="J30" i="3" s="1"/>
  <c r="D31" i="3" l="1"/>
  <c r="I31" i="3" l="1"/>
  <c r="K31" i="3" s="1"/>
  <c r="F31" i="3"/>
  <c r="G31" i="3" l="1"/>
  <c r="H31" i="3" s="1"/>
  <c r="J31" i="3" s="1"/>
  <c r="D32" i="3" s="1"/>
  <c r="I32" i="3" l="1"/>
  <c r="K32" i="3" s="1"/>
  <c r="F32" i="3"/>
  <c r="G32" i="3" l="1"/>
  <c r="H32" i="3" s="1"/>
  <c r="J32" i="3" s="1"/>
  <c r="D33" i="3" s="1"/>
  <c r="I33" i="3" l="1"/>
  <c r="K33" i="3" s="1"/>
  <c r="F33" i="3"/>
  <c r="G33" i="3" l="1"/>
  <c r="H33" i="3" s="1"/>
  <c r="J33" i="3" s="1"/>
  <c r="D34" i="3" s="1"/>
  <c r="I34" i="3" l="1"/>
  <c r="K34" i="3" s="1"/>
  <c r="F34" i="3"/>
  <c r="G34" i="3" l="1"/>
  <c r="H34" i="3" s="1"/>
  <c r="J34" i="3" s="1"/>
  <c r="D35" i="3" s="1"/>
  <c r="I35" i="3" l="1"/>
  <c r="K35" i="3" s="1"/>
  <c r="F35" i="3"/>
  <c r="G35" i="3" l="1"/>
  <c r="H35" i="3" s="1"/>
  <c r="J35" i="3" s="1"/>
  <c r="D36" i="3" s="1"/>
  <c r="I36" i="3" l="1"/>
  <c r="K36" i="3" s="1"/>
  <c r="F36" i="3"/>
  <c r="G36" i="3" l="1"/>
  <c r="H36" i="3" s="1"/>
  <c r="J36" i="3" s="1"/>
  <c r="D37" i="3" s="1"/>
  <c r="I37" i="3" l="1"/>
  <c r="F37" i="3"/>
  <c r="G37" i="3" l="1"/>
  <c r="H37" i="3" s="1"/>
  <c r="J37" i="3" s="1"/>
  <c r="K37" i="3"/>
  <c r="D38" i="3" l="1"/>
  <c r="I38" i="3" l="1"/>
  <c r="F38" i="3"/>
  <c r="G38" i="3" l="1"/>
  <c r="H38" i="3" s="1"/>
  <c r="J38" i="3"/>
  <c r="K38" i="3"/>
  <c r="D39" i="3" l="1"/>
  <c r="I39" i="3" l="1"/>
  <c r="F39" i="3"/>
  <c r="G39" i="3" l="1"/>
  <c r="H39" i="3" s="1"/>
  <c r="J39" i="3" s="1"/>
  <c r="K39" i="3"/>
  <c r="D40" i="3" l="1"/>
  <c r="I40" i="3" l="1"/>
  <c r="F40" i="3"/>
  <c r="G40" i="3" l="1"/>
  <c r="H40" i="3" s="1"/>
  <c r="J40" i="3" s="1"/>
  <c r="K40" i="3"/>
  <c r="D41" i="3" l="1"/>
  <c r="I41" i="3" l="1"/>
  <c r="F41" i="3"/>
  <c r="G41" i="3" l="1"/>
  <c r="H41" i="3" s="1"/>
  <c r="J41" i="3" s="1"/>
  <c r="K41" i="3"/>
  <c r="D42" i="3" l="1"/>
  <c r="I42" i="3" l="1"/>
  <c r="F42" i="3"/>
  <c r="G42" i="3" l="1"/>
  <c r="H42" i="3" s="1"/>
  <c r="J42" i="3"/>
  <c r="K42" i="3"/>
  <c r="D43" i="3" l="1"/>
  <c r="I43" i="3" l="1"/>
  <c r="K43" i="3" s="1"/>
  <c r="F43" i="3"/>
  <c r="G43" i="3" l="1"/>
  <c r="H43" i="3" s="1"/>
  <c r="J43" i="3"/>
  <c r="D44" i="3" s="1"/>
  <c r="I44" i="3" l="1"/>
  <c r="K44" i="3" s="1"/>
  <c r="F44" i="3"/>
  <c r="G44" i="3" l="1"/>
  <c r="H44" i="3" s="1"/>
  <c r="J44" i="3" s="1"/>
  <c r="D45" i="3" s="1"/>
  <c r="I45" i="3" l="1"/>
  <c r="K45" i="3" s="1"/>
  <c r="F45" i="3"/>
  <c r="G45" i="3" l="1"/>
  <c r="H45" i="3" s="1"/>
  <c r="J45" i="3" s="1"/>
  <c r="D46" i="3" s="1"/>
  <c r="I46" i="3" l="1"/>
  <c r="K46" i="3" s="1"/>
  <c r="F46" i="3"/>
  <c r="G46" i="3" l="1"/>
  <c r="H46" i="3" s="1"/>
  <c r="J46" i="3"/>
  <c r="D47" i="3" s="1"/>
  <c r="I47" i="3" l="1"/>
  <c r="K47" i="3" s="1"/>
  <c r="F47" i="3"/>
  <c r="G47" i="3" l="1"/>
  <c r="H47" i="3" s="1"/>
  <c r="J47" i="3" s="1"/>
  <c r="D48" i="3" s="1"/>
  <c r="I48" i="3" l="1"/>
  <c r="K48" i="3" s="1"/>
  <c r="F48" i="3"/>
  <c r="G48" i="3" l="1"/>
  <c r="H48" i="3" s="1"/>
  <c r="J48" i="3" s="1"/>
  <c r="D49" i="3" s="1"/>
  <c r="I49" i="3" l="1"/>
  <c r="K49" i="3" s="1"/>
  <c r="F49" i="3"/>
  <c r="G49" i="3" l="1"/>
  <c r="H49" i="3" s="1"/>
  <c r="J49" i="3" s="1"/>
  <c r="D50" i="3" s="1"/>
  <c r="F50" i="3" l="1"/>
  <c r="I50" i="3"/>
  <c r="K50" i="3" s="1"/>
  <c r="G50" i="3" l="1"/>
  <c r="H50" i="3" s="1"/>
  <c r="J50" i="3" s="1"/>
  <c r="D51" i="3" s="1"/>
  <c r="I51" i="3" l="1"/>
  <c r="K51" i="3" s="1"/>
  <c r="F51" i="3"/>
  <c r="G51" i="3" l="1"/>
  <c r="H51" i="3" s="1"/>
  <c r="J51" i="3" s="1"/>
  <c r="D52" i="3" s="1"/>
  <c r="I52" i="3" l="1"/>
  <c r="K52" i="3" s="1"/>
  <c r="F52" i="3"/>
  <c r="G52" i="3" l="1"/>
  <c r="H52" i="3" s="1"/>
  <c r="J52" i="3" s="1"/>
  <c r="D53" i="3" s="1"/>
  <c r="F53" i="3" l="1"/>
  <c r="I53" i="3"/>
  <c r="K53" i="3" s="1"/>
  <c r="G53" i="3" l="1"/>
  <c r="H53" i="3" s="1"/>
  <c r="J53" i="3" s="1"/>
  <c r="D54" i="3" s="1"/>
  <c r="I54" i="3" l="1"/>
  <c r="K54" i="3" s="1"/>
  <c r="F54" i="3"/>
  <c r="G54" i="3" l="1"/>
  <c r="H54" i="3" s="1"/>
  <c r="J54" i="3" s="1"/>
  <c r="D55" i="3" s="1"/>
  <c r="F55" i="3" l="1"/>
  <c r="I55" i="3"/>
  <c r="K55" i="3" s="1"/>
  <c r="G55" i="3" l="1"/>
  <c r="H55" i="3" s="1"/>
  <c r="J55" i="3" s="1"/>
  <c r="D56" i="3" s="1"/>
  <c r="I56" i="3" l="1"/>
  <c r="K56" i="3" s="1"/>
  <c r="F56" i="3"/>
  <c r="G56" i="3" l="1"/>
  <c r="H56" i="3" s="1"/>
  <c r="J56" i="3" s="1"/>
  <c r="D57" i="3" s="1"/>
  <c r="I57" i="3" l="1"/>
  <c r="K57" i="3" s="1"/>
  <c r="F57" i="3"/>
  <c r="G57" i="3" l="1"/>
  <c r="H57" i="3" s="1"/>
  <c r="J57" i="3" s="1"/>
  <c r="D58" i="3" s="1"/>
  <c r="I58" i="3" l="1"/>
  <c r="K58" i="3" s="1"/>
  <c r="F58" i="3"/>
  <c r="G58" i="3" l="1"/>
  <c r="H58" i="3" s="1"/>
  <c r="J58" i="3" s="1"/>
  <c r="D59" i="3" s="1"/>
  <c r="I59" i="3" l="1"/>
  <c r="K59" i="3" s="1"/>
  <c r="F59" i="3"/>
  <c r="G59" i="3" l="1"/>
  <c r="H59" i="3" s="1"/>
  <c r="J59" i="3" s="1"/>
  <c r="D60" i="3" s="1"/>
  <c r="I60" i="3" l="1"/>
  <c r="K60" i="3" s="1"/>
  <c r="F60" i="3"/>
  <c r="G60" i="3" l="1"/>
  <c r="H60" i="3" s="1"/>
  <c r="J60" i="3" s="1"/>
  <c r="D61" i="3" s="1"/>
  <c r="I61" i="3" l="1"/>
  <c r="K61" i="3" s="1"/>
  <c r="F61" i="3"/>
  <c r="G61" i="3" l="1"/>
  <c r="H61" i="3" s="1"/>
  <c r="J61" i="3" s="1"/>
  <c r="D62" i="3" s="1"/>
  <c r="I62" i="3" l="1"/>
  <c r="K62" i="3" s="1"/>
  <c r="F62" i="3"/>
  <c r="G62" i="3" l="1"/>
  <c r="H62" i="3" s="1"/>
  <c r="J62" i="3" s="1"/>
  <c r="D63" i="3" s="1"/>
  <c r="F63" i="3" l="1"/>
  <c r="I63" i="3"/>
  <c r="K63" i="3" s="1"/>
  <c r="G63" i="3" l="1"/>
  <c r="H63" i="3" s="1"/>
  <c r="J63" i="3" s="1"/>
  <c r="D64" i="3" s="1"/>
  <c r="I64" i="3" l="1"/>
  <c r="K64" i="3" s="1"/>
  <c r="F64" i="3"/>
  <c r="G64" i="3" l="1"/>
  <c r="H64" i="3" s="1"/>
  <c r="J64" i="3" s="1"/>
  <c r="D65" i="3" s="1"/>
  <c r="I65" i="3" l="1"/>
  <c r="K65" i="3" s="1"/>
  <c r="F65" i="3"/>
  <c r="G65" i="3" l="1"/>
  <c r="H65" i="3" s="1"/>
  <c r="J65" i="3" s="1"/>
  <c r="D66" i="3" s="1"/>
  <c r="I66" i="3" l="1"/>
  <c r="K66" i="3" s="1"/>
  <c r="F66" i="3"/>
  <c r="G66" i="3" l="1"/>
  <c r="H66" i="3" s="1"/>
  <c r="J66" i="3" s="1"/>
  <c r="D67" i="3" s="1"/>
  <c r="I67" i="3" l="1"/>
  <c r="K67" i="3" s="1"/>
  <c r="F67" i="3"/>
  <c r="G67" i="3" l="1"/>
  <c r="H67" i="3" s="1"/>
  <c r="J67" i="3" s="1"/>
  <c r="D68" i="3" s="1"/>
  <c r="I68" i="3" l="1"/>
  <c r="K68" i="3" s="1"/>
  <c r="F68" i="3"/>
  <c r="G68" i="3" l="1"/>
  <c r="H68" i="3" s="1"/>
  <c r="J68" i="3" s="1"/>
  <c r="D69" i="3" s="1"/>
  <c r="I69" i="3" l="1"/>
  <c r="K69" i="3" s="1"/>
  <c r="F69" i="3"/>
  <c r="G69" i="3" l="1"/>
  <c r="H69" i="3" s="1"/>
  <c r="J69" i="3" s="1"/>
  <c r="D70" i="3" s="1"/>
  <c r="F70" i="3" l="1"/>
  <c r="I70" i="3"/>
  <c r="K70" i="3" s="1"/>
  <c r="G70" i="3" l="1"/>
  <c r="H70" i="3" s="1"/>
  <c r="J70" i="3" s="1"/>
  <c r="D71" i="3" s="1"/>
  <c r="I71" i="3" l="1"/>
  <c r="K71" i="3" s="1"/>
  <c r="F71" i="3"/>
  <c r="G71" i="3" l="1"/>
  <c r="H71" i="3" s="1"/>
  <c r="J71" i="3" s="1"/>
  <c r="D72" i="3" s="1"/>
  <c r="I72" i="3" l="1"/>
  <c r="K72" i="3" s="1"/>
  <c r="F72" i="3"/>
  <c r="G72" i="3" l="1"/>
  <c r="H72" i="3" s="1"/>
  <c r="J72" i="3" s="1"/>
  <c r="D73" i="3" s="1"/>
  <c r="I73" i="3" l="1"/>
  <c r="K73" i="3" s="1"/>
  <c r="F73" i="3"/>
  <c r="G73" i="3" l="1"/>
  <c r="H73" i="3" s="1"/>
  <c r="J73" i="3" s="1"/>
  <c r="D74" i="3" s="1"/>
  <c r="I74" i="3" l="1"/>
  <c r="K74" i="3" s="1"/>
  <c r="F74" i="3"/>
  <c r="G74" i="3" l="1"/>
  <c r="H74" i="3" s="1"/>
  <c r="J74" i="3" s="1"/>
  <c r="D75" i="3" s="1"/>
  <c r="I75" i="3" l="1"/>
  <c r="K75" i="3" s="1"/>
  <c r="F75" i="3"/>
  <c r="G75" i="3" l="1"/>
  <c r="H75" i="3" s="1"/>
  <c r="J75" i="3" s="1"/>
  <c r="D76" i="3" s="1"/>
  <c r="I76" i="3" l="1"/>
  <c r="K76" i="3" s="1"/>
  <c r="F76" i="3"/>
  <c r="G76" i="3" l="1"/>
  <c r="H76" i="3" s="1"/>
  <c r="J76" i="3" s="1"/>
  <c r="D77" i="3" s="1"/>
  <c r="I77" i="3" l="1"/>
  <c r="K77" i="3" s="1"/>
  <c r="F77" i="3"/>
  <c r="G77" i="3" l="1"/>
  <c r="H77" i="3" s="1"/>
  <c r="J77" i="3" s="1"/>
  <c r="D78" i="3" s="1"/>
  <c r="I78" i="3" l="1"/>
  <c r="K78" i="3" s="1"/>
  <c r="F78" i="3"/>
  <c r="G78" i="3" l="1"/>
  <c r="H78" i="3" s="1"/>
  <c r="J78" i="3" s="1"/>
  <c r="D79" i="3" s="1"/>
  <c r="F79" i="3" l="1"/>
  <c r="I79" i="3"/>
  <c r="K79" i="3" s="1"/>
  <c r="G79" i="3" l="1"/>
  <c r="H79" i="3" s="1"/>
  <c r="J79" i="3"/>
  <c r="D80" i="3" s="1"/>
  <c r="I80" i="3" l="1"/>
  <c r="K80" i="3" s="1"/>
  <c r="F80" i="3"/>
  <c r="G80" i="3" l="1"/>
  <c r="H80" i="3" s="1"/>
  <c r="J80" i="3"/>
  <c r="D81" i="3" s="1"/>
  <c r="I81" i="3" l="1"/>
  <c r="K81" i="3" s="1"/>
  <c r="F81" i="3"/>
  <c r="G81" i="3" l="1"/>
  <c r="H81" i="3" s="1"/>
  <c r="J81" i="3" s="1"/>
  <c r="D82" i="3" s="1"/>
  <c r="I82" i="3" l="1"/>
  <c r="K82" i="3" s="1"/>
  <c r="F82" i="3"/>
  <c r="G82" i="3" l="1"/>
  <c r="H82" i="3" s="1"/>
  <c r="J82" i="3" s="1"/>
  <c r="D83" i="3" s="1"/>
  <c r="I83" i="3" l="1"/>
  <c r="K83" i="3" s="1"/>
  <c r="F83" i="3"/>
  <c r="G83" i="3" l="1"/>
  <c r="H83" i="3" s="1"/>
  <c r="J83" i="3" s="1"/>
  <c r="D84" i="3" s="1"/>
  <c r="I84" i="3" l="1"/>
  <c r="K84" i="3" s="1"/>
  <c r="F84" i="3"/>
  <c r="G84" i="3" l="1"/>
  <c r="H84" i="3" s="1"/>
  <c r="J84" i="3" s="1"/>
  <c r="D85" i="3" s="1"/>
  <c r="I85" i="3" l="1"/>
  <c r="K85" i="3" s="1"/>
  <c r="F85" i="3"/>
  <c r="G85" i="3" l="1"/>
  <c r="H85" i="3" s="1"/>
  <c r="J85" i="3" s="1"/>
  <c r="D86" i="3" s="1"/>
  <c r="I86" i="3" l="1"/>
  <c r="K86" i="3" s="1"/>
  <c r="F86" i="3"/>
  <c r="G86" i="3" l="1"/>
  <c r="H86" i="3" s="1"/>
  <c r="J86" i="3" s="1"/>
  <c r="D87" i="3" s="1"/>
  <c r="I87" i="3" l="1"/>
  <c r="K87" i="3" s="1"/>
  <c r="F87" i="3"/>
  <c r="G87" i="3" l="1"/>
  <c r="H87" i="3" s="1"/>
  <c r="J87" i="3" s="1"/>
  <c r="D88" i="3" s="1"/>
  <c r="I88" i="3" l="1"/>
  <c r="K88" i="3" s="1"/>
  <c r="F88" i="3"/>
  <c r="G88" i="3" l="1"/>
  <c r="H88" i="3" s="1"/>
  <c r="J88" i="3"/>
  <c r="D89" i="3" s="1"/>
  <c r="I89" i="3" l="1"/>
  <c r="K89" i="3" s="1"/>
  <c r="F89" i="3"/>
  <c r="G89" i="3" l="1"/>
  <c r="H89" i="3" s="1"/>
  <c r="J89" i="3" s="1"/>
  <c r="D90" i="3" s="1"/>
  <c r="I90" i="3" l="1"/>
  <c r="K90" i="3" s="1"/>
  <c r="F90" i="3"/>
  <c r="G90" i="3" l="1"/>
  <c r="H90" i="3" s="1"/>
  <c r="J90" i="3" s="1"/>
  <c r="D91" i="3" s="1"/>
  <c r="I91" i="3" l="1"/>
  <c r="K91" i="3" s="1"/>
  <c r="F91" i="3"/>
  <c r="G91" i="3" l="1"/>
  <c r="H91" i="3" s="1"/>
  <c r="J91" i="3" s="1"/>
  <c r="D92" i="3" s="1"/>
  <c r="F92" i="3" l="1"/>
  <c r="I92" i="3"/>
  <c r="K92" i="3" s="1"/>
  <c r="G92" i="3" l="1"/>
  <c r="H92" i="3" s="1"/>
  <c r="J92" i="3" s="1"/>
  <c r="D93" i="3" s="1"/>
  <c r="I93" i="3" l="1"/>
  <c r="K93" i="3" s="1"/>
  <c r="F93" i="3"/>
  <c r="G93" i="3" l="1"/>
  <c r="H93" i="3" s="1"/>
  <c r="J93" i="3" s="1"/>
  <c r="D94" i="3" s="1"/>
  <c r="F94" i="3" l="1"/>
  <c r="I94" i="3"/>
  <c r="K94" i="3" s="1"/>
  <c r="G94" i="3" l="1"/>
  <c r="H94" i="3" s="1"/>
  <c r="J94" i="3" s="1"/>
  <c r="D95" i="3" s="1"/>
  <c r="I95" i="3" l="1"/>
  <c r="K95" i="3" s="1"/>
  <c r="F95" i="3"/>
  <c r="G95" i="3" l="1"/>
  <c r="H95" i="3" s="1"/>
  <c r="J95" i="3" s="1"/>
  <c r="D96" i="3" s="1"/>
  <c r="F96" i="3" l="1"/>
  <c r="I96" i="3"/>
  <c r="K96" i="3" s="1"/>
  <c r="G96" i="3" l="1"/>
  <c r="H96" i="3" s="1"/>
  <c r="J96" i="3" s="1"/>
  <c r="D97" i="3" s="1"/>
  <c r="I97" i="3" l="1"/>
  <c r="K97" i="3" s="1"/>
  <c r="F97" i="3"/>
  <c r="G97" i="3" l="1"/>
  <c r="H97" i="3" s="1"/>
  <c r="J97" i="3" s="1"/>
  <c r="D98" i="3" s="1"/>
  <c r="I98" i="3" l="1"/>
  <c r="K98" i="3" s="1"/>
  <c r="F98" i="3"/>
  <c r="G98" i="3" l="1"/>
  <c r="H98" i="3" s="1"/>
  <c r="J98" i="3" s="1"/>
  <c r="D99" i="3" s="1"/>
  <c r="I99" i="3" l="1"/>
  <c r="K99" i="3" s="1"/>
  <c r="F99" i="3"/>
  <c r="G99" i="3" l="1"/>
  <c r="H99" i="3" s="1"/>
  <c r="J99" i="3" s="1"/>
  <c r="D100" i="3" s="1"/>
  <c r="I100" i="3" l="1"/>
  <c r="F100" i="3"/>
  <c r="G100" i="3" l="1"/>
  <c r="H100" i="3" s="1"/>
  <c r="J100" i="3" s="1"/>
  <c r="K100" i="3"/>
  <c r="D101" i="3" l="1"/>
  <c r="F101" i="3" l="1"/>
  <c r="I101" i="3"/>
  <c r="K101" i="3" l="1"/>
  <c r="G101" i="3"/>
  <c r="H101" i="3" s="1"/>
  <c r="J101" i="3" s="1"/>
  <c r="D102" i="3" l="1"/>
  <c r="F102" i="3" l="1"/>
  <c r="I102" i="3"/>
  <c r="K102" i="3" l="1"/>
  <c r="G102" i="3"/>
  <c r="H102" i="3" s="1"/>
  <c r="J102" i="3" s="1"/>
  <c r="D103" i="3" l="1"/>
  <c r="I103" i="3" l="1"/>
  <c r="F103" i="3"/>
  <c r="G103" i="3" l="1"/>
  <c r="H103" i="3" s="1"/>
  <c r="J103" i="3"/>
  <c r="K103" i="3"/>
  <c r="D104" i="3" l="1"/>
  <c r="I104" i="3" l="1"/>
  <c r="F104" i="3"/>
  <c r="G104" i="3" l="1"/>
  <c r="H104" i="3" s="1"/>
  <c r="J104" i="3" s="1"/>
  <c r="K104" i="3"/>
  <c r="D105" i="3" l="1"/>
  <c r="I105" i="3" l="1"/>
  <c r="F105" i="3"/>
  <c r="G105" i="3" l="1"/>
  <c r="H105" i="3" s="1"/>
  <c r="J105" i="3" s="1"/>
  <c r="K105" i="3"/>
  <c r="D106" i="3" l="1"/>
  <c r="F106" i="3" l="1"/>
  <c r="I106" i="3"/>
  <c r="K106" i="3" s="1"/>
  <c r="G106" i="3" l="1"/>
  <c r="H106" i="3" s="1"/>
  <c r="J106" i="3" s="1"/>
  <c r="D107" i="3" s="1"/>
  <c r="F107" i="3" l="1"/>
  <c r="I107" i="3"/>
  <c r="K107" i="3" s="1"/>
  <c r="G107" i="3" l="1"/>
  <c r="H107" i="3" s="1"/>
  <c r="J107" i="3" s="1"/>
  <c r="D108" i="3" s="1"/>
  <c r="I108" i="3" l="1"/>
  <c r="K108" i="3" s="1"/>
  <c r="F108" i="3"/>
  <c r="G108" i="3" l="1"/>
  <c r="H108" i="3" s="1"/>
  <c r="J108" i="3"/>
  <c r="D109" i="3" s="1"/>
  <c r="I109" i="3" l="1"/>
  <c r="K109" i="3" s="1"/>
  <c r="F109" i="3"/>
  <c r="G109" i="3" l="1"/>
  <c r="H109" i="3" s="1"/>
  <c r="J109" i="3" s="1"/>
  <c r="D110" i="3" s="1"/>
  <c r="I110" i="3" l="1"/>
  <c r="K110" i="3" s="1"/>
  <c r="F110" i="3"/>
  <c r="G110" i="3" l="1"/>
  <c r="H110" i="3" s="1"/>
  <c r="J110" i="3"/>
  <c r="D111" i="3" s="1"/>
  <c r="I111" i="3" l="1"/>
  <c r="K111" i="3" s="1"/>
  <c r="F111" i="3"/>
  <c r="G111" i="3" l="1"/>
  <c r="H111" i="3" s="1"/>
  <c r="J111" i="3" s="1"/>
  <c r="D112" i="3" s="1"/>
  <c r="I112" i="3" l="1"/>
  <c r="K112" i="3" s="1"/>
  <c r="F112" i="3"/>
  <c r="G112" i="3" l="1"/>
  <c r="H112" i="3" s="1"/>
  <c r="J112" i="3" s="1"/>
  <c r="D113" i="3" s="1"/>
  <c r="F113" i="3" l="1"/>
  <c r="I113" i="3"/>
  <c r="K113" i="3" s="1"/>
  <c r="G113" i="3" l="1"/>
  <c r="H113" i="3" s="1"/>
  <c r="J113" i="3"/>
  <c r="D114" i="3" s="1"/>
  <c r="I114" i="3" l="1"/>
  <c r="K114" i="3" s="1"/>
  <c r="F114" i="3"/>
  <c r="G114" i="3" l="1"/>
  <c r="H114" i="3" s="1"/>
  <c r="J114" i="3"/>
  <c r="D115" i="3" s="1"/>
  <c r="I115" i="3" l="1"/>
  <c r="K115" i="3" s="1"/>
  <c r="F115" i="3"/>
  <c r="G115" i="3" l="1"/>
  <c r="H115" i="3" s="1"/>
  <c r="J115" i="3" s="1"/>
  <c r="D116" i="3" s="1"/>
  <c r="I116" i="3" l="1"/>
  <c r="K116" i="3" s="1"/>
  <c r="F116" i="3"/>
  <c r="G116" i="3" l="1"/>
  <c r="H116" i="3" s="1"/>
  <c r="J116" i="3"/>
  <c r="D117" i="3" s="1"/>
  <c r="F117" i="3" l="1"/>
  <c r="I117" i="3"/>
  <c r="K117" i="3" s="1"/>
  <c r="G117" i="3" l="1"/>
  <c r="H117" i="3" s="1"/>
  <c r="J117" i="3" s="1"/>
  <c r="D118" i="3" s="1"/>
  <c r="F118" i="3" l="1"/>
  <c r="I118" i="3"/>
  <c r="K118" i="3" s="1"/>
  <c r="G118" i="3" l="1"/>
  <c r="H118" i="3" s="1"/>
  <c r="J118" i="3" s="1"/>
  <c r="D119" i="3" s="1"/>
  <c r="F119" i="3" l="1"/>
  <c r="I119" i="3"/>
  <c r="K119" i="3" s="1"/>
  <c r="G119" i="3" l="1"/>
  <c r="H119" i="3" s="1"/>
  <c r="J119" i="3" s="1"/>
  <c r="D120" i="3" s="1"/>
  <c r="F120" i="3" l="1"/>
  <c r="I120" i="3"/>
  <c r="K120" i="3" s="1"/>
  <c r="G120" i="3" l="1"/>
  <c r="H120" i="3" s="1"/>
  <c r="J120" i="3" s="1"/>
  <c r="D121" i="3" s="1"/>
  <c r="F121" i="3" l="1"/>
  <c r="I121" i="3"/>
  <c r="K121" i="3" s="1"/>
  <c r="G121" i="3" l="1"/>
  <c r="H121" i="3" s="1"/>
  <c r="J121" i="3"/>
  <c r="D122" i="3" s="1"/>
  <c r="F122" i="3" l="1"/>
  <c r="I122" i="3"/>
  <c r="K122" i="3" s="1"/>
  <c r="G122" i="3" l="1"/>
  <c r="H122" i="3" s="1"/>
  <c r="J122" i="3" s="1"/>
  <c r="D123" i="3" s="1"/>
  <c r="I123" i="3" l="1"/>
  <c r="K123" i="3" s="1"/>
  <c r="F123" i="3"/>
  <c r="G123" i="3" l="1"/>
  <c r="H123" i="3" s="1"/>
  <c r="J123" i="3" s="1"/>
  <c r="D124" i="3" s="1"/>
  <c r="F124" i="3" l="1"/>
  <c r="I124" i="3"/>
  <c r="K124" i="3" s="1"/>
  <c r="G124" i="3" l="1"/>
  <c r="H124" i="3" s="1"/>
  <c r="J124" i="3"/>
  <c r="D125" i="3" s="1"/>
  <c r="I125" i="3" l="1"/>
  <c r="K125" i="3" s="1"/>
  <c r="F125" i="3"/>
  <c r="G125" i="3" l="1"/>
  <c r="H125" i="3" s="1"/>
  <c r="J125" i="3"/>
  <c r="D126" i="3" s="1"/>
  <c r="I126" i="3" l="1"/>
  <c r="K126" i="3" s="1"/>
  <c r="F126" i="3"/>
  <c r="G126" i="3" l="1"/>
  <c r="H126" i="3" s="1"/>
  <c r="J126" i="3"/>
  <c r="D127" i="3" s="1"/>
  <c r="I127" i="3" l="1"/>
  <c r="K127" i="3" s="1"/>
  <c r="F127" i="3"/>
  <c r="G127" i="3" l="1"/>
  <c r="H127" i="3" s="1"/>
  <c r="J127" i="3" s="1"/>
  <c r="D128" i="3" s="1"/>
  <c r="F128" i="3" l="1"/>
  <c r="I128" i="3"/>
  <c r="K128" i="3" s="1"/>
  <c r="G128" i="3" l="1"/>
  <c r="H128" i="3" s="1"/>
  <c r="J128" i="3" s="1"/>
  <c r="D129" i="3" s="1"/>
  <c r="I129" i="3" l="1"/>
  <c r="K129" i="3" s="1"/>
  <c r="F129" i="3"/>
  <c r="G129" i="3" l="1"/>
  <c r="H129" i="3" s="1"/>
  <c r="J129" i="3"/>
  <c r="D130" i="3" s="1"/>
  <c r="I130" i="3" l="1"/>
  <c r="K130" i="3" s="1"/>
  <c r="F130" i="3"/>
  <c r="G130" i="3" l="1"/>
  <c r="H130" i="3" s="1"/>
  <c r="J130" i="3"/>
  <c r="D131" i="3" s="1"/>
  <c r="I131" i="3" l="1"/>
  <c r="K131" i="3" s="1"/>
  <c r="F131" i="3"/>
  <c r="G131" i="3" l="1"/>
  <c r="H131" i="3" s="1"/>
  <c r="J131" i="3" s="1"/>
  <c r="D132" i="3" s="1"/>
  <c r="F132" i="3" l="1"/>
  <c r="I132" i="3"/>
  <c r="K132" i="3" s="1"/>
  <c r="G132" i="3" l="1"/>
  <c r="H132" i="3" s="1"/>
  <c r="J132" i="3"/>
  <c r="D133" i="3" s="1"/>
  <c r="F133" i="3" l="1"/>
  <c r="I133" i="3"/>
  <c r="K133" i="3" s="1"/>
  <c r="G133" i="3" l="1"/>
  <c r="H133" i="3" s="1"/>
  <c r="J133" i="3"/>
  <c r="D134" i="3" s="1"/>
  <c r="I134" i="3" l="1"/>
  <c r="K134" i="3" s="1"/>
  <c r="F134" i="3"/>
  <c r="G134" i="3" l="1"/>
  <c r="H134" i="3" s="1"/>
  <c r="J134" i="3"/>
  <c r="D135" i="3" s="1"/>
  <c r="I135" i="3" l="1"/>
  <c r="K135" i="3" s="1"/>
  <c r="F135" i="3"/>
  <c r="G135" i="3" l="1"/>
  <c r="H135" i="3" s="1"/>
  <c r="J135" i="3" s="1"/>
  <c r="D136" i="3" s="1"/>
  <c r="I136" i="3" l="1"/>
  <c r="K136" i="3" s="1"/>
  <c r="F136" i="3"/>
  <c r="G136" i="3" l="1"/>
  <c r="H136" i="3" s="1"/>
  <c r="J136" i="3" s="1"/>
  <c r="D137" i="3" s="1"/>
  <c r="F137" i="3" l="1"/>
  <c r="I137" i="3"/>
  <c r="K137" i="3" s="1"/>
  <c r="G137" i="3" l="1"/>
  <c r="H137" i="3" s="1"/>
  <c r="J137" i="3" s="1"/>
  <c r="D138" i="3" s="1"/>
  <c r="F138" i="3" l="1"/>
  <c r="I138" i="3"/>
  <c r="K138" i="3" s="1"/>
  <c r="G138" i="3" l="1"/>
  <c r="H138" i="3" s="1"/>
  <c r="J138" i="3" s="1"/>
  <c r="D139" i="3" s="1"/>
  <c r="I139" i="3" l="1"/>
  <c r="K139" i="3" s="1"/>
  <c r="F139" i="3"/>
  <c r="G139" i="3" l="1"/>
  <c r="H139" i="3" s="1"/>
  <c r="J139" i="3" s="1"/>
  <c r="D140" i="3" s="1"/>
  <c r="I140" i="3" l="1"/>
  <c r="K140" i="3" s="1"/>
  <c r="F140" i="3"/>
  <c r="G140" i="3" l="1"/>
  <c r="H140" i="3" s="1"/>
  <c r="J140" i="3" s="1"/>
  <c r="D141" i="3" s="1"/>
  <c r="F141" i="3" l="1"/>
  <c r="I141" i="3"/>
  <c r="K141" i="3" s="1"/>
  <c r="G141" i="3" l="1"/>
  <c r="H141" i="3" s="1"/>
  <c r="J141" i="3" s="1"/>
  <c r="D142" i="3" s="1"/>
  <c r="I142" i="3" l="1"/>
  <c r="K142" i="3" s="1"/>
  <c r="F142" i="3"/>
  <c r="G142" i="3" l="1"/>
  <c r="H142" i="3" s="1"/>
  <c r="J142" i="3" s="1"/>
  <c r="D143" i="3" s="1"/>
  <c r="F143" i="3" l="1"/>
  <c r="I143" i="3"/>
  <c r="K143" i="3" s="1"/>
  <c r="G143" i="3" l="1"/>
  <c r="H143" i="3" s="1"/>
  <c r="J143" i="3" s="1"/>
  <c r="D144" i="3" s="1"/>
  <c r="I144" i="3" l="1"/>
  <c r="K144" i="3" s="1"/>
  <c r="F144" i="3"/>
  <c r="G144" i="3" l="1"/>
  <c r="H144" i="3" s="1"/>
  <c r="J144" i="3" s="1"/>
  <c r="D145" i="3" s="1"/>
  <c r="I145" i="3" l="1"/>
  <c r="K145" i="3" s="1"/>
  <c r="F145" i="3"/>
  <c r="G145" i="3" l="1"/>
  <c r="H145" i="3" s="1"/>
  <c r="J145" i="3" s="1"/>
  <c r="D146" i="3" s="1"/>
  <c r="I146" i="3" l="1"/>
  <c r="K146" i="3" s="1"/>
  <c r="F146" i="3"/>
  <c r="G146" i="3" l="1"/>
  <c r="H146" i="3" s="1"/>
  <c r="J146" i="3" s="1"/>
  <c r="D147" i="3" s="1"/>
  <c r="F147" i="3" l="1"/>
  <c r="I147" i="3"/>
  <c r="K147" i="3" s="1"/>
  <c r="G147" i="3" l="1"/>
  <c r="H147" i="3" s="1"/>
  <c r="J147" i="3" s="1"/>
  <c r="D148" i="3" s="1"/>
  <c r="I148" i="3" l="1"/>
  <c r="K148" i="3" s="1"/>
  <c r="F148" i="3"/>
  <c r="G148" i="3" l="1"/>
  <c r="H148" i="3" s="1"/>
  <c r="J148" i="3" s="1"/>
  <c r="D149" i="3" s="1"/>
  <c r="I149" i="3" l="1"/>
  <c r="K149" i="3" s="1"/>
  <c r="F149" i="3"/>
  <c r="G149" i="3" l="1"/>
  <c r="H149" i="3" s="1"/>
  <c r="J149" i="3" s="1"/>
  <c r="D150" i="3" s="1"/>
  <c r="F150" i="3" l="1"/>
  <c r="I150" i="3"/>
  <c r="K150" i="3" s="1"/>
  <c r="G150" i="3" l="1"/>
  <c r="H150" i="3" s="1"/>
  <c r="J150" i="3" s="1"/>
  <c r="D151" i="3" s="1"/>
  <c r="I151" i="3" l="1"/>
  <c r="K151" i="3" s="1"/>
  <c r="F151" i="3"/>
  <c r="G151" i="3" l="1"/>
  <c r="H151" i="3" s="1"/>
  <c r="J151" i="3" s="1"/>
  <c r="D152" i="3" s="1"/>
  <c r="I152" i="3" l="1"/>
  <c r="K152" i="3" s="1"/>
  <c r="F152" i="3"/>
  <c r="G152" i="3" l="1"/>
  <c r="H152" i="3" s="1"/>
  <c r="J152" i="3" s="1"/>
  <c r="D153" i="3" s="1"/>
  <c r="I153" i="3" l="1"/>
  <c r="K153" i="3" s="1"/>
  <c r="F153" i="3"/>
  <c r="G153" i="3" l="1"/>
  <c r="H153" i="3" s="1"/>
  <c r="J153" i="3"/>
  <c r="D154" i="3" s="1"/>
  <c r="I154" i="3" l="1"/>
  <c r="K154" i="3" s="1"/>
  <c r="F154" i="3"/>
  <c r="G154" i="3" l="1"/>
  <c r="H154" i="3" s="1"/>
  <c r="J154" i="3"/>
  <c r="D155" i="3" s="1"/>
  <c r="F155" i="3" l="1"/>
  <c r="I155" i="3"/>
  <c r="K155" i="3" s="1"/>
  <c r="G155" i="3" l="1"/>
  <c r="H155" i="3" s="1"/>
  <c r="J155" i="3"/>
  <c r="D156" i="3" s="1"/>
  <c r="I156" i="3" l="1"/>
  <c r="K156" i="3" s="1"/>
  <c r="F156" i="3"/>
  <c r="G156" i="3" l="1"/>
  <c r="H156" i="3" s="1"/>
  <c r="J156" i="3" s="1"/>
  <c r="D157" i="3" s="1"/>
  <c r="F157" i="3" l="1"/>
  <c r="I157" i="3"/>
  <c r="K157" i="3" s="1"/>
  <c r="G157" i="3" l="1"/>
  <c r="H157" i="3" s="1"/>
  <c r="J157" i="3"/>
  <c r="D158" i="3" s="1"/>
  <c r="I158" i="3" l="1"/>
  <c r="K158" i="3" s="1"/>
  <c r="F158" i="3"/>
  <c r="G158" i="3" l="1"/>
  <c r="H158" i="3" s="1"/>
  <c r="J158" i="3" s="1"/>
  <c r="D159" i="3" s="1"/>
  <c r="F159" i="3" l="1"/>
  <c r="I159" i="3"/>
  <c r="K159" i="3" s="1"/>
  <c r="G159" i="3" l="1"/>
  <c r="H159" i="3" s="1"/>
  <c r="J159" i="3"/>
  <c r="D160" i="3" s="1"/>
  <c r="I160" i="3" l="1"/>
  <c r="K160" i="3" s="1"/>
  <c r="F160" i="3"/>
  <c r="G160" i="3" l="1"/>
  <c r="H160" i="3" s="1"/>
  <c r="J160" i="3" s="1"/>
  <c r="D161" i="3" s="1"/>
  <c r="I161" i="3" l="1"/>
  <c r="K161" i="3" s="1"/>
  <c r="F161" i="3"/>
  <c r="G161" i="3" l="1"/>
  <c r="H161" i="3" s="1"/>
  <c r="J161" i="3" s="1"/>
  <c r="D162" i="3" s="1"/>
  <c r="I162" i="3" l="1"/>
  <c r="K162" i="3" s="1"/>
  <c r="F162" i="3"/>
  <c r="G162" i="3" l="1"/>
  <c r="H162" i="3" s="1"/>
  <c r="J162" i="3" s="1"/>
  <c r="D163" i="3" s="1"/>
  <c r="F163" i="3" l="1"/>
  <c r="I163" i="3"/>
  <c r="K163" i="3" s="1"/>
  <c r="G163" i="3" l="1"/>
  <c r="H163" i="3" s="1"/>
  <c r="J163" i="3"/>
  <c r="D164" i="3" s="1"/>
  <c r="F164" i="3" l="1"/>
  <c r="I164" i="3"/>
  <c r="K164" i="3" s="1"/>
  <c r="G164" i="3" l="1"/>
  <c r="H164" i="3" s="1"/>
  <c r="J164" i="3" s="1"/>
  <c r="D165" i="3" s="1"/>
  <c r="F165" i="3" l="1"/>
  <c r="I165" i="3"/>
  <c r="K165" i="3" s="1"/>
  <c r="G165" i="3" l="1"/>
  <c r="H165" i="3" s="1"/>
  <c r="J165" i="3"/>
  <c r="D166" i="3" s="1"/>
  <c r="I166" i="3" l="1"/>
  <c r="K166" i="3" s="1"/>
  <c r="F166" i="3"/>
  <c r="G166" i="3" l="1"/>
  <c r="H166" i="3" s="1"/>
  <c r="J166" i="3" s="1"/>
  <c r="D167" i="3" s="1"/>
  <c r="I167" i="3" l="1"/>
  <c r="K167" i="3" s="1"/>
  <c r="F167" i="3"/>
  <c r="G167" i="3" l="1"/>
  <c r="H167" i="3" s="1"/>
  <c r="J167" i="3" s="1"/>
  <c r="D168" i="3" s="1"/>
  <c r="I168" i="3" l="1"/>
  <c r="K168" i="3" s="1"/>
  <c r="F168" i="3"/>
  <c r="G168" i="3" l="1"/>
  <c r="H168" i="3" s="1"/>
  <c r="J168" i="3" s="1"/>
  <c r="D169" i="3" s="1"/>
  <c r="I169" i="3" l="1"/>
  <c r="K169" i="3" s="1"/>
  <c r="F169" i="3"/>
  <c r="G169" i="3" l="1"/>
  <c r="H169" i="3" s="1"/>
  <c r="J169" i="3" s="1"/>
  <c r="D170" i="3" s="1"/>
  <c r="I170" i="3" l="1"/>
  <c r="K170" i="3" s="1"/>
  <c r="F170" i="3"/>
  <c r="G170" i="3" l="1"/>
  <c r="H170" i="3" s="1"/>
  <c r="J170" i="3" s="1"/>
  <c r="D171" i="3" s="1"/>
  <c r="I171" i="3" l="1"/>
  <c r="K171" i="3" s="1"/>
  <c r="F171" i="3"/>
  <c r="G171" i="3" l="1"/>
  <c r="H171" i="3" s="1"/>
  <c r="J171" i="3" s="1"/>
  <c r="D172" i="3" s="1"/>
  <c r="F172" i="3" l="1"/>
  <c r="I172" i="3"/>
  <c r="K172" i="3" s="1"/>
  <c r="G172" i="3" l="1"/>
  <c r="H172" i="3" s="1"/>
  <c r="J172" i="3"/>
  <c r="D173" i="3" s="1"/>
  <c r="I173" i="3" l="1"/>
  <c r="K173" i="3" s="1"/>
  <c r="F173" i="3"/>
  <c r="G173" i="3" l="1"/>
  <c r="H173" i="3" s="1"/>
  <c r="J173" i="3" s="1"/>
  <c r="D174" i="3" s="1"/>
  <c r="F174" i="3" l="1"/>
  <c r="I174" i="3"/>
  <c r="K174" i="3" s="1"/>
  <c r="G174" i="3" l="1"/>
  <c r="H174" i="3" s="1"/>
  <c r="J174" i="3" s="1"/>
  <c r="D175" i="3" s="1"/>
  <c r="I175" i="3" l="1"/>
  <c r="K175" i="3" s="1"/>
  <c r="F175" i="3"/>
  <c r="G175" i="3" l="1"/>
  <c r="H175" i="3" s="1"/>
  <c r="J175" i="3" s="1"/>
  <c r="D176" i="3" s="1"/>
  <c r="I176" i="3" l="1"/>
  <c r="K176" i="3" s="1"/>
  <c r="F176" i="3"/>
  <c r="G176" i="3" l="1"/>
  <c r="H176" i="3" s="1"/>
  <c r="J176" i="3" s="1"/>
  <c r="D177" i="3" s="1"/>
  <c r="I177" i="3" l="1"/>
  <c r="K177" i="3" s="1"/>
  <c r="F177" i="3"/>
  <c r="G177" i="3" l="1"/>
  <c r="H177" i="3" s="1"/>
  <c r="J177" i="3" s="1"/>
  <c r="D178" i="3" s="1"/>
  <c r="I178" i="3" l="1"/>
  <c r="K178" i="3" s="1"/>
  <c r="F178" i="3"/>
  <c r="G178" i="3" l="1"/>
  <c r="H178" i="3" s="1"/>
  <c r="J178" i="3" s="1"/>
  <c r="D179" i="3" s="1"/>
  <c r="I179" i="3" l="1"/>
  <c r="K179" i="3" s="1"/>
  <c r="F179" i="3"/>
  <c r="G179" i="3" l="1"/>
  <c r="H179" i="3" s="1"/>
  <c r="J179" i="3" s="1"/>
  <c r="D180" i="3" s="1"/>
  <c r="I180" i="3" l="1"/>
  <c r="K180" i="3" s="1"/>
  <c r="F180" i="3"/>
  <c r="G180" i="3" l="1"/>
  <c r="H180" i="3" s="1"/>
  <c r="J180" i="3" s="1"/>
  <c r="D181" i="3" s="1"/>
  <c r="I181" i="3" l="1"/>
  <c r="K181" i="3" s="1"/>
  <c r="F181" i="3"/>
  <c r="G181" i="3" l="1"/>
  <c r="H181" i="3" s="1"/>
  <c r="J181" i="3" s="1"/>
  <c r="D182" i="3" s="1"/>
  <c r="F182" i="3" l="1"/>
  <c r="I182" i="3"/>
  <c r="K182" i="3" s="1"/>
  <c r="G182" i="3" l="1"/>
  <c r="H182" i="3" s="1"/>
  <c r="J182" i="3" s="1"/>
  <c r="D183" i="3" s="1"/>
  <c r="I183" i="3" l="1"/>
  <c r="K183" i="3" s="1"/>
  <c r="F183" i="3"/>
  <c r="G183" i="3" l="1"/>
  <c r="H183" i="3" s="1"/>
  <c r="J183" i="3" s="1"/>
  <c r="D184" i="3" s="1"/>
  <c r="I184" i="3" l="1"/>
  <c r="K184" i="3" s="1"/>
  <c r="F184" i="3"/>
  <c r="G184" i="3" l="1"/>
  <c r="H184" i="3" s="1"/>
  <c r="J184" i="3" s="1"/>
  <c r="D185" i="3" s="1"/>
  <c r="F185" i="3" l="1"/>
  <c r="I185" i="3"/>
  <c r="K185" i="3" s="1"/>
  <c r="G185" i="3" l="1"/>
  <c r="H185" i="3" s="1"/>
  <c r="J185" i="3" s="1"/>
  <c r="D186" i="3" s="1"/>
  <c r="F186" i="3" l="1"/>
  <c r="I186" i="3"/>
  <c r="K186" i="3" s="1"/>
  <c r="G186" i="3" l="1"/>
  <c r="H186" i="3" s="1"/>
  <c r="J186" i="3" s="1"/>
  <c r="D187" i="3" s="1"/>
  <c r="I187" i="3" l="1"/>
  <c r="K187" i="3" s="1"/>
  <c r="F187" i="3"/>
  <c r="G187" i="3" l="1"/>
  <c r="H187" i="3" s="1"/>
  <c r="J187" i="3" s="1"/>
  <c r="D188" i="3" s="1"/>
  <c r="I188" i="3" l="1"/>
  <c r="K188" i="3" s="1"/>
  <c r="F188" i="3"/>
  <c r="G188" i="3" l="1"/>
  <c r="H188" i="3" s="1"/>
  <c r="J188" i="3" s="1"/>
  <c r="D189" i="3" s="1"/>
  <c r="I189" i="3" l="1"/>
  <c r="K189" i="3" s="1"/>
  <c r="F189" i="3"/>
  <c r="G189" i="3" l="1"/>
  <c r="H189" i="3" s="1"/>
  <c r="J189" i="3" s="1"/>
  <c r="D190" i="3" s="1"/>
  <c r="I190" i="3" l="1"/>
  <c r="K190" i="3" s="1"/>
  <c r="F190" i="3"/>
  <c r="G190" i="3" l="1"/>
  <c r="H190" i="3" s="1"/>
  <c r="J190" i="3" s="1"/>
  <c r="D191" i="3" s="1"/>
  <c r="I191" i="3" l="1"/>
  <c r="K191" i="3" s="1"/>
  <c r="F191" i="3"/>
  <c r="G191" i="3" l="1"/>
  <c r="H191" i="3" s="1"/>
  <c r="J191" i="3" s="1"/>
  <c r="D192" i="3" s="1"/>
  <c r="F192" i="3" l="1"/>
  <c r="I192" i="3"/>
  <c r="K192" i="3" s="1"/>
  <c r="G192" i="3" l="1"/>
  <c r="H192" i="3" s="1"/>
  <c r="J192" i="3" s="1"/>
  <c r="D193" i="3" s="1"/>
  <c r="I193" i="3" l="1"/>
  <c r="K193" i="3" s="1"/>
  <c r="F193" i="3"/>
  <c r="G193" i="3" l="1"/>
  <c r="H193" i="3" s="1"/>
  <c r="J193" i="3" s="1"/>
  <c r="D194" i="3" s="1"/>
  <c r="I194" i="3" l="1"/>
  <c r="K194" i="3" s="1"/>
  <c r="F194" i="3"/>
  <c r="G194" i="3" l="1"/>
  <c r="H194" i="3" s="1"/>
  <c r="J194" i="3" s="1"/>
  <c r="D195" i="3" s="1"/>
  <c r="I195" i="3" l="1"/>
  <c r="K195" i="3" s="1"/>
  <c r="F195" i="3"/>
  <c r="G195" i="3" l="1"/>
  <c r="H195" i="3" s="1"/>
  <c r="J195" i="3" s="1"/>
  <c r="D196" i="3" s="1"/>
  <c r="I196" i="3" l="1"/>
  <c r="K196" i="3" s="1"/>
  <c r="F196" i="3"/>
  <c r="G196" i="3" l="1"/>
  <c r="H196" i="3" s="1"/>
  <c r="J196" i="3" s="1"/>
  <c r="D197" i="3" s="1"/>
  <c r="I197" i="3" l="1"/>
  <c r="K197" i="3" s="1"/>
  <c r="F197" i="3"/>
  <c r="G197" i="3" l="1"/>
  <c r="H197" i="3" s="1"/>
  <c r="J197" i="3" s="1"/>
  <c r="D198" i="3" s="1"/>
  <c r="I198" i="3" l="1"/>
  <c r="K198" i="3" s="1"/>
  <c r="F198" i="3"/>
  <c r="G198" i="3" l="1"/>
  <c r="H198" i="3" s="1"/>
  <c r="J198" i="3" s="1"/>
  <c r="D199" i="3" s="1"/>
  <c r="I199" i="3" l="1"/>
  <c r="K199" i="3" s="1"/>
  <c r="F199" i="3"/>
  <c r="G199" i="3" l="1"/>
  <c r="H199" i="3" s="1"/>
  <c r="J199" i="3" s="1"/>
  <c r="D200" i="3" s="1"/>
  <c r="F200" i="3" l="1"/>
  <c r="I200" i="3"/>
  <c r="K200" i="3" s="1"/>
  <c r="G200" i="3" l="1"/>
  <c r="H200" i="3" s="1"/>
  <c r="J200" i="3"/>
  <c r="D201" i="3" s="1"/>
  <c r="I201" i="3" l="1"/>
  <c r="K201" i="3" s="1"/>
  <c r="F201" i="3"/>
  <c r="G201" i="3" l="1"/>
  <c r="H201" i="3" s="1"/>
  <c r="J201" i="3"/>
  <c r="D202" i="3" s="1"/>
  <c r="I202" i="3" l="1"/>
  <c r="K202" i="3" s="1"/>
  <c r="F202" i="3"/>
  <c r="G202" i="3" l="1"/>
  <c r="H202" i="3" s="1"/>
  <c r="J202" i="3"/>
  <c r="D203" i="3" s="1"/>
  <c r="F203" i="3" l="1"/>
  <c r="I203" i="3"/>
  <c r="K203" i="3" s="1"/>
  <c r="G203" i="3" l="1"/>
  <c r="H203" i="3" s="1"/>
  <c r="J203" i="3" s="1"/>
  <c r="D204" i="3" s="1"/>
  <c r="I204" i="3" l="1"/>
  <c r="K204" i="3" s="1"/>
  <c r="F204" i="3"/>
  <c r="G204" i="3" l="1"/>
  <c r="H204" i="3" s="1"/>
  <c r="J204" i="3" s="1"/>
  <c r="D205" i="3" s="1"/>
  <c r="I205" i="3" l="1"/>
  <c r="K205" i="3" s="1"/>
  <c r="F205" i="3"/>
  <c r="G205" i="3" l="1"/>
  <c r="H205" i="3" s="1"/>
  <c r="J205" i="3" s="1"/>
  <c r="D206" i="3" s="1"/>
  <c r="I206" i="3" l="1"/>
  <c r="K206" i="3" s="1"/>
  <c r="F206" i="3"/>
  <c r="G206" i="3" l="1"/>
  <c r="H206" i="3" s="1"/>
  <c r="J206" i="3" s="1"/>
  <c r="D207" i="3" s="1"/>
  <c r="F207" i="3" l="1"/>
  <c r="I207" i="3"/>
  <c r="K207" i="3" s="1"/>
  <c r="G207" i="3" l="1"/>
  <c r="H207" i="3" s="1"/>
  <c r="J207" i="3" s="1"/>
  <c r="D208" i="3" s="1"/>
  <c r="F208" i="3" l="1"/>
  <c r="I208" i="3"/>
  <c r="K208" i="3" s="1"/>
  <c r="G208" i="3" l="1"/>
  <c r="H208" i="3" s="1"/>
  <c r="J208" i="3" s="1"/>
  <c r="D209" i="3" s="1"/>
  <c r="F209" i="3" l="1"/>
  <c r="I209" i="3"/>
  <c r="K209" i="3" s="1"/>
  <c r="G209" i="3" l="1"/>
  <c r="H209" i="3" s="1"/>
  <c r="J209" i="3" s="1"/>
  <c r="D210" i="3" s="1"/>
  <c r="F210" i="3" l="1"/>
  <c r="I210" i="3"/>
  <c r="K210" i="3" s="1"/>
  <c r="G210" i="3" l="1"/>
  <c r="H210" i="3" s="1"/>
  <c r="J210" i="3"/>
  <c r="D211" i="3" s="1"/>
  <c r="I211" i="3" l="1"/>
  <c r="K211" i="3" s="1"/>
  <c r="F211" i="3"/>
  <c r="G211" i="3" l="1"/>
  <c r="H211" i="3" s="1"/>
  <c r="J211" i="3" s="1"/>
  <c r="D212" i="3" s="1"/>
  <c r="I212" i="3" l="1"/>
  <c r="K212" i="3" s="1"/>
  <c r="F212" i="3"/>
  <c r="G212" i="3" l="1"/>
  <c r="H212" i="3" s="1"/>
  <c r="J212" i="3" s="1"/>
  <c r="D213" i="3" s="1"/>
  <c r="I213" i="3" l="1"/>
  <c r="K213" i="3" s="1"/>
  <c r="F213" i="3"/>
  <c r="G213" i="3" l="1"/>
  <c r="H213" i="3" s="1"/>
  <c r="J213" i="3" s="1"/>
  <c r="D214" i="3" s="1"/>
  <c r="I214" i="3" l="1"/>
  <c r="K214" i="3" s="1"/>
  <c r="F214" i="3"/>
  <c r="G214" i="3" l="1"/>
  <c r="H214" i="3" s="1"/>
  <c r="J214" i="3" s="1"/>
  <c r="D215" i="3" s="1"/>
  <c r="I215" i="3" l="1"/>
  <c r="K215" i="3" s="1"/>
  <c r="F215" i="3"/>
  <c r="G215" i="3" l="1"/>
  <c r="H215" i="3" s="1"/>
  <c r="J215" i="3" s="1"/>
  <c r="D216" i="3" s="1"/>
  <c r="I216" i="3" l="1"/>
  <c r="K216" i="3" s="1"/>
  <c r="F216" i="3"/>
  <c r="G216" i="3" l="1"/>
  <c r="H216" i="3" s="1"/>
  <c r="J216" i="3"/>
  <c r="D217" i="3" s="1"/>
  <c r="F217" i="3" l="1"/>
  <c r="I217" i="3"/>
  <c r="K217" i="3" s="1"/>
  <c r="G217" i="3" l="1"/>
  <c r="H217" i="3" s="1"/>
  <c r="J217" i="3" s="1"/>
  <c r="D218" i="3" s="1"/>
  <c r="I218" i="3" l="1"/>
  <c r="K218" i="3" s="1"/>
  <c r="F218" i="3"/>
  <c r="G218" i="3" l="1"/>
  <c r="H218" i="3" s="1"/>
  <c r="J218" i="3" s="1"/>
  <c r="D219" i="3" s="1"/>
  <c r="F219" i="3" l="1"/>
  <c r="I219" i="3"/>
  <c r="K219" i="3" s="1"/>
  <c r="G219" i="3" l="1"/>
  <c r="H219" i="3" s="1"/>
  <c r="J219" i="3"/>
  <c r="D220" i="3" s="1"/>
  <c r="I220" i="3" l="1"/>
  <c r="K220" i="3" s="1"/>
  <c r="F220" i="3"/>
  <c r="G220" i="3" l="1"/>
  <c r="H220" i="3" s="1"/>
  <c r="J220" i="3"/>
  <c r="D221" i="3" s="1"/>
  <c r="F221" i="3" l="1"/>
  <c r="I221" i="3"/>
  <c r="K221" i="3" s="1"/>
  <c r="G221" i="3" l="1"/>
  <c r="H221" i="3" s="1"/>
  <c r="J221" i="3" s="1"/>
  <c r="D222" i="3" s="1"/>
  <c r="F222" i="3" l="1"/>
  <c r="I222" i="3"/>
  <c r="K222" i="3" s="1"/>
  <c r="G222" i="3" l="1"/>
  <c r="H222" i="3" s="1"/>
  <c r="J222" i="3" s="1"/>
  <c r="D223" i="3" s="1"/>
  <c r="I223" i="3" l="1"/>
  <c r="K223" i="3" s="1"/>
  <c r="F223" i="3"/>
  <c r="G223" i="3" l="1"/>
  <c r="H223" i="3" s="1"/>
  <c r="J223" i="3" s="1"/>
  <c r="D224" i="3" s="1"/>
  <c r="I224" i="3" l="1"/>
  <c r="K224" i="3" s="1"/>
  <c r="F224" i="3"/>
  <c r="G224" i="3" l="1"/>
  <c r="H224" i="3" s="1"/>
  <c r="J224" i="3" s="1"/>
  <c r="D225" i="3" s="1"/>
  <c r="I225" i="3" l="1"/>
  <c r="K225" i="3" s="1"/>
  <c r="F225" i="3"/>
  <c r="G225" i="3" l="1"/>
  <c r="H225" i="3" s="1"/>
  <c r="J225" i="3"/>
  <c r="D226" i="3" s="1"/>
  <c r="F226" i="3" l="1"/>
  <c r="I226" i="3"/>
  <c r="K226" i="3" s="1"/>
  <c r="G226" i="3" l="1"/>
  <c r="H226" i="3" s="1"/>
  <c r="J226" i="3"/>
  <c r="D227" i="3" s="1"/>
  <c r="I227" i="3" l="1"/>
  <c r="K227" i="3" s="1"/>
  <c r="F227" i="3"/>
  <c r="G227" i="3" l="1"/>
  <c r="H227" i="3" s="1"/>
  <c r="J227" i="3" s="1"/>
  <c r="D228" i="3" s="1"/>
  <c r="I228" i="3" l="1"/>
  <c r="K228" i="3" s="1"/>
  <c r="F228" i="3"/>
  <c r="G228" i="3" l="1"/>
  <c r="H228" i="3" s="1"/>
  <c r="J228" i="3" s="1"/>
  <c r="D229" i="3" s="1"/>
  <c r="F229" i="3" l="1"/>
  <c r="I229" i="3"/>
  <c r="K229" i="3" s="1"/>
  <c r="G229" i="3" l="1"/>
  <c r="H229" i="3" s="1"/>
  <c r="J229" i="3" s="1"/>
  <c r="D230" i="3" s="1"/>
  <c r="I230" i="3" l="1"/>
  <c r="K230" i="3" s="1"/>
  <c r="F230" i="3"/>
  <c r="G230" i="3" l="1"/>
  <c r="H230" i="3" s="1"/>
  <c r="J230" i="3" s="1"/>
  <c r="D231" i="3" s="1"/>
  <c r="I231" i="3" l="1"/>
  <c r="K231" i="3" s="1"/>
  <c r="F231" i="3"/>
  <c r="G231" i="3" l="1"/>
  <c r="H231" i="3" s="1"/>
  <c r="J231" i="3" s="1"/>
  <c r="D232" i="3" s="1"/>
  <c r="I232" i="3" l="1"/>
  <c r="K232" i="3" s="1"/>
  <c r="F232" i="3"/>
  <c r="G232" i="3" l="1"/>
  <c r="H232" i="3" s="1"/>
  <c r="J232" i="3" s="1"/>
  <c r="D233" i="3" s="1"/>
  <c r="F233" i="3" l="1"/>
  <c r="I233" i="3"/>
  <c r="K233" i="3" s="1"/>
  <c r="G233" i="3" l="1"/>
  <c r="H233" i="3" s="1"/>
  <c r="J233" i="3" s="1"/>
  <c r="D234" i="3" s="1"/>
  <c r="F234" i="3" l="1"/>
  <c r="I234" i="3"/>
  <c r="K234" i="3" s="1"/>
  <c r="G234" i="3" l="1"/>
  <c r="H234" i="3" s="1"/>
  <c r="J234" i="3" s="1"/>
  <c r="D235" i="3" s="1"/>
  <c r="I235" i="3" l="1"/>
  <c r="K235" i="3" s="1"/>
  <c r="F235" i="3"/>
  <c r="G235" i="3" l="1"/>
  <c r="H235" i="3" s="1"/>
  <c r="J235" i="3" s="1"/>
  <c r="D236" i="3" s="1"/>
  <c r="I236" i="3" l="1"/>
  <c r="K236" i="3" s="1"/>
  <c r="F236" i="3"/>
  <c r="G236" i="3" l="1"/>
  <c r="H236" i="3" s="1"/>
  <c r="J236" i="3" s="1"/>
  <c r="D237" i="3" s="1"/>
  <c r="F237" i="3" l="1"/>
  <c r="I237" i="3"/>
  <c r="K237" i="3" s="1"/>
  <c r="G237" i="3" l="1"/>
  <c r="H237" i="3" s="1"/>
  <c r="J237" i="3"/>
  <c r="D238" i="3" s="1"/>
  <c r="F238" i="3" l="1"/>
  <c r="I238" i="3"/>
  <c r="K238" i="3" s="1"/>
  <c r="G238" i="3" l="1"/>
  <c r="H238" i="3" s="1"/>
  <c r="J238" i="3" s="1"/>
  <c r="D239" i="3" s="1"/>
  <c r="I239" i="3" l="1"/>
  <c r="K239" i="3" s="1"/>
  <c r="F239" i="3"/>
  <c r="G239" i="3" l="1"/>
  <c r="H239" i="3" s="1"/>
  <c r="J239" i="3" s="1"/>
  <c r="D240" i="3" s="1"/>
  <c r="I240" i="3" l="1"/>
  <c r="K240" i="3" s="1"/>
  <c r="F240" i="3"/>
  <c r="G240" i="3" l="1"/>
  <c r="H240" i="3" s="1"/>
  <c r="J240" i="3" s="1"/>
  <c r="D241" i="3" s="1"/>
  <c r="I241" i="3" l="1"/>
  <c r="K241" i="3" s="1"/>
  <c r="F241" i="3"/>
  <c r="G241" i="3" l="1"/>
  <c r="H241" i="3" s="1"/>
  <c r="J241" i="3" s="1"/>
  <c r="D242" i="3" s="1"/>
  <c r="I242" i="3" l="1"/>
  <c r="K242" i="3" s="1"/>
  <c r="F242" i="3"/>
  <c r="G242" i="3" l="1"/>
  <c r="H242" i="3" s="1"/>
  <c r="J242" i="3" s="1"/>
  <c r="D243" i="3" s="1"/>
  <c r="I243" i="3" l="1"/>
  <c r="K243" i="3" s="1"/>
  <c r="F243" i="3"/>
  <c r="G243" i="3" l="1"/>
  <c r="H243" i="3" s="1"/>
  <c r="J243" i="3" s="1"/>
  <c r="D244" i="3" s="1"/>
  <c r="F244" i="3" l="1"/>
  <c r="I244" i="3"/>
  <c r="K244" i="3" s="1"/>
  <c r="G244" i="3" l="1"/>
  <c r="H244" i="3" s="1"/>
  <c r="J244" i="3" s="1"/>
  <c r="D245" i="3" s="1"/>
  <c r="F245" i="3" l="1"/>
  <c r="I245" i="3"/>
  <c r="K245" i="3" s="1"/>
  <c r="G245" i="3" l="1"/>
  <c r="H245" i="3" s="1"/>
  <c r="J245" i="3" s="1"/>
  <c r="D246" i="3" s="1"/>
  <c r="I246" i="3" l="1"/>
  <c r="K246" i="3" s="1"/>
  <c r="F246" i="3"/>
  <c r="G246" i="3" l="1"/>
  <c r="H246" i="3" s="1"/>
  <c r="J246" i="3" s="1"/>
  <c r="D247" i="3" s="1"/>
  <c r="F247" i="3" l="1"/>
  <c r="I247" i="3"/>
  <c r="K247" i="3" s="1"/>
  <c r="G247" i="3" l="1"/>
  <c r="H247" i="3" s="1"/>
  <c r="J247" i="3" s="1"/>
  <c r="D248" i="3" s="1"/>
  <c r="I248" i="3" l="1"/>
  <c r="K248" i="3" s="1"/>
  <c r="F248" i="3"/>
  <c r="G248" i="3" l="1"/>
  <c r="H248" i="3" s="1"/>
  <c r="J248" i="3" s="1"/>
  <c r="D249" i="3" s="1"/>
  <c r="I249" i="3" l="1"/>
  <c r="K249" i="3" s="1"/>
  <c r="F249" i="3"/>
  <c r="G249" i="3" l="1"/>
  <c r="H249" i="3" s="1"/>
  <c r="J249" i="3" s="1"/>
  <c r="D250" i="3" s="1"/>
  <c r="I250" i="3" l="1"/>
  <c r="K250" i="3" s="1"/>
  <c r="F250" i="3"/>
  <c r="G250" i="3" l="1"/>
  <c r="H250" i="3" s="1"/>
  <c r="J250" i="3" s="1"/>
  <c r="D251" i="3" s="1"/>
  <c r="I251" i="3" l="1"/>
  <c r="K251" i="3" s="1"/>
  <c r="F251" i="3"/>
  <c r="G251" i="3" l="1"/>
  <c r="H251" i="3" s="1"/>
  <c r="J251" i="3" s="1"/>
  <c r="D252" i="3" s="1"/>
  <c r="F252" i="3" l="1"/>
  <c r="I252" i="3"/>
  <c r="K252" i="3" s="1"/>
  <c r="G252" i="3" l="1"/>
  <c r="H252" i="3" s="1"/>
  <c r="J252" i="3" s="1"/>
  <c r="D253" i="3" s="1"/>
  <c r="I253" i="3" l="1"/>
  <c r="K253" i="3" s="1"/>
  <c r="F253" i="3"/>
  <c r="G253" i="3" l="1"/>
  <c r="H253" i="3" s="1"/>
  <c r="J253" i="3" s="1"/>
  <c r="D254" i="3" s="1"/>
  <c r="I254" i="3" l="1"/>
  <c r="K254" i="3" s="1"/>
  <c r="F254" i="3"/>
  <c r="G254" i="3" l="1"/>
  <c r="H254" i="3" s="1"/>
  <c r="J254" i="3" s="1"/>
  <c r="D255" i="3" s="1"/>
  <c r="F255" i="3" l="1"/>
  <c r="I255" i="3"/>
  <c r="K255" i="3" s="1"/>
  <c r="G255" i="3" l="1"/>
  <c r="H255" i="3" s="1"/>
  <c r="J255" i="3"/>
  <c r="D256" i="3" s="1"/>
  <c r="I256" i="3" l="1"/>
  <c r="K256" i="3" s="1"/>
  <c r="F256" i="3"/>
  <c r="G256" i="3" l="1"/>
  <c r="H256" i="3" s="1"/>
  <c r="J256" i="3" s="1"/>
  <c r="D257" i="3" s="1"/>
  <c r="F257" i="3" l="1"/>
  <c r="I257" i="3"/>
  <c r="K257" i="3" s="1"/>
  <c r="G257" i="3" l="1"/>
  <c r="H257" i="3" s="1"/>
  <c r="J257" i="3" s="1"/>
  <c r="D258" i="3" s="1"/>
  <c r="I258" i="3" l="1"/>
  <c r="K258" i="3" s="1"/>
  <c r="F258" i="3"/>
  <c r="G258" i="3" l="1"/>
  <c r="H258" i="3" s="1"/>
  <c r="J258" i="3"/>
  <c r="D259" i="3" s="1"/>
  <c r="I259" i="3" l="1"/>
  <c r="K259" i="3" s="1"/>
  <c r="F259" i="3"/>
  <c r="G259" i="3" l="1"/>
  <c r="H259" i="3" s="1"/>
  <c r="J259" i="3" s="1"/>
  <c r="D260" i="3" s="1"/>
  <c r="I260" i="3" l="1"/>
  <c r="K260" i="3" s="1"/>
  <c r="F260" i="3"/>
  <c r="G260" i="3" l="1"/>
  <c r="H260" i="3" s="1"/>
  <c r="J260" i="3"/>
  <c r="D261" i="3" s="1"/>
  <c r="F261" i="3" l="1"/>
  <c r="I261" i="3"/>
  <c r="K261" i="3" s="1"/>
  <c r="G261" i="3" l="1"/>
  <c r="H261" i="3" s="1"/>
  <c r="J261" i="3" s="1"/>
  <c r="D262" i="3" s="1"/>
  <c r="F262" i="3" l="1"/>
  <c r="I262" i="3"/>
  <c r="K262" i="3" s="1"/>
  <c r="G262" i="3" l="1"/>
  <c r="H262" i="3" s="1"/>
  <c r="J262" i="3" s="1"/>
  <c r="D263" i="3" s="1"/>
  <c r="F263" i="3" l="1"/>
  <c r="I263" i="3"/>
  <c r="K263" i="3" s="1"/>
  <c r="G263" i="3" l="1"/>
  <c r="H263" i="3" s="1"/>
  <c r="J263" i="3" s="1"/>
  <c r="D264" i="3" s="1"/>
  <c r="F264" i="3" l="1"/>
  <c r="I264" i="3"/>
  <c r="K264" i="3" s="1"/>
  <c r="G264" i="3" l="1"/>
  <c r="H264" i="3" s="1"/>
  <c r="J264" i="3" s="1"/>
  <c r="D265" i="3" s="1"/>
  <c r="I265" i="3" l="1"/>
  <c r="K265" i="3" s="1"/>
  <c r="F265" i="3"/>
  <c r="G265" i="3" l="1"/>
  <c r="H265" i="3" s="1"/>
  <c r="J265" i="3" s="1"/>
  <c r="D266" i="3" s="1"/>
  <c r="I266" i="3" l="1"/>
  <c r="K266" i="3" s="1"/>
  <c r="F266" i="3"/>
  <c r="G266" i="3" l="1"/>
  <c r="H266" i="3" s="1"/>
  <c r="J266" i="3" s="1"/>
  <c r="D267" i="3" s="1"/>
  <c r="I267" i="3" l="1"/>
  <c r="K267" i="3" s="1"/>
  <c r="F267" i="3"/>
  <c r="G267" i="3" l="1"/>
  <c r="H267" i="3" s="1"/>
  <c r="J267" i="3"/>
  <c r="D268" i="3" s="1"/>
  <c r="F268" i="3" l="1"/>
  <c r="I268" i="3"/>
  <c r="K268" i="3" s="1"/>
  <c r="G268" i="3" l="1"/>
  <c r="H268" i="3" s="1"/>
  <c r="J268" i="3" s="1"/>
  <c r="D269" i="3" s="1"/>
  <c r="F269" i="3" l="1"/>
  <c r="I269" i="3"/>
  <c r="K269" i="3" s="1"/>
  <c r="G269" i="3" l="1"/>
  <c r="H269" i="3" s="1"/>
  <c r="J269" i="3"/>
  <c r="D270" i="3" s="1"/>
  <c r="I270" i="3" l="1"/>
  <c r="K270" i="3" s="1"/>
  <c r="F270" i="3"/>
  <c r="G270" i="3" l="1"/>
  <c r="H270" i="3" s="1"/>
  <c r="J270" i="3" s="1"/>
  <c r="D271" i="3" s="1"/>
  <c r="I271" i="3" l="1"/>
  <c r="K271" i="3" s="1"/>
  <c r="F271" i="3"/>
  <c r="G271" i="3" l="1"/>
  <c r="H271" i="3" s="1"/>
  <c r="J271" i="3"/>
  <c r="D272" i="3" s="1"/>
  <c r="I272" i="3" l="1"/>
  <c r="K272" i="3" s="1"/>
  <c r="F272" i="3"/>
  <c r="G272" i="3" l="1"/>
  <c r="H272" i="3" s="1"/>
  <c r="J272" i="3" s="1"/>
  <c r="D273" i="3" s="1"/>
  <c r="I273" i="3" l="1"/>
  <c r="K273" i="3" s="1"/>
  <c r="F273" i="3"/>
  <c r="G273" i="3" l="1"/>
  <c r="H273" i="3" s="1"/>
  <c r="J273" i="3"/>
  <c r="D274" i="3" s="1"/>
  <c r="I274" i="3" l="1"/>
  <c r="K274" i="3" s="1"/>
  <c r="F274" i="3"/>
  <c r="G274" i="3" l="1"/>
  <c r="H274" i="3" s="1"/>
  <c r="J274" i="3" s="1"/>
  <c r="D275" i="3" s="1"/>
  <c r="I275" i="3" l="1"/>
  <c r="K275" i="3" s="1"/>
  <c r="F275" i="3"/>
  <c r="G275" i="3" l="1"/>
  <c r="H275" i="3" s="1"/>
  <c r="J275" i="3" s="1"/>
  <c r="D276" i="3" s="1"/>
  <c r="I276" i="3" l="1"/>
  <c r="K276" i="3" s="1"/>
  <c r="F276" i="3"/>
  <c r="G276" i="3" l="1"/>
  <c r="H276" i="3" s="1"/>
  <c r="J276" i="3"/>
  <c r="D277" i="3" s="1"/>
  <c r="I277" i="3" l="1"/>
  <c r="K277" i="3" s="1"/>
  <c r="F277" i="3"/>
  <c r="G277" i="3" l="1"/>
  <c r="H277" i="3" s="1"/>
  <c r="J277" i="3" s="1"/>
  <c r="D278" i="3" s="1"/>
  <c r="F278" i="3" l="1"/>
  <c r="I278" i="3"/>
  <c r="K278" i="3" s="1"/>
  <c r="G278" i="3" l="1"/>
  <c r="H278" i="3" s="1"/>
  <c r="J278" i="3" s="1"/>
  <c r="D279" i="3" s="1"/>
  <c r="I279" i="3" l="1"/>
  <c r="K279" i="3" s="1"/>
  <c r="F279" i="3"/>
  <c r="G279" i="3" l="1"/>
  <c r="H279" i="3" s="1"/>
  <c r="J279" i="3" s="1"/>
  <c r="D280" i="3" s="1"/>
  <c r="I280" i="3" l="1"/>
  <c r="K280" i="3" s="1"/>
  <c r="F280" i="3"/>
  <c r="G280" i="3" l="1"/>
  <c r="H280" i="3" s="1"/>
  <c r="J280" i="3" s="1"/>
  <c r="D281" i="3" s="1"/>
  <c r="I281" i="3" l="1"/>
  <c r="K281" i="3" s="1"/>
  <c r="F281" i="3"/>
  <c r="G281" i="3" l="1"/>
  <c r="H281" i="3" s="1"/>
  <c r="J281" i="3" s="1"/>
  <c r="D282" i="3" s="1"/>
  <c r="F282" i="3" l="1"/>
  <c r="I282" i="3"/>
  <c r="K282" i="3" s="1"/>
  <c r="G282" i="3" l="1"/>
  <c r="H282" i="3" s="1"/>
  <c r="J282" i="3" s="1"/>
  <c r="D283" i="3" s="1"/>
  <c r="F283" i="3" l="1"/>
  <c r="I283" i="3"/>
  <c r="K283" i="3" s="1"/>
  <c r="G283" i="3" l="1"/>
  <c r="H283" i="3" s="1"/>
  <c r="J283" i="3" s="1"/>
  <c r="D284" i="3" s="1"/>
  <c r="I284" i="3" l="1"/>
  <c r="K284" i="3" s="1"/>
  <c r="F284" i="3"/>
  <c r="G284" i="3" l="1"/>
  <c r="H284" i="3" s="1"/>
  <c r="J284" i="3" s="1"/>
  <c r="D285" i="3" s="1"/>
  <c r="I285" i="3" l="1"/>
  <c r="K285" i="3" s="1"/>
  <c r="F285" i="3"/>
  <c r="G285" i="3" l="1"/>
  <c r="H285" i="3" s="1"/>
  <c r="J285" i="3"/>
  <c r="D286" i="3" s="1"/>
  <c r="F286" i="3" l="1"/>
  <c r="I286" i="3"/>
  <c r="K286" i="3" s="1"/>
  <c r="G286" i="3" l="1"/>
  <c r="H286" i="3" s="1"/>
  <c r="J286" i="3"/>
  <c r="D287" i="3" s="1"/>
  <c r="F287" i="3" l="1"/>
  <c r="I287" i="3"/>
  <c r="K287" i="3" s="1"/>
  <c r="G287" i="3" l="1"/>
  <c r="H287" i="3" s="1"/>
  <c r="J287" i="3" s="1"/>
  <c r="D288" i="3" s="1"/>
  <c r="F288" i="3" l="1"/>
  <c r="I288" i="3"/>
  <c r="K288" i="3" s="1"/>
  <c r="G288" i="3" l="1"/>
  <c r="H288" i="3" s="1"/>
  <c r="J288" i="3" s="1"/>
  <c r="D289" i="3" s="1"/>
  <c r="F289" i="3" l="1"/>
  <c r="I289" i="3"/>
  <c r="K289" i="3" s="1"/>
  <c r="G289" i="3" l="1"/>
  <c r="H289" i="3" s="1"/>
  <c r="J289" i="3" s="1"/>
  <c r="D290" i="3" s="1"/>
  <c r="F290" i="3" l="1"/>
  <c r="I290" i="3"/>
  <c r="K290" i="3" s="1"/>
  <c r="G290" i="3" l="1"/>
  <c r="H290" i="3" s="1"/>
  <c r="J290" i="3"/>
  <c r="D291" i="3" s="1"/>
  <c r="I291" i="3" l="1"/>
  <c r="K291" i="3" s="1"/>
  <c r="F291" i="3"/>
  <c r="G291" i="3" l="1"/>
  <c r="H291" i="3" s="1"/>
  <c r="J291" i="3" s="1"/>
  <c r="D292" i="3" s="1"/>
  <c r="F292" i="3" l="1"/>
  <c r="I292" i="3"/>
  <c r="K292" i="3" s="1"/>
  <c r="G292" i="3" l="1"/>
  <c r="H292" i="3" s="1"/>
  <c r="J292" i="3"/>
  <c r="D293" i="3" s="1"/>
  <c r="I293" i="3" l="1"/>
  <c r="K293" i="3" s="1"/>
  <c r="F293" i="3"/>
  <c r="G293" i="3" l="1"/>
  <c r="H293" i="3" s="1"/>
  <c r="J293" i="3"/>
  <c r="D294" i="3" s="1"/>
  <c r="I294" i="3" l="1"/>
  <c r="K294" i="3" s="1"/>
  <c r="F294" i="3"/>
  <c r="G294" i="3" l="1"/>
  <c r="H294" i="3" s="1"/>
  <c r="J294" i="3" s="1"/>
  <c r="D295" i="3" s="1"/>
  <c r="I295" i="3" l="1"/>
  <c r="K295" i="3" s="1"/>
  <c r="F295" i="3"/>
  <c r="G295" i="3" l="1"/>
  <c r="H295" i="3" s="1"/>
  <c r="J295" i="3" s="1"/>
  <c r="D296" i="3" s="1"/>
  <c r="I296" i="3" l="1"/>
  <c r="K296" i="3" s="1"/>
  <c r="F296" i="3"/>
  <c r="G296" i="3" l="1"/>
  <c r="H296" i="3" s="1"/>
  <c r="J296" i="3" s="1"/>
  <c r="D297" i="3" s="1"/>
  <c r="F297" i="3" l="1"/>
  <c r="I297" i="3"/>
  <c r="K297" i="3" s="1"/>
  <c r="G297" i="3" l="1"/>
  <c r="H297" i="3" s="1"/>
  <c r="J297" i="3"/>
  <c r="D298" i="3" s="1"/>
  <c r="I298" i="3" l="1"/>
  <c r="K298" i="3" s="1"/>
  <c r="F298" i="3"/>
  <c r="G298" i="3" l="1"/>
  <c r="H298" i="3" s="1"/>
  <c r="J298" i="3" s="1"/>
  <c r="D299" i="3" s="1"/>
  <c r="I299" i="3" l="1"/>
  <c r="K299" i="3" s="1"/>
  <c r="F299" i="3"/>
  <c r="G299" i="3" l="1"/>
  <c r="H299" i="3" s="1"/>
  <c r="J299" i="3" s="1"/>
  <c r="D300" i="3" s="1"/>
  <c r="F300" i="3" l="1"/>
  <c r="I300" i="3"/>
  <c r="K300" i="3" s="1"/>
  <c r="G300" i="3" l="1"/>
  <c r="H300" i="3" s="1"/>
  <c r="J300" i="3" s="1"/>
  <c r="D301" i="3" s="1"/>
  <c r="F301" i="3" l="1"/>
  <c r="I301" i="3"/>
  <c r="K301" i="3" s="1"/>
  <c r="G301" i="3" l="1"/>
  <c r="H301" i="3" s="1"/>
  <c r="J301" i="3" s="1"/>
  <c r="D302" i="3" s="1"/>
  <c r="I302" i="3" l="1"/>
  <c r="K302" i="3" s="1"/>
  <c r="F302" i="3"/>
  <c r="G302" i="3" l="1"/>
  <c r="H302" i="3" s="1"/>
  <c r="J302" i="3" s="1"/>
  <c r="D303" i="3" s="1"/>
  <c r="I303" i="3" l="1"/>
  <c r="K303" i="3" s="1"/>
  <c r="F303" i="3"/>
  <c r="G303" i="3" l="1"/>
  <c r="H303" i="3" s="1"/>
  <c r="J303" i="3" s="1"/>
  <c r="D304" i="3" s="1"/>
  <c r="I304" i="3" l="1"/>
  <c r="K304" i="3" s="1"/>
  <c r="F304" i="3"/>
  <c r="G304" i="3" l="1"/>
  <c r="H304" i="3" s="1"/>
  <c r="J304" i="3" s="1"/>
  <c r="D305" i="3" s="1"/>
  <c r="F305" i="3" l="1"/>
  <c r="I305" i="3"/>
  <c r="K305" i="3" s="1"/>
  <c r="G305" i="3" l="1"/>
  <c r="H305" i="3" s="1"/>
  <c r="J305" i="3" s="1"/>
  <c r="D306" i="3" s="1"/>
  <c r="I306" i="3" l="1"/>
  <c r="K306" i="3" s="1"/>
  <c r="F306" i="3"/>
  <c r="G306" i="3" l="1"/>
  <c r="H306" i="3" s="1"/>
  <c r="J306" i="3" s="1"/>
  <c r="D307" i="3" s="1"/>
  <c r="I307" i="3" l="1"/>
  <c r="K307" i="3" s="1"/>
  <c r="F307" i="3"/>
  <c r="G307" i="3" l="1"/>
  <c r="H307" i="3" s="1"/>
  <c r="J307" i="3" s="1"/>
  <c r="D308" i="3" s="1"/>
  <c r="I308" i="3" l="1"/>
  <c r="K308" i="3" s="1"/>
  <c r="F308" i="3"/>
  <c r="G308" i="3" l="1"/>
  <c r="H308" i="3" s="1"/>
  <c r="J308" i="3"/>
  <c r="D309" i="3" s="1"/>
  <c r="I309" i="3" l="1"/>
  <c r="K309" i="3" s="1"/>
  <c r="F309" i="3"/>
  <c r="G309" i="3" l="1"/>
  <c r="H309" i="3" s="1"/>
  <c r="J309" i="3" s="1"/>
  <c r="D310" i="3" s="1"/>
  <c r="I310" i="3" l="1"/>
  <c r="K310" i="3" s="1"/>
  <c r="F310" i="3"/>
  <c r="G310" i="3" l="1"/>
  <c r="H310" i="3" s="1"/>
  <c r="J310" i="3" s="1"/>
  <c r="D311" i="3" s="1"/>
  <c r="F311" i="3" l="1"/>
  <c r="I311" i="3"/>
  <c r="K311" i="3" s="1"/>
  <c r="G311" i="3" l="1"/>
  <c r="H311" i="3" s="1"/>
  <c r="J311" i="3" s="1"/>
  <c r="D312" i="3" s="1"/>
  <c r="F312" i="3" l="1"/>
  <c r="I312" i="3"/>
  <c r="K312" i="3" s="1"/>
  <c r="G312" i="3" l="1"/>
  <c r="H312" i="3" s="1"/>
  <c r="J312" i="3" s="1"/>
  <c r="D313" i="3" s="1"/>
  <c r="F313" i="3" l="1"/>
  <c r="I313" i="3"/>
  <c r="K313" i="3" s="1"/>
  <c r="G313" i="3" l="1"/>
  <c r="H313" i="3" s="1"/>
  <c r="J313" i="3" s="1"/>
  <c r="D314" i="3" s="1"/>
  <c r="F314" i="3" l="1"/>
  <c r="I314" i="3"/>
  <c r="K314" i="3" s="1"/>
  <c r="G314" i="3" l="1"/>
  <c r="H314" i="3" s="1"/>
  <c r="J314" i="3"/>
  <c r="D315" i="3" s="1"/>
  <c r="F315" i="3" l="1"/>
  <c r="I315" i="3"/>
  <c r="K315" i="3" s="1"/>
  <c r="G315" i="3" l="1"/>
  <c r="H315" i="3" s="1"/>
  <c r="J315" i="3" s="1"/>
  <c r="D316" i="3" s="1"/>
  <c r="I316" i="3" l="1"/>
  <c r="K316" i="3" s="1"/>
  <c r="F316" i="3"/>
  <c r="G316" i="3" l="1"/>
  <c r="H316" i="3" s="1"/>
  <c r="J316" i="3"/>
  <c r="D317" i="3" s="1"/>
  <c r="I317" i="3" l="1"/>
  <c r="K317" i="3" s="1"/>
  <c r="F317" i="3"/>
  <c r="G317" i="3" l="1"/>
  <c r="H317" i="3" s="1"/>
  <c r="J317" i="3" s="1"/>
  <c r="D318" i="3" s="1"/>
  <c r="F318" i="3" l="1"/>
  <c r="I318" i="3"/>
  <c r="K318" i="3" s="1"/>
  <c r="G318" i="3" l="1"/>
  <c r="H318" i="3" s="1"/>
  <c r="J318" i="3" s="1"/>
  <c r="D319" i="3" s="1"/>
  <c r="F319" i="3" l="1"/>
  <c r="I319" i="3"/>
  <c r="K319" i="3" s="1"/>
  <c r="G319" i="3" l="1"/>
  <c r="H319" i="3" s="1"/>
  <c r="J319" i="3"/>
  <c r="D320" i="3" s="1"/>
  <c r="I320" i="3" l="1"/>
  <c r="K320" i="3" s="1"/>
  <c r="F320" i="3"/>
  <c r="G320" i="3" l="1"/>
  <c r="H320" i="3" s="1"/>
  <c r="J320" i="3" s="1"/>
  <c r="D321" i="3" s="1"/>
  <c r="I321" i="3" l="1"/>
  <c r="K321" i="3" s="1"/>
  <c r="F321" i="3"/>
  <c r="G321" i="3" l="1"/>
  <c r="H321" i="3" s="1"/>
  <c r="J321" i="3" s="1"/>
  <c r="D322" i="3" s="1"/>
  <c r="I322" i="3" l="1"/>
  <c r="K322" i="3" s="1"/>
  <c r="F322" i="3"/>
  <c r="G322" i="3" l="1"/>
  <c r="H322" i="3" s="1"/>
  <c r="J322" i="3" s="1"/>
  <c r="D323" i="3" s="1"/>
  <c r="I323" i="3" l="1"/>
  <c r="K323" i="3" s="1"/>
  <c r="F323" i="3"/>
  <c r="G323" i="3" l="1"/>
  <c r="H323" i="3" s="1"/>
  <c r="J323" i="3" s="1"/>
  <c r="D324" i="3" s="1"/>
  <c r="F324" i="3" l="1"/>
  <c r="I324" i="3"/>
  <c r="K324" i="3" s="1"/>
  <c r="G324" i="3" l="1"/>
  <c r="H324" i="3" s="1"/>
  <c r="J324" i="3" s="1"/>
  <c r="D325" i="3" s="1"/>
  <c r="I325" i="3" l="1"/>
  <c r="K325" i="3" s="1"/>
  <c r="F325" i="3"/>
  <c r="G325" i="3" l="1"/>
  <c r="H325" i="3" s="1"/>
  <c r="J325" i="3" s="1"/>
  <c r="D326" i="3" s="1"/>
  <c r="F326" i="3" l="1"/>
  <c r="I326" i="3"/>
  <c r="K326" i="3" s="1"/>
  <c r="G326" i="3" l="1"/>
  <c r="H326" i="3" s="1"/>
  <c r="J326" i="3" s="1"/>
  <c r="D327" i="3" s="1"/>
  <c r="I327" i="3" l="1"/>
  <c r="K327" i="3" s="1"/>
  <c r="F327" i="3"/>
  <c r="G327" i="3" l="1"/>
  <c r="H327" i="3" s="1"/>
  <c r="J327" i="3" s="1"/>
  <c r="D328" i="3" s="1"/>
  <c r="I328" i="3" l="1"/>
  <c r="K328" i="3" s="1"/>
  <c r="F328" i="3"/>
  <c r="G328" i="3" l="1"/>
  <c r="H328" i="3" s="1"/>
  <c r="J328" i="3" s="1"/>
  <c r="D329" i="3" s="1"/>
  <c r="F329" i="3" l="1"/>
  <c r="I329" i="3"/>
  <c r="K329" i="3" s="1"/>
  <c r="G329" i="3" l="1"/>
  <c r="H329" i="3" s="1"/>
  <c r="J329" i="3" s="1"/>
  <c r="D330" i="3" s="1"/>
  <c r="F330" i="3" l="1"/>
  <c r="I330" i="3"/>
  <c r="K330" i="3" s="1"/>
  <c r="G330" i="3" l="1"/>
  <c r="H330" i="3" s="1"/>
  <c r="J330" i="3" s="1"/>
  <c r="D331" i="3" s="1"/>
  <c r="I331" i="3" l="1"/>
  <c r="K331" i="3" s="1"/>
  <c r="F331" i="3"/>
  <c r="G331" i="3" l="1"/>
  <c r="H331" i="3" s="1"/>
  <c r="J331" i="3" s="1"/>
  <c r="D332" i="3" s="1"/>
  <c r="I332" i="3" l="1"/>
  <c r="K332" i="3" s="1"/>
  <c r="F332" i="3"/>
  <c r="G332" i="3" l="1"/>
  <c r="H332" i="3" s="1"/>
  <c r="J332" i="3" s="1"/>
  <c r="D333" i="3" s="1"/>
  <c r="I333" i="3" l="1"/>
  <c r="K333" i="3" s="1"/>
  <c r="F333" i="3"/>
  <c r="G333" i="3" l="1"/>
  <c r="H333" i="3" s="1"/>
  <c r="J333" i="3"/>
  <c r="D334" i="3" s="1"/>
  <c r="F334" i="3" l="1"/>
  <c r="I334" i="3"/>
  <c r="K334" i="3" s="1"/>
  <c r="G334" i="3" l="1"/>
  <c r="H334" i="3" s="1"/>
  <c r="J334" i="3"/>
  <c r="D335" i="3" s="1"/>
  <c r="F335" i="3" l="1"/>
  <c r="I335" i="3"/>
  <c r="K335" i="3" s="1"/>
  <c r="G335" i="3" l="1"/>
  <c r="H335" i="3" s="1"/>
  <c r="J335" i="3"/>
  <c r="D336" i="3" s="1"/>
  <c r="I336" i="3" l="1"/>
  <c r="K336" i="3" s="1"/>
  <c r="F336" i="3"/>
  <c r="G336" i="3" l="1"/>
  <c r="H336" i="3" s="1"/>
  <c r="J336" i="3" s="1"/>
  <c r="D337" i="3" s="1"/>
  <c r="F337" i="3" l="1"/>
  <c r="I337" i="3"/>
  <c r="K337" i="3" s="1"/>
  <c r="G337" i="3" l="1"/>
  <c r="H337" i="3" s="1"/>
  <c r="J337" i="3" s="1"/>
  <c r="D338" i="3" s="1"/>
  <c r="I338" i="3" l="1"/>
  <c r="K338" i="3" s="1"/>
  <c r="F338" i="3"/>
  <c r="G338" i="3" l="1"/>
  <c r="H338" i="3" s="1"/>
  <c r="J338" i="3" s="1"/>
  <c r="D339" i="3" s="1"/>
  <c r="F339" i="3" l="1"/>
  <c r="I339" i="3"/>
  <c r="K339" i="3" s="1"/>
  <c r="G339" i="3" l="1"/>
  <c r="H339" i="3" s="1"/>
  <c r="J339" i="3"/>
  <c r="D340" i="3" s="1"/>
  <c r="I340" i="3" l="1"/>
  <c r="K340" i="3" s="1"/>
  <c r="F340" i="3"/>
  <c r="G340" i="3" l="1"/>
  <c r="H340" i="3" s="1"/>
  <c r="J340" i="3" s="1"/>
  <c r="D341" i="3" s="1"/>
  <c r="I341" i="3" l="1"/>
  <c r="K341" i="3" s="1"/>
  <c r="F341" i="3"/>
  <c r="G341" i="3" l="1"/>
  <c r="H341" i="3" s="1"/>
  <c r="J341" i="3" s="1"/>
  <c r="D342" i="3" s="1"/>
  <c r="I342" i="3" l="1"/>
  <c r="K342" i="3" s="1"/>
  <c r="F342" i="3"/>
  <c r="G342" i="3" l="1"/>
  <c r="H342" i="3" s="1"/>
  <c r="J342" i="3" s="1"/>
  <c r="D343" i="3" s="1"/>
  <c r="F343" i="3" l="1"/>
  <c r="I343" i="3"/>
  <c r="K343" i="3" s="1"/>
  <c r="G343" i="3" l="1"/>
  <c r="H343" i="3" s="1"/>
  <c r="J343" i="3" s="1"/>
  <c r="D344" i="3" s="1"/>
  <c r="F344" i="3" l="1"/>
  <c r="I344" i="3"/>
  <c r="K344" i="3" s="1"/>
  <c r="G344" i="3" l="1"/>
  <c r="H344" i="3" s="1"/>
  <c r="J344" i="3" s="1"/>
  <c r="D345" i="3" s="1"/>
  <c r="I345" i="3" l="1"/>
  <c r="K345" i="3" s="1"/>
  <c r="F345" i="3"/>
  <c r="G345" i="3" l="1"/>
  <c r="H345" i="3" s="1"/>
  <c r="J345" i="3" s="1"/>
  <c r="D346" i="3" s="1"/>
  <c r="I346" i="3" l="1"/>
  <c r="K346" i="3" s="1"/>
  <c r="F346" i="3"/>
  <c r="G346" i="3" l="1"/>
  <c r="H346" i="3" s="1"/>
  <c r="J346" i="3" s="1"/>
  <c r="D347" i="3" s="1"/>
  <c r="I347" i="3" l="1"/>
  <c r="K347" i="3" s="1"/>
  <c r="F347" i="3"/>
  <c r="G347" i="3" l="1"/>
  <c r="H347" i="3" s="1"/>
  <c r="J347" i="3" s="1"/>
  <c r="D348" i="3" s="1"/>
  <c r="F348" i="3" l="1"/>
  <c r="I348" i="3"/>
  <c r="K348" i="3" s="1"/>
  <c r="G348" i="3" l="1"/>
  <c r="H348" i="3" s="1"/>
  <c r="J348" i="3"/>
  <c r="D349" i="3" s="1"/>
  <c r="I349" i="3" l="1"/>
  <c r="K349" i="3" s="1"/>
  <c r="F349" i="3"/>
  <c r="G349" i="3" l="1"/>
  <c r="H349" i="3" s="1"/>
  <c r="J349" i="3" s="1"/>
  <c r="D350" i="3" s="1"/>
  <c r="F350" i="3" l="1"/>
  <c r="I350" i="3"/>
  <c r="K350" i="3" s="1"/>
  <c r="G350" i="3" l="1"/>
  <c r="H350" i="3" s="1"/>
  <c r="J350" i="3" s="1"/>
  <c r="D351" i="3" s="1"/>
  <c r="I351" i="3" l="1"/>
  <c r="K351" i="3" s="1"/>
  <c r="F351" i="3"/>
  <c r="G351" i="3" l="1"/>
  <c r="H351" i="3" s="1"/>
  <c r="J351" i="3" s="1"/>
  <c r="D352" i="3" s="1"/>
  <c r="I352" i="3" l="1"/>
  <c r="K352" i="3" s="1"/>
  <c r="F352" i="3"/>
  <c r="G352" i="3" l="1"/>
  <c r="H352" i="3" s="1"/>
  <c r="J352" i="3" s="1"/>
  <c r="D353" i="3" s="1"/>
  <c r="I353" i="3" l="1"/>
  <c r="K353" i="3" s="1"/>
  <c r="F353" i="3"/>
  <c r="G353" i="3" l="1"/>
  <c r="H353" i="3" s="1"/>
  <c r="J353" i="3" s="1"/>
  <c r="D354" i="3" s="1"/>
  <c r="F354" i="3" l="1"/>
  <c r="I354" i="3"/>
  <c r="K354" i="3" s="1"/>
  <c r="G354" i="3" l="1"/>
  <c r="H354" i="3" s="1"/>
  <c r="J354" i="3" s="1"/>
  <c r="D355" i="3" s="1"/>
  <c r="F355" i="3" l="1"/>
  <c r="I355" i="3"/>
  <c r="K355" i="3" s="1"/>
  <c r="G355" i="3" l="1"/>
  <c r="H355" i="3" s="1"/>
  <c r="J355" i="3" s="1"/>
  <c r="D356" i="3" s="1"/>
  <c r="F356" i="3" l="1"/>
  <c r="I356" i="3"/>
  <c r="K356" i="3" s="1"/>
  <c r="G356" i="3" l="1"/>
  <c r="H356" i="3" s="1"/>
  <c r="J356" i="3" s="1"/>
  <c r="D357" i="3" s="1"/>
  <c r="F357" i="3" l="1"/>
  <c r="I357" i="3"/>
  <c r="K357" i="3" s="1"/>
  <c r="G357" i="3" l="1"/>
  <c r="H357" i="3" s="1"/>
  <c r="J357" i="3"/>
  <c r="D358" i="3" s="1"/>
  <c r="F358" i="3" l="1"/>
  <c r="I358" i="3"/>
  <c r="K358" i="3" s="1"/>
  <c r="G358" i="3" l="1"/>
  <c r="H358" i="3" s="1"/>
  <c r="J358" i="3" s="1"/>
  <c r="D359" i="3" s="1"/>
  <c r="I359" i="3" l="1"/>
  <c r="K359" i="3" s="1"/>
  <c r="F359" i="3"/>
  <c r="G359" i="3" l="1"/>
  <c r="H359" i="3" s="1"/>
  <c r="J359" i="3" s="1"/>
  <c r="D360" i="3" s="1"/>
  <c r="F360" i="3" l="1"/>
  <c r="I360" i="3"/>
  <c r="K360" i="3" s="1"/>
  <c r="G360" i="3" l="1"/>
  <c r="H360" i="3" s="1"/>
  <c r="J360" i="3" s="1"/>
  <c r="D361" i="3" s="1"/>
  <c r="F361" i="3" l="1"/>
  <c r="I361" i="3"/>
  <c r="K361" i="3" s="1"/>
  <c r="G361" i="3" l="1"/>
  <c r="H361" i="3" s="1"/>
  <c r="J361" i="3"/>
  <c r="D362" i="3" s="1"/>
  <c r="F362" i="3" l="1"/>
  <c r="I362" i="3"/>
  <c r="K362" i="3" s="1"/>
  <c r="G362" i="3" l="1"/>
  <c r="H362" i="3" s="1"/>
  <c r="J362" i="3" s="1"/>
  <c r="D363" i="3" s="1"/>
  <c r="F363" i="3" l="1"/>
  <c r="I363" i="3"/>
  <c r="K363" i="3" s="1"/>
  <c r="G363" i="3" l="1"/>
  <c r="H363" i="3" s="1"/>
  <c r="J363" i="3"/>
  <c r="D364" i="3" s="1"/>
  <c r="I364" i="3" l="1"/>
  <c r="K364" i="3" s="1"/>
  <c r="F364" i="3"/>
  <c r="G364" i="3" l="1"/>
  <c r="H364" i="3" s="1"/>
  <c r="J364" i="3" s="1"/>
  <c r="D365" i="3" s="1"/>
  <c r="F365" i="3" l="1"/>
  <c r="I365" i="3"/>
  <c r="K365" i="3" s="1"/>
  <c r="G365" i="3" l="1"/>
  <c r="H365" i="3" s="1"/>
  <c r="J365" i="3" s="1"/>
  <c r="D366" i="3" s="1"/>
  <c r="F366" i="3" l="1"/>
  <c r="I366" i="3"/>
  <c r="K366" i="3" s="1"/>
  <c r="G366" i="3" l="1"/>
  <c r="H366" i="3" s="1"/>
  <c r="J366" i="3"/>
  <c r="D367" i="3" s="1"/>
  <c r="I367" i="3" l="1"/>
  <c r="K367" i="3" s="1"/>
  <c r="F367" i="3"/>
  <c r="G367" i="3" l="1"/>
  <c r="H367" i="3" s="1"/>
  <c r="J367" i="3" s="1"/>
  <c r="D368" i="3" s="1"/>
  <c r="I368" i="3" l="1"/>
  <c r="K368" i="3" s="1"/>
  <c r="F368" i="3"/>
  <c r="G368" i="3" l="1"/>
  <c r="H368" i="3" s="1"/>
  <c r="J368" i="3"/>
  <c r="D369" i="3" s="1"/>
  <c r="I369" i="3" l="1"/>
  <c r="K369" i="3" s="1"/>
  <c r="F369" i="3"/>
  <c r="G369" i="3" l="1"/>
  <c r="H369" i="3" s="1"/>
  <c r="J369" i="3" s="1"/>
  <c r="D370" i="3" s="1"/>
  <c r="I370" i="3" l="1"/>
  <c r="K370" i="3" s="1"/>
  <c r="F370" i="3"/>
  <c r="G370" i="3" l="1"/>
  <c r="H370" i="3" s="1"/>
  <c r="J370" i="3"/>
  <c r="D371" i="3" s="1"/>
  <c r="I371" i="3" l="1"/>
  <c r="K371" i="3" s="1"/>
  <c r="F371" i="3"/>
  <c r="G371" i="3" l="1"/>
  <c r="H371" i="3" s="1"/>
  <c r="J371" i="3"/>
  <c r="D372" i="3" s="1"/>
  <c r="F372" i="3" l="1"/>
  <c r="I372" i="3"/>
  <c r="K372" i="3" s="1"/>
  <c r="G372" i="3" l="1"/>
  <c r="H372" i="3" s="1"/>
  <c r="J372" i="3"/>
  <c r="D373" i="3" s="1"/>
  <c r="F373" i="3" l="1"/>
  <c r="I373" i="3"/>
  <c r="K373" i="3" l="1"/>
  <c r="I9" i="3"/>
  <c r="G373" i="3"/>
  <c r="H373" i="3" s="1"/>
  <c r="J373" i="3"/>
  <c r="I7" i="3" s="1"/>
  <c r="I8" i="3"/>
</calcChain>
</file>

<file path=xl/sharedStrings.xml><?xml version="1.0" encoding="utf-8"?>
<sst xmlns="http://schemas.openxmlformats.org/spreadsheetml/2006/main" count="27" uniqueCount="26">
  <si>
    <t>Loan amortization schedule</t>
  </si>
  <si>
    <t>Enter values</t>
  </si>
  <si>
    <t>Loan summary</t>
  </si>
  <si>
    <t>Loan amount</t>
  </si>
  <si>
    <t>Scheduled payment</t>
  </si>
  <si>
    <t>Annual interest rate</t>
  </si>
  <si>
    <t>Scheduled number of payments</t>
  </si>
  <si>
    <t>Loan period in years</t>
  </si>
  <si>
    <t>Actual number of payments</t>
  </si>
  <si>
    <t>Number of payments per year</t>
  </si>
  <si>
    <t>Total early payments</t>
  </si>
  <si>
    <t>Start date of loan</t>
  </si>
  <si>
    <t>Total interest</t>
  </si>
  <si>
    <t>Optional extra payments</t>
  </si>
  <si>
    <t>Lender name</t>
  </si>
  <si>
    <t>Woodgrove Bank</t>
  </si>
  <si>
    <t>Payment number</t>
  </si>
  <si>
    <t>Payment
date</t>
  </si>
  <si>
    <t>Beginning
balance</t>
  </si>
  <si>
    <t>Extra
payment</t>
  </si>
  <si>
    <t>Total
payment</t>
  </si>
  <si>
    <t>Principal</t>
  </si>
  <si>
    <t>Interest</t>
  </si>
  <si>
    <t>Ending
balance</t>
  </si>
  <si>
    <t>Cumulative
interest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</si>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</sst>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5"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20"/>
      <color theme="4" tint="-0.499984740745262"/>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40"/>
      <color theme="4" tint="-0.499984740745262"/>
      <name val="Calibri"/>
      <family val="2"/>
      <scheme val="major"/>
    </font>
    <font>
      <b/>
      <sz val="14"/>
      <color theme="4" tint="-0.499984740745262"/>
      <name val="Calibri"/>
      <family val="2"/>
      <scheme val="minor"/>
    </font>
    <font>
      <sz val="14"/>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9">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
      <left style="thin">
        <color theme="0" tint="-0.14999847407452621"/>
      </left>
      <right/>
      <top style="thin">
        <color theme="2" tint="-9.9978637043366805E-2"/>
      </top>
      <bottom style="thin">
        <color theme="0" tint="-0.14999847407452621"/>
      </bottom>
      <diagonal/>
    </border>
    <border>
      <left style="thin">
        <color theme="0" tint="-0.14999847407452621"/>
      </left>
      <right/>
      <top style="thin">
        <color theme="2" tint="-9.9978637043366805E-2"/>
      </top>
      <bottom style="thin">
        <color theme="2" tint="-9.9978637043366805E-2"/>
      </bottom>
      <diagonal/>
    </border>
    <border>
      <left style="thin">
        <color theme="0" tint="-0.14999847407452621"/>
      </left>
      <right/>
      <top style="thin">
        <color theme="4" tint="-0.499984740745262"/>
      </top>
      <bottom style="thin">
        <color theme="2" tint="-9.9978637043366805E-2"/>
      </bottom>
      <diagonal/>
    </border>
  </borders>
  <cellStyleXfs count="16">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5" fillId="5" borderId="0" applyFill="0" applyProtection="0">
      <alignment horizontal="center" vertical="center" wrapText="1"/>
    </xf>
  </cellStyleXfs>
  <cellXfs count="52">
    <xf numFmtId="0" fontId="0" fillId="0" borderId="0" xfId="0"/>
    <xf numFmtId="0" fontId="7" fillId="0" borderId="0" xfId="0" applyFont="1"/>
    <xf numFmtId="0" fontId="10" fillId="0" borderId="0" xfId="2" applyBorder="1">
      <alignment vertical="center"/>
    </xf>
    <xf numFmtId="0" fontId="10" fillId="0" borderId="0" xfId="2" applyFill="1" applyBorder="1">
      <alignment vertical="center"/>
    </xf>
    <xf numFmtId="0" fontId="13" fillId="0" borderId="0" xfId="13" applyFont="1" applyFill="1" applyBorder="1" applyAlignment="1">
      <alignment vertical="center" wrapText="1"/>
    </xf>
    <xf numFmtId="164" fontId="16"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6" fillId="0" borderId="0" xfId="11" applyFont="1" applyFill="1" applyBorder="1" applyAlignment="1">
      <alignment horizontal="center" vertical="center"/>
    </xf>
    <xf numFmtId="0" fontId="16" fillId="0" borderId="0" xfId="0" applyFont="1"/>
    <xf numFmtId="0" fontId="14" fillId="0" borderId="15" xfId="2" applyFont="1" applyBorder="1" applyAlignment="1">
      <alignment horizontal="left" vertical="center" indent="1"/>
    </xf>
    <xf numFmtId="0" fontId="10" fillId="0" borderId="15" xfId="2" applyBorder="1" applyAlignment="1">
      <alignment horizontal="left" vertical="center" indent="1"/>
    </xf>
    <xf numFmtId="0" fontId="17" fillId="0" borderId="15" xfId="2" applyFont="1" applyBorder="1" applyAlignment="1">
      <alignment horizontal="left" vertical="center" indent="1"/>
    </xf>
    <xf numFmtId="164" fontId="20" fillId="0" borderId="6" xfId="7" applyFont="1" applyFill="1" applyBorder="1" applyAlignment="1">
      <alignment horizontal="right" vertical="center" indent="1"/>
    </xf>
    <xf numFmtId="10" fontId="20" fillId="0" borderId="5" xfId="6" applyFont="1" applyFill="1" applyBorder="1" applyAlignment="1">
      <alignment horizontal="right" vertical="center" indent="1"/>
    </xf>
    <xf numFmtId="1" fontId="20" fillId="0" borderId="5" xfId="10" applyFont="1" applyFill="1" applyBorder="1" applyAlignment="1">
      <alignment horizontal="right" vertical="center" indent="1"/>
    </xf>
    <xf numFmtId="0" fontId="19" fillId="0" borderId="14" xfId="5" applyFont="1" applyBorder="1">
      <alignment vertical="center"/>
    </xf>
    <xf numFmtId="14" fontId="20" fillId="0" borderId="9" xfId="11" applyFont="1" applyFill="1" applyBorder="1" applyAlignment="1">
      <alignment horizontal="right" vertical="center" indent="1"/>
    </xf>
    <xf numFmtId="0" fontId="21" fillId="0" borderId="0" xfId="5" applyFont="1" applyBorder="1">
      <alignment vertical="center"/>
    </xf>
    <xf numFmtId="164" fontId="19" fillId="0" borderId="0" xfId="7" applyFont="1" applyFill="1" applyBorder="1" applyAlignment="1">
      <alignment horizontal="right" vertical="center" indent="1"/>
    </xf>
    <xf numFmtId="0" fontId="0" fillId="0" borderId="7" xfId="0" applyBorder="1"/>
    <xf numFmtId="1" fontId="16" fillId="0" borderId="0" xfId="10" applyFont="1" applyFill="1" applyBorder="1" applyAlignment="1">
      <alignment horizontal="center" vertical="center"/>
    </xf>
    <xf numFmtId="0" fontId="19" fillId="5" borderId="6" xfId="5" applyFont="1" applyFill="1" applyBorder="1" applyAlignment="1">
      <alignment horizontal="left" vertical="center" indent="1"/>
    </xf>
    <xf numFmtId="0" fontId="19" fillId="0" borderId="5" xfId="5" applyFont="1" applyBorder="1" applyAlignment="1">
      <alignment horizontal="left" vertical="center" indent="1"/>
    </xf>
    <xf numFmtId="0" fontId="19" fillId="0" borderId="13" xfId="5" applyFont="1" applyBorder="1" applyAlignment="1">
      <alignment horizontal="left" vertical="center" indent="1"/>
    </xf>
    <xf numFmtId="0" fontId="19" fillId="0" borderId="9" xfId="5" applyFont="1" applyBorder="1" applyAlignment="1">
      <alignment horizontal="left" vertical="center" indent="1"/>
    </xf>
    <xf numFmtId="0" fontId="18" fillId="0" borderId="0" xfId="13" applyFont="1" applyFill="1" applyBorder="1" applyAlignment="1">
      <alignment vertical="center"/>
    </xf>
    <xf numFmtId="0" fontId="19" fillId="0" borderId="13" xfId="5" applyFont="1" applyBorder="1">
      <alignment vertical="center"/>
    </xf>
    <xf numFmtId="0" fontId="19" fillId="5" borderId="10" xfId="5" applyFont="1" applyFill="1" applyBorder="1">
      <alignment vertical="center"/>
    </xf>
    <xf numFmtId="0" fontId="19" fillId="0" borderId="11" xfId="5" applyFont="1" applyBorder="1">
      <alignment vertical="center"/>
    </xf>
    <xf numFmtId="0" fontId="19" fillId="0" borderId="12" xfId="5" applyFont="1" applyBorder="1">
      <alignment vertical="center"/>
    </xf>
    <xf numFmtId="1" fontId="16" fillId="0" borderId="0" xfId="10" applyFont="1" applyFill="1" applyAlignment="1">
      <alignment horizontal="center" vertical="center"/>
    </xf>
    <xf numFmtId="14" fontId="16" fillId="0" borderId="0" xfId="11" applyFont="1" applyFill="1" applyAlignment="1">
      <alignment horizontal="center" vertical="center"/>
    </xf>
    <xf numFmtId="164" fontId="16" fillId="0" borderId="0" xfId="12" applyFont="1" applyFill="1" applyAlignment="1">
      <alignment horizontal="right" vertical="center" indent="2"/>
    </xf>
    <xf numFmtId="0" fontId="16" fillId="0" borderId="0" xfId="0" applyFont="1" applyAlignment="1">
      <alignment horizontal="center" vertical="center"/>
    </xf>
    <xf numFmtId="0" fontId="16" fillId="0" borderId="0" xfId="0" applyFont="1" applyAlignment="1">
      <alignment horizontal="right" vertical="center" indent="2"/>
    </xf>
    <xf numFmtId="0" fontId="22" fillId="0" borderId="0" xfId="13" applyFont="1" applyFill="1" applyBorder="1" applyAlignment="1">
      <alignment vertical="center"/>
    </xf>
    <xf numFmtId="0" fontId="17" fillId="0" borderId="0" xfId="2" applyFont="1" applyFill="1" applyBorder="1" applyAlignment="1">
      <alignment horizontal="left" vertical="center" indent="1"/>
    </xf>
    <xf numFmtId="0" fontId="24" fillId="0" borderId="0" xfId="0" applyFont="1" applyAlignment="1">
      <alignment horizontal="center" vertical="center" wrapText="1"/>
    </xf>
    <xf numFmtId="0" fontId="0" fillId="0" borderId="0" xfId="0" applyAlignment="1">
      <alignment vertical="center"/>
    </xf>
    <xf numFmtId="164" fontId="20" fillId="0" borderId="18" xfId="8" applyNumberFormat="1" applyFont="1" applyFill="1" applyBorder="1" applyAlignment="1">
      <alignment horizontal="right" vertical="center" indent="1"/>
    </xf>
    <xf numFmtId="164" fontId="20" fillId="0" borderId="8" xfId="8" applyNumberFormat="1" applyFont="1" applyFill="1" applyBorder="1" applyAlignment="1">
      <alignment horizontal="right" vertical="center" indent="1"/>
    </xf>
    <xf numFmtId="1" fontId="20" fillId="0" borderId="17" xfId="10" applyFont="1" applyFill="1" applyBorder="1" applyAlignment="1">
      <alignment horizontal="right" vertical="center" indent="1"/>
    </xf>
    <xf numFmtId="1" fontId="20" fillId="0" borderId="5" xfId="10" applyFont="1" applyFill="1" applyBorder="1" applyAlignment="1">
      <alignment horizontal="right" vertical="center" indent="1"/>
    </xf>
    <xf numFmtId="164" fontId="20" fillId="0" borderId="17" xfId="8" applyNumberFormat="1" applyFont="1" applyFill="1" applyBorder="1" applyAlignment="1">
      <alignment horizontal="right" vertical="center" indent="1"/>
    </xf>
    <xf numFmtId="164" fontId="20" fillId="0" borderId="5" xfId="8" applyNumberFormat="1" applyFont="1" applyFill="1" applyBorder="1" applyAlignment="1">
      <alignment horizontal="right" vertical="center" indent="1"/>
    </xf>
    <xf numFmtId="0" fontId="23" fillId="0" borderId="0" xfId="5" applyFont="1" applyBorder="1" applyAlignment="1">
      <alignment horizontal="left" vertical="center" indent="1"/>
    </xf>
    <xf numFmtId="164" fontId="20" fillId="0" borderId="16" xfId="8" applyNumberFormat="1" applyFont="1" applyFill="1" applyBorder="1" applyAlignment="1">
      <alignment horizontal="right" vertical="center" indent="1"/>
    </xf>
    <xf numFmtId="164" fontId="20" fillId="0" borderId="9" xfId="8" applyNumberFormat="1" applyFont="1" applyFill="1" applyBorder="1" applyAlignment="1">
      <alignment horizontal="right" vertical="center" indent="1"/>
    </xf>
    <xf numFmtId="164" fontId="2" fillId="0" borderId="0" xfId="8" applyNumberFormat="1" applyFont="1" applyFill="1" applyAlignment="1">
      <alignment horizontal="right" indent="1"/>
    </xf>
    <xf numFmtId="0" fontId="23" fillId="0" borderId="0" xfId="3" applyFont="1" applyFill="1" applyBorder="1" applyAlignment="1">
      <alignment horizontal="left" vertical="top" indent="1"/>
    </xf>
    <xf numFmtId="0" fontId="19" fillId="0" borderId="0" xfId="3" applyFont="1" applyFill="1" applyBorder="1" applyAlignment="1">
      <alignment horizontal="right" vertical="center" indent="1"/>
    </xf>
  </cellXfs>
  <cellStyles count="16">
    <cellStyle name="Amount" xfId="7" xr:uid="{00000000-0005-0000-0000-000000000000}"/>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18">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border outline="0">
        <bottom style="thin">
          <color theme="4" tint="-0.499984740745262"/>
        </bottom>
      </border>
    </dxf>
    <dxf>
      <font>
        <strike val="0"/>
        <outline val="0"/>
        <shadow val="0"/>
        <u val="none"/>
        <vertAlign val="baseline"/>
        <sz val="14"/>
        <color auto="1"/>
        <name val="Calibri"/>
        <family val="2"/>
        <scheme val="minor"/>
      </font>
      <alignment horizontal="center" vertical="center" textRotation="0" wrapText="1" indent="0" justifyLastLine="0" shrinkToFit="0" readingOrder="0"/>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17"/>
      <tableStyleElement type="headerRow" dxfId="16"/>
      <tableStyleElement type="totalRow"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887730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1</xdr:col>
      <xdr:colOff>887730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624" totalsRowShown="0" headerRowDxfId="14" dataDxfId="12" headerRowBorderDxfId="13">
  <tableColumns count="10">
    <tableColumn id="1" xr3:uid="{34276CB7-3C34-4F7B-BA90-A3E3BDDC992A}" name="Payment number" dataDxfId="11"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10"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9"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8" dataCellStyle="Table Amount">
      <calculatedColumnFormula>IF(PaymentSchedule3[[#This Row],[Payment number]]&lt;&gt;"",ScheduledPayment,"")</calculatedColumnFormula>
    </tableColumn>
    <tableColumn id="5" xr3:uid="{931027E7-8C19-4466-9D4A-F9288DA86D21}" name="Extra_x000a_payment" dataDxfId="7"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6"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5" dataCellStyle="Table Amount">
      <calculatedColumnFormula>IF(PaymentSchedule3[[#This Row],[Payment number]]&lt;&gt;"",PaymentSchedule3[[#This Row],[Total
payment]]-PaymentSchedule3[[#This Row],[Interest]],"")</calculatedColumnFormula>
    </tableColumn>
    <tableColumn id="8" xr3:uid="{4A9CA4D4-2346-4A75-8123-A968977AF4B8}" name="Interest" dataDxfId="4"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3"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2"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B1:L624"/>
  <sheetViews>
    <sheetView showGridLines="0" tabSelected="1" zoomScaleNormal="100" workbookViewId="0">
      <selection activeCell="E12" sqref="E12"/>
    </sheetView>
  </sheetViews>
  <sheetFormatPr defaultColWidth="8.85546875" defaultRowHeight="24" customHeight="1" x14ac:dyDescent="0.25"/>
  <cols>
    <col min="1" max="1" width="3.5703125" style="34" customWidth="1"/>
    <col min="2" max="3" width="15.7109375" style="34" customWidth="1"/>
    <col min="4" max="11" width="15.7109375" style="35" customWidth="1"/>
    <col min="12" max="12" width="3.5703125" style="34" customWidth="1"/>
    <col min="13" max="16384" width="8.85546875" style="34"/>
  </cols>
  <sheetData>
    <row r="1" spans="2:12" s="1" customFormat="1" ht="21" customHeight="1" x14ac:dyDescent="0.25">
      <c r="B1" s="4"/>
      <c r="C1" s="4"/>
      <c r="D1" s="4"/>
      <c r="E1" s="4"/>
      <c r="F1" s="4"/>
      <c r="G1" s="4"/>
      <c r="H1" s="4"/>
      <c r="I1" s="4"/>
      <c r="J1" s="4"/>
      <c r="K1" s="4"/>
      <c r="L1" s="1" t="s">
        <v>25</v>
      </c>
    </row>
    <row r="2" spans="2:12" s="1" customFormat="1" ht="67.900000000000006" customHeight="1" x14ac:dyDescent="0.25">
      <c r="B2" s="4"/>
      <c r="C2" s="36" t="s">
        <v>0</v>
      </c>
      <c r="D2" s="26"/>
      <c r="E2" s="26"/>
      <c r="F2" s="26"/>
      <c r="G2" s="26"/>
      <c r="H2" s="26"/>
      <c r="I2" s="26"/>
      <c r="J2" s="26"/>
      <c r="K2" s="26"/>
    </row>
    <row r="3" spans="2:12" s="1" customFormat="1" ht="24" customHeight="1" x14ac:dyDescent="0.25">
      <c r="B3" s="4"/>
      <c r="C3" s="4"/>
      <c r="D3" s="4"/>
      <c r="E3" s="4"/>
      <c r="F3" s="4"/>
      <c r="G3" s="4"/>
      <c r="H3" s="4"/>
      <c r="I3" s="4"/>
      <c r="J3" s="4"/>
      <c r="K3" s="4"/>
    </row>
    <row r="4" spans="2:12" customFormat="1" ht="37.9" customHeight="1" x14ac:dyDescent="0.25">
      <c r="B4" s="12" t="s">
        <v>1</v>
      </c>
      <c r="C4" s="10"/>
      <c r="D4" s="11"/>
      <c r="E4" s="2"/>
      <c r="G4" s="37" t="s">
        <v>2</v>
      </c>
      <c r="H4" s="2"/>
      <c r="I4" s="2"/>
      <c r="J4" s="3"/>
    </row>
    <row r="5" spans="2:12" customFormat="1" ht="24" customHeight="1" x14ac:dyDescent="0.25">
      <c r="B5" s="24" t="s">
        <v>3</v>
      </c>
      <c r="C5" s="27"/>
      <c r="D5" s="16"/>
      <c r="E5" s="13">
        <v>250000</v>
      </c>
      <c r="G5" s="22" t="s">
        <v>4</v>
      </c>
      <c r="H5" s="28"/>
      <c r="I5" s="40">
        <f ca="1">IF(LoanIsGood,-PMT(InterestRate/PaymentsPerYear,ScheduledNumberOfPayments,LoanAmount),"")</f>
        <v>1122.6117195220611</v>
      </c>
      <c r="J5" s="41"/>
      <c r="K5" s="41"/>
    </row>
    <row r="6" spans="2:12" customFormat="1" ht="24" customHeight="1" x14ac:dyDescent="0.25">
      <c r="B6" s="24" t="s">
        <v>5</v>
      </c>
      <c r="C6" s="27"/>
      <c r="D6" s="16"/>
      <c r="E6" s="14">
        <v>3.5000000000000003E-2</v>
      </c>
      <c r="G6" s="23" t="s">
        <v>6</v>
      </c>
      <c r="H6" s="29"/>
      <c r="I6" s="42">
        <f ca="1">IF(LoanIsGood,LoanPeriod*PaymentsPerYear,"")</f>
        <v>360</v>
      </c>
      <c r="J6" s="43"/>
      <c r="K6" s="43"/>
    </row>
    <row r="7" spans="2:12" customFormat="1" ht="24" customHeight="1" x14ac:dyDescent="0.25">
      <c r="B7" s="24" t="s">
        <v>7</v>
      </c>
      <c r="C7" s="27"/>
      <c r="D7" s="16"/>
      <c r="E7" s="15">
        <v>30</v>
      </c>
      <c r="G7" s="23" t="s">
        <v>8</v>
      </c>
      <c r="H7" s="29"/>
      <c r="I7" s="42">
        <f ca="1">ActualNumberOfPayments</f>
        <v>276</v>
      </c>
      <c r="J7" s="43"/>
      <c r="K7" s="43"/>
    </row>
    <row r="8" spans="2:12" customFormat="1" ht="24" customHeight="1" x14ac:dyDescent="0.25">
      <c r="B8" s="24" t="s">
        <v>9</v>
      </c>
      <c r="C8" s="27"/>
      <c r="D8" s="16"/>
      <c r="E8" s="15">
        <v>12</v>
      </c>
      <c r="G8" s="23" t="s">
        <v>10</v>
      </c>
      <c r="H8" s="29"/>
      <c r="I8" s="44">
        <f ca="1">TotalEarlyPayments</f>
        <v>55000</v>
      </c>
      <c r="J8" s="45"/>
      <c r="K8" s="45"/>
    </row>
    <row r="9" spans="2:12" customFormat="1" ht="24" customHeight="1" x14ac:dyDescent="0.25">
      <c r="B9" s="24" t="s">
        <v>11</v>
      </c>
      <c r="C9" s="27"/>
      <c r="D9" s="16"/>
      <c r="E9" s="17">
        <f ca="1">TODAY()</f>
        <v>45867</v>
      </c>
      <c r="G9" s="25" t="s">
        <v>12</v>
      </c>
      <c r="H9" s="30"/>
      <c r="I9" s="47">
        <f ca="1">TotalInterest</f>
        <v>113946.97446634714</v>
      </c>
      <c r="J9" s="48"/>
      <c r="K9" s="48"/>
    </row>
    <row r="10" spans="2:12" customFormat="1" ht="12.4" customHeight="1" x14ac:dyDescent="0.25">
      <c r="C10" s="6"/>
      <c r="D10" s="6"/>
      <c r="E10" s="7"/>
      <c r="G10" s="18"/>
      <c r="H10" s="18"/>
      <c r="I10" s="49"/>
      <c r="J10" s="49"/>
      <c r="K10" s="49"/>
    </row>
    <row r="11" spans="2:12" customFormat="1" ht="20.65" customHeight="1" x14ac:dyDescent="0.25">
      <c r="B11" s="46" t="s">
        <v>13</v>
      </c>
      <c r="C11" s="46"/>
      <c r="D11" s="46"/>
      <c r="E11" s="19">
        <v>200</v>
      </c>
      <c r="F11" s="9"/>
      <c r="G11" s="50" t="s">
        <v>14</v>
      </c>
      <c r="H11" s="50"/>
      <c r="I11" s="51" t="s">
        <v>15</v>
      </c>
      <c r="J11" s="51"/>
      <c r="K11" s="51"/>
    </row>
    <row r="12" spans="2:12" customFormat="1" ht="31.9" customHeight="1" x14ac:dyDescent="0.25">
      <c r="B12" s="20"/>
    </row>
    <row r="13" spans="2:12" s="39" customFormat="1" ht="48" customHeight="1" x14ac:dyDescent="0.25">
      <c r="B13" s="38" t="s">
        <v>16</v>
      </c>
      <c r="C13" s="38" t="s">
        <v>17</v>
      </c>
      <c r="D13" s="38" t="s">
        <v>18</v>
      </c>
      <c r="E13" s="38" t="s">
        <v>4</v>
      </c>
      <c r="F13" s="38" t="s">
        <v>19</v>
      </c>
      <c r="G13" s="38" t="s">
        <v>20</v>
      </c>
      <c r="H13" s="38" t="s">
        <v>21</v>
      </c>
      <c r="I13" s="38" t="s">
        <v>22</v>
      </c>
      <c r="J13" s="38" t="s">
        <v>23</v>
      </c>
      <c r="K13" s="38" t="s">
        <v>24</v>
      </c>
    </row>
    <row r="14" spans="2:12" customFormat="1" ht="24" customHeight="1" x14ac:dyDescent="0.25">
      <c r="B14" s="21">
        <f ca="1">IF(LoanIsGood,IF(ROW()-ROW(PaymentSchedule3[[#Headers],[Payment number]])&gt;ScheduledNumberOfPayments,"",ROW()-ROW(PaymentSchedule3[[#Headers],[Payment number]])),"")</f>
        <v>1</v>
      </c>
      <c r="C14" s="8">
        <f ca="1">IF(PaymentSchedule3[[#This Row],[Payment number]]&lt;&gt;"",EOMONTH(LoanStartDate,ROW(PaymentSchedule3[[#This Row],[Payment number]])-ROW(PaymentSchedule3[[#Headers],[Payment number]])-2)+DAY(LoanStartDate),"")</f>
        <v>45867</v>
      </c>
      <c r="D14" s="5">
        <f ca="1">IF(PaymentSchedule3[[#This Row],[Payment number]]&lt;&gt;"",IF(ROW()-ROW(PaymentSchedule3[[#Headers],[Beginning
balance]])=1,LoanAmount,INDEX(PaymentSchedule3[Ending
balance],ROW()-ROW(PaymentSchedule3[[#Headers],[Beginning
balance]])-1)),"")</f>
        <v>250000</v>
      </c>
      <c r="E14" s="5">
        <f ca="1">IF(PaymentSchedule3[[#This Row],[Payment number]]&lt;&gt;"",ScheduledPayment,"")</f>
        <v>1122.6117195220611</v>
      </c>
      <c r="F1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 s="5">
        <f ca="1">IF(PaymentSchedule3[[#This Row],[Payment number]]&lt;&gt;"",PaymentSchedule3[[#This Row],[Total
payment]]-PaymentSchedule3[[#This Row],[Interest]],"")</f>
        <v>593.44505285539435</v>
      </c>
      <c r="I14" s="5">
        <f ca="1">IF(PaymentSchedule3[[#This Row],[Payment number]]&lt;&gt;"",PaymentSchedule3[[#This Row],[Beginning
balance]]*(InterestRate/PaymentsPerYear),"")</f>
        <v>729.16666666666674</v>
      </c>
      <c r="J14" s="5">
        <f ca="1">IF(PaymentSchedule3[[#This Row],[Payment number]]&lt;&gt;"",IF(PaymentSchedule3[[#This Row],[Scheduled payment]]+PaymentSchedule3[[#This Row],[Extra
payment]]&lt;=PaymentSchedule3[[#This Row],[Beginning
balance]],PaymentSchedule3[[#This Row],[Beginning
balance]]-PaymentSchedule3[[#This Row],[Principal]],0),"")</f>
        <v>249406.55494714461</v>
      </c>
      <c r="K14" s="5">
        <f ca="1">IF(PaymentSchedule3[[#This Row],[Payment number]]&lt;&gt;"",SUM(INDEX(PaymentSchedule3[Interest],1,1):PaymentSchedule3[[#This Row],[Interest]]),"")</f>
        <v>729.16666666666674</v>
      </c>
    </row>
    <row r="15" spans="2:12" customFormat="1" ht="24" customHeight="1" x14ac:dyDescent="0.25">
      <c r="B15" s="21">
        <f ca="1">IF(LoanIsGood,IF(ROW()-ROW(PaymentSchedule3[[#Headers],[Payment number]])&gt;ScheduledNumberOfPayments,"",ROW()-ROW(PaymentSchedule3[[#Headers],[Payment number]])),"")</f>
        <v>2</v>
      </c>
      <c r="C15" s="8">
        <f ca="1">IF(PaymentSchedule3[[#This Row],[Payment number]]&lt;&gt;"",EOMONTH(LoanStartDate,ROW(PaymentSchedule3[[#This Row],[Payment number]])-ROW(PaymentSchedule3[[#Headers],[Payment number]])-2)+DAY(LoanStartDate),"")</f>
        <v>45898</v>
      </c>
      <c r="D15" s="5">
        <f ca="1">IF(PaymentSchedule3[[#This Row],[Payment number]]&lt;&gt;"",IF(ROW()-ROW(PaymentSchedule3[[#Headers],[Beginning
balance]])=1,LoanAmount,INDEX(PaymentSchedule3[Ending
balance],ROW()-ROW(PaymentSchedule3[[#Headers],[Beginning
balance]])-1)),"")</f>
        <v>249406.55494714461</v>
      </c>
      <c r="E15" s="5">
        <f ca="1">IF(PaymentSchedule3[[#This Row],[Payment number]]&lt;&gt;"",ScheduledPayment,"")</f>
        <v>1122.6117195220611</v>
      </c>
      <c r="F1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 s="5">
        <f ca="1">IF(PaymentSchedule3[[#This Row],[Payment number]]&lt;&gt;"",PaymentSchedule3[[#This Row],[Total
payment]]-PaymentSchedule3[[#This Row],[Interest]],"")</f>
        <v>595.1759342595559</v>
      </c>
      <c r="I15" s="5">
        <f ca="1">IF(PaymentSchedule3[[#This Row],[Payment number]]&lt;&gt;"",PaymentSchedule3[[#This Row],[Beginning
balance]]*(InterestRate/PaymentsPerYear),"")</f>
        <v>727.43578526250519</v>
      </c>
      <c r="J15" s="5">
        <f ca="1">IF(PaymentSchedule3[[#This Row],[Payment number]]&lt;&gt;"",IF(PaymentSchedule3[[#This Row],[Scheduled payment]]+PaymentSchedule3[[#This Row],[Extra
payment]]&lt;=PaymentSchedule3[[#This Row],[Beginning
balance]],PaymentSchedule3[[#This Row],[Beginning
balance]]-PaymentSchedule3[[#This Row],[Principal]],0),"")</f>
        <v>248811.37901288507</v>
      </c>
      <c r="K15" s="5">
        <f ca="1">IF(PaymentSchedule3[[#This Row],[Payment number]]&lt;&gt;"",SUM(INDEX(PaymentSchedule3[Interest],1,1):PaymentSchedule3[[#This Row],[Interest]]),"")</f>
        <v>1456.6024519291718</v>
      </c>
    </row>
    <row r="16" spans="2:12" customFormat="1" ht="24" customHeight="1" x14ac:dyDescent="0.25">
      <c r="B16" s="21">
        <f ca="1">IF(LoanIsGood,IF(ROW()-ROW(PaymentSchedule3[[#Headers],[Payment number]])&gt;ScheduledNumberOfPayments,"",ROW()-ROW(PaymentSchedule3[[#Headers],[Payment number]])),"")</f>
        <v>3</v>
      </c>
      <c r="C16" s="8">
        <f ca="1">IF(PaymentSchedule3[[#This Row],[Payment number]]&lt;&gt;"",EOMONTH(LoanStartDate,ROW(PaymentSchedule3[[#This Row],[Payment number]])-ROW(PaymentSchedule3[[#Headers],[Payment number]])-2)+DAY(LoanStartDate),"")</f>
        <v>45929</v>
      </c>
      <c r="D16" s="5">
        <f ca="1">IF(PaymentSchedule3[[#This Row],[Payment number]]&lt;&gt;"",IF(ROW()-ROW(PaymentSchedule3[[#Headers],[Beginning
balance]])=1,LoanAmount,INDEX(PaymentSchedule3[Ending
balance],ROW()-ROW(PaymentSchedule3[[#Headers],[Beginning
balance]])-1)),"")</f>
        <v>248811.37901288507</v>
      </c>
      <c r="E16" s="5">
        <f ca="1">IF(PaymentSchedule3[[#This Row],[Payment number]]&lt;&gt;"",ScheduledPayment,"")</f>
        <v>1122.6117195220611</v>
      </c>
      <c r="F1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 s="5">
        <f ca="1">IF(PaymentSchedule3[[#This Row],[Payment number]]&lt;&gt;"",PaymentSchedule3[[#This Row],[Total
payment]]-PaymentSchedule3[[#This Row],[Interest]],"")</f>
        <v>596.91186406781299</v>
      </c>
      <c r="I16" s="5">
        <f ca="1">IF(PaymentSchedule3[[#This Row],[Payment number]]&lt;&gt;"",PaymentSchedule3[[#This Row],[Beginning
balance]]*(InterestRate/PaymentsPerYear),"")</f>
        <v>725.69985545424811</v>
      </c>
      <c r="J16" s="5">
        <f ca="1">IF(PaymentSchedule3[[#This Row],[Payment number]]&lt;&gt;"",IF(PaymentSchedule3[[#This Row],[Scheduled payment]]+PaymentSchedule3[[#This Row],[Extra
payment]]&lt;=PaymentSchedule3[[#This Row],[Beginning
balance]],PaymentSchedule3[[#This Row],[Beginning
balance]]-PaymentSchedule3[[#This Row],[Principal]],0),"")</f>
        <v>248214.46714881726</v>
      </c>
      <c r="K16" s="5">
        <f ca="1">IF(PaymentSchedule3[[#This Row],[Payment number]]&lt;&gt;"",SUM(INDEX(PaymentSchedule3[Interest],1,1):PaymentSchedule3[[#This Row],[Interest]]),"")</f>
        <v>2182.3023073834202</v>
      </c>
    </row>
    <row r="17" spans="2:11" customFormat="1" ht="24" customHeight="1" x14ac:dyDescent="0.25">
      <c r="B17" s="21">
        <f ca="1">IF(LoanIsGood,IF(ROW()-ROW(PaymentSchedule3[[#Headers],[Payment number]])&gt;ScheduledNumberOfPayments,"",ROW()-ROW(PaymentSchedule3[[#Headers],[Payment number]])),"")</f>
        <v>4</v>
      </c>
      <c r="C17" s="8">
        <f ca="1">IF(PaymentSchedule3[[#This Row],[Payment number]]&lt;&gt;"",EOMONTH(LoanStartDate,ROW(PaymentSchedule3[[#This Row],[Payment number]])-ROW(PaymentSchedule3[[#Headers],[Payment number]])-2)+DAY(LoanStartDate),"")</f>
        <v>45959</v>
      </c>
      <c r="D17" s="5">
        <f ca="1">IF(PaymentSchedule3[[#This Row],[Payment number]]&lt;&gt;"",IF(ROW()-ROW(PaymentSchedule3[[#Headers],[Beginning
balance]])=1,LoanAmount,INDEX(PaymentSchedule3[Ending
balance],ROW()-ROW(PaymentSchedule3[[#Headers],[Beginning
balance]])-1)),"")</f>
        <v>248214.46714881726</v>
      </c>
      <c r="E17" s="5">
        <f ca="1">IF(PaymentSchedule3[[#This Row],[Payment number]]&lt;&gt;"",ScheduledPayment,"")</f>
        <v>1122.6117195220611</v>
      </c>
      <c r="F1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 s="5">
        <f ca="1">IF(PaymentSchedule3[[#This Row],[Payment number]]&lt;&gt;"",PaymentSchedule3[[#This Row],[Total
payment]]-PaymentSchedule3[[#This Row],[Interest]],"")</f>
        <v>598.65285700467734</v>
      </c>
      <c r="I17" s="5">
        <f ca="1">IF(PaymentSchedule3[[#This Row],[Payment number]]&lt;&gt;"",PaymentSchedule3[[#This Row],[Beginning
balance]]*(InterestRate/PaymentsPerYear),"")</f>
        <v>723.95886251738375</v>
      </c>
      <c r="J17" s="5">
        <f ca="1">IF(PaymentSchedule3[[#This Row],[Payment number]]&lt;&gt;"",IF(PaymentSchedule3[[#This Row],[Scheduled payment]]+PaymentSchedule3[[#This Row],[Extra
payment]]&lt;=PaymentSchedule3[[#This Row],[Beginning
balance]],PaymentSchedule3[[#This Row],[Beginning
balance]]-PaymentSchedule3[[#This Row],[Principal]],0),"")</f>
        <v>247615.8142918126</v>
      </c>
      <c r="K17" s="5">
        <f ca="1">IF(PaymentSchedule3[[#This Row],[Payment number]]&lt;&gt;"",SUM(INDEX(PaymentSchedule3[Interest],1,1):PaymentSchedule3[[#This Row],[Interest]]),"")</f>
        <v>2906.2611699008039</v>
      </c>
    </row>
    <row r="18" spans="2:11" customFormat="1" ht="24" customHeight="1" x14ac:dyDescent="0.25">
      <c r="B18" s="21">
        <f ca="1">IF(LoanIsGood,IF(ROW()-ROW(PaymentSchedule3[[#Headers],[Payment number]])&gt;ScheduledNumberOfPayments,"",ROW()-ROW(PaymentSchedule3[[#Headers],[Payment number]])),"")</f>
        <v>5</v>
      </c>
      <c r="C18" s="8">
        <f ca="1">IF(PaymentSchedule3[[#This Row],[Payment number]]&lt;&gt;"",EOMONTH(LoanStartDate,ROW(PaymentSchedule3[[#This Row],[Payment number]])-ROW(PaymentSchedule3[[#Headers],[Payment number]])-2)+DAY(LoanStartDate),"")</f>
        <v>45990</v>
      </c>
      <c r="D18" s="5">
        <f ca="1">IF(PaymentSchedule3[[#This Row],[Payment number]]&lt;&gt;"",IF(ROW()-ROW(PaymentSchedule3[[#Headers],[Beginning
balance]])=1,LoanAmount,INDEX(PaymentSchedule3[Ending
balance],ROW()-ROW(PaymentSchedule3[[#Headers],[Beginning
balance]])-1)),"")</f>
        <v>247615.8142918126</v>
      </c>
      <c r="E18" s="5">
        <f ca="1">IF(PaymentSchedule3[[#This Row],[Payment number]]&lt;&gt;"",ScheduledPayment,"")</f>
        <v>1122.6117195220611</v>
      </c>
      <c r="F1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 s="5">
        <f ca="1">IF(PaymentSchedule3[[#This Row],[Payment number]]&lt;&gt;"",PaymentSchedule3[[#This Row],[Total
payment]]-PaymentSchedule3[[#This Row],[Interest]],"")</f>
        <v>600.39892783760763</v>
      </c>
      <c r="I18" s="5">
        <f ca="1">IF(PaymentSchedule3[[#This Row],[Payment number]]&lt;&gt;"",PaymentSchedule3[[#This Row],[Beginning
balance]]*(InterestRate/PaymentsPerYear),"")</f>
        <v>722.21279168445346</v>
      </c>
      <c r="J18" s="5">
        <f ca="1">IF(PaymentSchedule3[[#This Row],[Payment number]]&lt;&gt;"",IF(PaymentSchedule3[[#This Row],[Scheduled payment]]+PaymentSchedule3[[#This Row],[Extra
payment]]&lt;=PaymentSchedule3[[#This Row],[Beginning
balance]],PaymentSchedule3[[#This Row],[Beginning
balance]]-PaymentSchedule3[[#This Row],[Principal]],0),"")</f>
        <v>247015.41536397499</v>
      </c>
      <c r="K18" s="5">
        <f ca="1">IF(PaymentSchedule3[[#This Row],[Payment number]]&lt;&gt;"",SUM(INDEX(PaymentSchedule3[Interest],1,1):PaymentSchedule3[[#This Row],[Interest]]),"")</f>
        <v>3628.4739615852573</v>
      </c>
    </row>
    <row r="19" spans="2:11" customFormat="1" ht="24" customHeight="1" x14ac:dyDescent="0.25">
      <c r="B19" s="21">
        <f ca="1">IF(LoanIsGood,IF(ROW()-ROW(PaymentSchedule3[[#Headers],[Payment number]])&gt;ScheduledNumberOfPayments,"",ROW()-ROW(PaymentSchedule3[[#Headers],[Payment number]])),"")</f>
        <v>6</v>
      </c>
      <c r="C19" s="8">
        <f ca="1">IF(PaymentSchedule3[[#This Row],[Payment number]]&lt;&gt;"",EOMONTH(LoanStartDate,ROW(PaymentSchedule3[[#This Row],[Payment number]])-ROW(PaymentSchedule3[[#Headers],[Payment number]])-2)+DAY(LoanStartDate),"")</f>
        <v>46020</v>
      </c>
      <c r="D19" s="5">
        <f ca="1">IF(PaymentSchedule3[[#This Row],[Payment number]]&lt;&gt;"",IF(ROW()-ROW(PaymentSchedule3[[#Headers],[Beginning
balance]])=1,LoanAmount,INDEX(PaymentSchedule3[Ending
balance],ROW()-ROW(PaymentSchedule3[[#Headers],[Beginning
balance]])-1)),"")</f>
        <v>247015.41536397499</v>
      </c>
      <c r="E19" s="5">
        <f ca="1">IF(PaymentSchedule3[[#This Row],[Payment number]]&lt;&gt;"",ScheduledPayment,"")</f>
        <v>1122.6117195220611</v>
      </c>
      <c r="F1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 s="5">
        <f ca="1">IF(PaymentSchedule3[[#This Row],[Payment number]]&lt;&gt;"",PaymentSchedule3[[#This Row],[Total
payment]]-PaymentSchedule3[[#This Row],[Interest]],"")</f>
        <v>602.150091377134</v>
      </c>
      <c r="I19" s="5">
        <f ca="1">IF(PaymentSchedule3[[#This Row],[Payment number]]&lt;&gt;"",PaymentSchedule3[[#This Row],[Beginning
balance]]*(InterestRate/PaymentsPerYear),"")</f>
        <v>720.46162814492709</v>
      </c>
      <c r="J19" s="5">
        <f ca="1">IF(PaymentSchedule3[[#This Row],[Payment number]]&lt;&gt;"",IF(PaymentSchedule3[[#This Row],[Scheduled payment]]+PaymentSchedule3[[#This Row],[Extra
payment]]&lt;=PaymentSchedule3[[#This Row],[Beginning
balance]],PaymentSchedule3[[#This Row],[Beginning
balance]]-PaymentSchedule3[[#This Row],[Principal]],0),"")</f>
        <v>246413.26527259784</v>
      </c>
      <c r="K19" s="5">
        <f ca="1">IF(PaymentSchedule3[[#This Row],[Payment number]]&lt;&gt;"",SUM(INDEX(PaymentSchedule3[Interest],1,1):PaymentSchedule3[[#This Row],[Interest]]),"")</f>
        <v>4348.9355897301848</v>
      </c>
    </row>
    <row r="20" spans="2:11" customFormat="1" ht="24" customHeight="1" x14ac:dyDescent="0.25">
      <c r="B20" s="21">
        <f ca="1">IF(LoanIsGood,IF(ROW()-ROW(PaymentSchedule3[[#Headers],[Payment number]])&gt;ScheduledNumberOfPayments,"",ROW()-ROW(PaymentSchedule3[[#Headers],[Payment number]])),"")</f>
        <v>7</v>
      </c>
      <c r="C20" s="8">
        <f ca="1">IF(PaymentSchedule3[[#This Row],[Payment number]]&lt;&gt;"",EOMONTH(LoanStartDate,ROW(PaymentSchedule3[[#This Row],[Payment number]])-ROW(PaymentSchedule3[[#Headers],[Payment number]])-2)+DAY(LoanStartDate),"")</f>
        <v>46051</v>
      </c>
      <c r="D20" s="5">
        <f ca="1">IF(PaymentSchedule3[[#This Row],[Payment number]]&lt;&gt;"",IF(ROW()-ROW(PaymentSchedule3[[#Headers],[Beginning
balance]])=1,LoanAmount,INDEX(PaymentSchedule3[Ending
balance],ROW()-ROW(PaymentSchedule3[[#Headers],[Beginning
balance]])-1)),"")</f>
        <v>246413.26527259784</v>
      </c>
      <c r="E20" s="5">
        <f ca="1">IF(PaymentSchedule3[[#This Row],[Payment number]]&lt;&gt;"",ScheduledPayment,"")</f>
        <v>1122.6117195220611</v>
      </c>
      <c r="F2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 s="5">
        <f ca="1">IF(PaymentSchedule3[[#This Row],[Payment number]]&lt;&gt;"",PaymentSchedule3[[#This Row],[Total
payment]]-PaymentSchedule3[[#This Row],[Interest]],"")</f>
        <v>603.90636247698399</v>
      </c>
      <c r="I20" s="5">
        <f ca="1">IF(PaymentSchedule3[[#This Row],[Payment number]]&lt;&gt;"",PaymentSchedule3[[#This Row],[Beginning
balance]]*(InterestRate/PaymentsPerYear),"")</f>
        <v>718.70535704507711</v>
      </c>
      <c r="J20" s="5">
        <f ca="1">IF(PaymentSchedule3[[#This Row],[Payment number]]&lt;&gt;"",IF(PaymentSchedule3[[#This Row],[Scheduled payment]]+PaymentSchedule3[[#This Row],[Extra
payment]]&lt;=PaymentSchedule3[[#This Row],[Beginning
balance]],PaymentSchedule3[[#This Row],[Beginning
balance]]-PaymentSchedule3[[#This Row],[Principal]],0),"")</f>
        <v>245809.35891012085</v>
      </c>
      <c r="K20" s="5">
        <f ca="1">IF(PaymentSchedule3[[#This Row],[Payment number]]&lt;&gt;"",SUM(INDEX(PaymentSchedule3[Interest],1,1):PaymentSchedule3[[#This Row],[Interest]]),"")</f>
        <v>5067.6409467752619</v>
      </c>
    </row>
    <row r="21" spans="2:11" customFormat="1" ht="24" customHeight="1" x14ac:dyDescent="0.25">
      <c r="B21" s="21">
        <f ca="1">IF(LoanIsGood,IF(ROW()-ROW(PaymentSchedule3[[#Headers],[Payment number]])&gt;ScheduledNumberOfPayments,"",ROW()-ROW(PaymentSchedule3[[#Headers],[Payment number]])),"")</f>
        <v>8</v>
      </c>
      <c r="C21" s="8">
        <f ca="1">IF(PaymentSchedule3[[#This Row],[Payment number]]&lt;&gt;"",EOMONTH(LoanStartDate,ROW(PaymentSchedule3[[#This Row],[Payment number]])-ROW(PaymentSchedule3[[#Headers],[Payment number]])-2)+DAY(LoanStartDate),"")</f>
        <v>46082</v>
      </c>
      <c r="D21" s="5">
        <f ca="1">IF(PaymentSchedule3[[#This Row],[Payment number]]&lt;&gt;"",IF(ROW()-ROW(PaymentSchedule3[[#Headers],[Beginning
balance]])=1,LoanAmount,INDEX(PaymentSchedule3[Ending
balance],ROW()-ROW(PaymentSchedule3[[#Headers],[Beginning
balance]])-1)),"")</f>
        <v>245809.35891012085</v>
      </c>
      <c r="E21" s="5">
        <f ca="1">IF(PaymentSchedule3[[#This Row],[Payment number]]&lt;&gt;"",ScheduledPayment,"")</f>
        <v>1122.6117195220611</v>
      </c>
      <c r="F2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 s="5">
        <f ca="1">IF(PaymentSchedule3[[#This Row],[Payment number]]&lt;&gt;"",PaymentSchedule3[[#This Row],[Total
payment]]-PaymentSchedule3[[#This Row],[Interest]],"")</f>
        <v>605.66775603420854</v>
      </c>
      <c r="I21" s="5">
        <f ca="1">IF(PaymentSchedule3[[#This Row],[Payment number]]&lt;&gt;"",PaymentSchedule3[[#This Row],[Beginning
balance]]*(InterestRate/PaymentsPerYear),"")</f>
        <v>716.94396348785256</v>
      </c>
      <c r="J21" s="5">
        <f ca="1">IF(PaymentSchedule3[[#This Row],[Payment number]]&lt;&gt;"",IF(PaymentSchedule3[[#This Row],[Scheduled payment]]+PaymentSchedule3[[#This Row],[Extra
payment]]&lt;=PaymentSchedule3[[#This Row],[Beginning
balance]],PaymentSchedule3[[#This Row],[Beginning
balance]]-PaymentSchedule3[[#This Row],[Principal]],0),"")</f>
        <v>245203.69115408664</v>
      </c>
      <c r="K21" s="5">
        <f ca="1">IF(PaymentSchedule3[[#This Row],[Payment number]]&lt;&gt;"",SUM(INDEX(PaymentSchedule3[Interest],1,1):PaymentSchedule3[[#This Row],[Interest]]),"")</f>
        <v>5784.5849102631146</v>
      </c>
    </row>
    <row r="22" spans="2:11" customFormat="1" ht="24" customHeight="1" x14ac:dyDescent="0.25">
      <c r="B22" s="21">
        <f ca="1">IF(LoanIsGood,IF(ROW()-ROW(PaymentSchedule3[[#Headers],[Payment number]])&gt;ScheduledNumberOfPayments,"",ROW()-ROW(PaymentSchedule3[[#Headers],[Payment number]])),"")</f>
        <v>9</v>
      </c>
      <c r="C22" s="8">
        <f ca="1">IF(PaymentSchedule3[[#This Row],[Payment number]]&lt;&gt;"",EOMONTH(LoanStartDate,ROW(PaymentSchedule3[[#This Row],[Payment number]])-ROW(PaymentSchedule3[[#Headers],[Payment number]])-2)+DAY(LoanStartDate),"")</f>
        <v>46110</v>
      </c>
      <c r="D22" s="5">
        <f ca="1">IF(PaymentSchedule3[[#This Row],[Payment number]]&lt;&gt;"",IF(ROW()-ROW(PaymentSchedule3[[#Headers],[Beginning
balance]])=1,LoanAmount,INDEX(PaymentSchedule3[Ending
balance],ROW()-ROW(PaymentSchedule3[[#Headers],[Beginning
balance]])-1)),"")</f>
        <v>245203.69115408664</v>
      </c>
      <c r="E22" s="5">
        <f ca="1">IF(PaymentSchedule3[[#This Row],[Payment number]]&lt;&gt;"",ScheduledPayment,"")</f>
        <v>1122.6117195220611</v>
      </c>
      <c r="F22"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 s="5">
        <f ca="1">IF(PaymentSchedule3[[#This Row],[Payment number]]&lt;&gt;"",PaymentSchedule3[[#This Row],[Total
payment]]-PaymentSchedule3[[#This Row],[Interest]],"")</f>
        <v>607.43428698930836</v>
      </c>
      <c r="I22" s="5">
        <f ca="1">IF(PaymentSchedule3[[#This Row],[Payment number]]&lt;&gt;"",PaymentSchedule3[[#This Row],[Beginning
balance]]*(InterestRate/PaymentsPerYear),"")</f>
        <v>715.17743253275273</v>
      </c>
      <c r="J22" s="5">
        <f ca="1">IF(PaymentSchedule3[[#This Row],[Payment number]]&lt;&gt;"",IF(PaymentSchedule3[[#This Row],[Scheduled payment]]+PaymentSchedule3[[#This Row],[Extra
payment]]&lt;=PaymentSchedule3[[#This Row],[Beginning
balance]],PaymentSchedule3[[#This Row],[Beginning
balance]]-PaymentSchedule3[[#This Row],[Principal]],0),"")</f>
        <v>244596.25686709734</v>
      </c>
      <c r="K22" s="5">
        <f ca="1">IF(PaymentSchedule3[[#This Row],[Payment number]]&lt;&gt;"",SUM(INDEX(PaymentSchedule3[Interest],1,1):PaymentSchedule3[[#This Row],[Interest]]),"")</f>
        <v>6499.762342795867</v>
      </c>
    </row>
    <row r="23" spans="2:11" customFormat="1" ht="24" customHeight="1" x14ac:dyDescent="0.25">
      <c r="B23" s="21">
        <f ca="1">IF(LoanIsGood,IF(ROW()-ROW(PaymentSchedule3[[#Headers],[Payment number]])&gt;ScheduledNumberOfPayments,"",ROW()-ROW(PaymentSchedule3[[#Headers],[Payment number]])),"")</f>
        <v>10</v>
      </c>
      <c r="C23" s="8">
        <f ca="1">IF(PaymentSchedule3[[#This Row],[Payment number]]&lt;&gt;"",EOMONTH(LoanStartDate,ROW(PaymentSchedule3[[#This Row],[Payment number]])-ROW(PaymentSchedule3[[#Headers],[Payment number]])-2)+DAY(LoanStartDate),"")</f>
        <v>46141</v>
      </c>
      <c r="D23" s="5">
        <f ca="1">IF(PaymentSchedule3[[#This Row],[Payment number]]&lt;&gt;"",IF(ROW()-ROW(PaymentSchedule3[[#Headers],[Beginning
balance]])=1,LoanAmount,INDEX(PaymentSchedule3[Ending
balance],ROW()-ROW(PaymentSchedule3[[#Headers],[Beginning
balance]])-1)),"")</f>
        <v>244596.25686709734</v>
      </c>
      <c r="E23" s="5">
        <f ca="1">IF(PaymentSchedule3[[#This Row],[Payment number]]&lt;&gt;"",ScheduledPayment,"")</f>
        <v>1122.6117195220611</v>
      </c>
      <c r="F23"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 s="5">
        <f ca="1">IF(PaymentSchedule3[[#This Row],[Payment number]]&lt;&gt;"",PaymentSchedule3[[#This Row],[Total
payment]]-PaymentSchedule3[[#This Row],[Interest]],"")</f>
        <v>609.20597032636044</v>
      </c>
      <c r="I23" s="5">
        <f ca="1">IF(PaymentSchedule3[[#This Row],[Payment number]]&lt;&gt;"",PaymentSchedule3[[#This Row],[Beginning
balance]]*(InterestRate/PaymentsPerYear),"")</f>
        <v>713.40574919570065</v>
      </c>
      <c r="J23" s="5">
        <f ca="1">IF(PaymentSchedule3[[#This Row],[Payment number]]&lt;&gt;"",IF(PaymentSchedule3[[#This Row],[Scheduled payment]]+PaymentSchedule3[[#This Row],[Extra
payment]]&lt;=PaymentSchedule3[[#This Row],[Beginning
balance]],PaymentSchedule3[[#This Row],[Beginning
balance]]-PaymentSchedule3[[#This Row],[Principal]],0),"")</f>
        <v>243987.05089677099</v>
      </c>
      <c r="K23" s="5">
        <f ca="1">IF(PaymentSchedule3[[#This Row],[Payment number]]&lt;&gt;"",SUM(INDEX(PaymentSchedule3[Interest],1,1):PaymentSchedule3[[#This Row],[Interest]]),"")</f>
        <v>7213.168091991568</v>
      </c>
    </row>
    <row r="24" spans="2:11" ht="24" customHeight="1" x14ac:dyDescent="0.25">
      <c r="B24" s="21">
        <f ca="1">IF(LoanIsGood,IF(ROW()-ROW(PaymentSchedule3[[#Headers],[Payment number]])&gt;ScheduledNumberOfPayments,"",ROW()-ROW(PaymentSchedule3[[#Headers],[Payment number]])),"")</f>
        <v>11</v>
      </c>
      <c r="C24" s="8">
        <f ca="1">IF(PaymentSchedule3[[#This Row],[Payment number]]&lt;&gt;"",EOMONTH(LoanStartDate,ROW(PaymentSchedule3[[#This Row],[Payment number]])-ROW(PaymentSchedule3[[#Headers],[Payment number]])-2)+DAY(LoanStartDate),"")</f>
        <v>46171</v>
      </c>
      <c r="D24" s="5">
        <f ca="1">IF(PaymentSchedule3[[#This Row],[Payment number]]&lt;&gt;"",IF(ROW()-ROW(PaymentSchedule3[[#Headers],[Beginning
balance]])=1,LoanAmount,INDEX(PaymentSchedule3[Ending
balance],ROW()-ROW(PaymentSchedule3[[#Headers],[Beginning
balance]])-1)),"")</f>
        <v>243987.05089677099</v>
      </c>
      <c r="E24" s="5">
        <f ca="1">IF(PaymentSchedule3[[#This Row],[Payment number]]&lt;&gt;"",ScheduledPayment,"")</f>
        <v>1122.6117195220611</v>
      </c>
      <c r="F2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 s="5">
        <f ca="1">IF(PaymentSchedule3[[#This Row],[Payment number]]&lt;&gt;"",PaymentSchedule3[[#This Row],[Total
payment]]-PaymentSchedule3[[#This Row],[Interest]],"")</f>
        <v>610.98282107314571</v>
      </c>
      <c r="I24" s="5">
        <f ca="1">IF(PaymentSchedule3[[#This Row],[Payment number]]&lt;&gt;"",PaymentSchedule3[[#This Row],[Beginning
balance]]*(InterestRate/PaymentsPerYear),"")</f>
        <v>711.62889844891538</v>
      </c>
      <c r="J24" s="5">
        <f ca="1">IF(PaymentSchedule3[[#This Row],[Payment number]]&lt;&gt;"",IF(PaymentSchedule3[[#This Row],[Scheduled payment]]+PaymentSchedule3[[#This Row],[Extra
payment]]&lt;=PaymentSchedule3[[#This Row],[Beginning
balance]],PaymentSchedule3[[#This Row],[Beginning
balance]]-PaymentSchedule3[[#This Row],[Principal]],0),"")</f>
        <v>243376.06807569784</v>
      </c>
      <c r="K24" s="5">
        <f ca="1">IF(PaymentSchedule3[[#This Row],[Payment number]]&lt;&gt;"",SUM(INDEX(PaymentSchedule3[Interest],1,1):PaymentSchedule3[[#This Row],[Interest]]),"")</f>
        <v>7924.7969904404836</v>
      </c>
    </row>
    <row r="25" spans="2:11" ht="24" customHeight="1" x14ac:dyDescent="0.25">
      <c r="B25" s="21">
        <f ca="1">IF(LoanIsGood,IF(ROW()-ROW(PaymentSchedule3[[#Headers],[Payment number]])&gt;ScheduledNumberOfPayments,"",ROW()-ROW(PaymentSchedule3[[#Headers],[Payment number]])),"")</f>
        <v>12</v>
      </c>
      <c r="C25" s="8">
        <f ca="1">IF(PaymentSchedule3[[#This Row],[Payment number]]&lt;&gt;"",EOMONTH(LoanStartDate,ROW(PaymentSchedule3[[#This Row],[Payment number]])-ROW(PaymentSchedule3[[#Headers],[Payment number]])-2)+DAY(LoanStartDate),"")</f>
        <v>46202</v>
      </c>
      <c r="D25" s="5">
        <f ca="1">IF(PaymentSchedule3[[#This Row],[Payment number]]&lt;&gt;"",IF(ROW()-ROW(PaymentSchedule3[[#Headers],[Beginning
balance]])=1,LoanAmount,INDEX(PaymentSchedule3[Ending
balance],ROW()-ROW(PaymentSchedule3[[#Headers],[Beginning
balance]])-1)),"")</f>
        <v>243376.06807569784</v>
      </c>
      <c r="E25" s="5">
        <f ca="1">IF(PaymentSchedule3[[#This Row],[Payment number]]&lt;&gt;"",ScheduledPayment,"")</f>
        <v>1122.6117195220611</v>
      </c>
      <c r="F2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 s="5">
        <f ca="1">IF(PaymentSchedule3[[#This Row],[Payment number]]&lt;&gt;"",PaymentSchedule3[[#This Row],[Total
payment]]-PaymentSchedule3[[#This Row],[Interest]],"")</f>
        <v>612.7648543012757</v>
      </c>
      <c r="I25" s="5">
        <f ca="1">IF(PaymentSchedule3[[#This Row],[Payment number]]&lt;&gt;"",PaymentSchedule3[[#This Row],[Beginning
balance]]*(InterestRate/PaymentsPerYear),"")</f>
        <v>709.84686522078539</v>
      </c>
      <c r="J25" s="5">
        <f ca="1">IF(PaymentSchedule3[[#This Row],[Payment number]]&lt;&gt;"",IF(PaymentSchedule3[[#This Row],[Scheduled payment]]+PaymentSchedule3[[#This Row],[Extra
payment]]&lt;=PaymentSchedule3[[#This Row],[Beginning
balance]],PaymentSchedule3[[#This Row],[Beginning
balance]]-PaymentSchedule3[[#This Row],[Principal]],0),"")</f>
        <v>242763.30322139658</v>
      </c>
      <c r="K25" s="5">
        <f ca="1">IF(PaymentSchedule3[[#This Row],[Payment number]]&lt;&gt;"",SUM(INDEX(PaymentSchedule3[Interest],1,1):PaymentSchedule3[[#This Row],[Interest]]),"")</f>
        <v>8634.6438556612684</v>
      </c>
    </row>
    <row r="26" spans="2:11" ht="24" customHeight="1" x14ac:dyDescent="0.25">
      <c r="B26" s="21">
        <f ca="1">IF(LoanIsGood,IF(ROW()-ROW(PaymentSchedule3[[#Headers],[Payment number]])&gt;ScheduledNumberOfPayments,"",ROW()-ROW(PaymentSchedule3[[#Headers],[Payment number]])),"")</f>
        <v>13</v>
      </c>
      <c r="C26" s="8">
        <f ca="1">IF(PaymentSchedule3[[#This Row],[Payment number]]&lt;&gt;"",EOMONTH(LoanStartDate,ROW(PaymentSchedule3[[#This Row],[Payment number]])-ROW(PaymentSchedule3[[#Headers],[Payment number]])-2)+DAY(LoanStartDate),"")</f>
        <v>46232</v>
      </c>
      <c r="D26" s="5">
        <f ca="1">IF(PaymentSchedule3[[#This Row],[Payment number]]&lt;&gt;"",IF(ROW()-ROW(PaymentSchedule3[[#Headers],[Beginning
balance]])=1,LoanAmount,INDEX(PaymentSchedule3[Ending
balance],ROW()-ROW(PaymentSchedule3[[#Headers],[Beginning
balance]])-1)),"")</f>
        <v>242763.30322139658</v>
      </c>
      <c r="E26" s="5">
        <f ca="1">IF(PaymentSchedule3[[#This Row],[Payment number]]&lt;&gt;"",ScheduledPayment,"")</f>
        <v>1122.6117195220611</v>
      </c>
      <c r="F2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 s="5">
        <f ca="1">IF(PaymentSchedule3[[#This Row],[Payment number]]&lt;&gt;"",PaymentSchedule3[[#This Row],[Total
payment]]-PaymentSchedule3[[#This Row],[Interest]],"")</f>
        <v>614.552085126321</v>
      </c>
      <c r="I26" s="5">
        <f ca="1">IF(PaymentSchedule3[[#This Row],[Payment number]]&lt;&gt;"",PaymentSchedule3[[#This Row],[Beginning
balance]]*(InterestRate/PaymentsPerYear),"")</f>
        <v>708.05963439574009</v>
      </c>
      <c r="J26" s="5">
        <f ca="1">IF(PaymentSchedule3[[#This Row],[Payment number]]&lt;&gt;"",IF(PaymentSchedule3[[#This Row],[Scheduled payment]]+PaymentSchedule3[[#This Row],[Extra
payment]]&lt;=PaymentSchedule3[[#This Row],[Beginning
balance]],PaymentSchedule3[[#This Row],[Beginning
balance]]-PaymentSchedule3[[#This Row],[Principal]],0),"")</f>
        <v>242148.75113627026</v>
      </c>
      <c r="K26" s="5">
        <f ca="1">IF(PaymentSchedule3[[#This Row],[Payment number]]&lt;&gt;"",SUM(INDEX(PaymentSchedule3[Interest],1,1):PaymentSchedule3[[#This Row],[Interest]]),"")</f>
        <v>9342.7034900570088</v>
      </c>
    </row>
    <row r="27" spans="2:11" ht="24" customHeight="1" x14ac:dyDescent="0.25">
      <c r="B27" s="21">
        <f ca="1">IF(LoanIsGood,IF(ROW()-ROW(PaymentSchedule3[[#Headers],[Payment number]])&gt;ScheduledNumberOfPayments,"",ROW()-ROW(PaymentSchedule3[[#Headers],[Payment number]])),"")</f>
        <v>14</v>
      </c>
      <c r="C27" s="8">
        <f ca="1">IF(PaymentSchedule3[[#This Row],[Payment number]]&lt;&gt;"",EOMONTH(LoanStartDate,ROW(PaymentSchedule3[[#This Row],[Payment number]])-ROW(PaymentSchedule3[[#Headers],[Payment number]])-2)+DAY(LoanStartDate),"")</f>
        <v>46263</v>
      </c>
      <c r="D27" s="5">
        <f ca="1">IF(PaymentSchedule3[[#This Row],[Payment number]]&lt;&gt;"",IF(ROW()-ROW(PaymentSchedule3[[#Headers],[Beginning
balance]])=1,LoanAmount,INDEX(PaymentSchedule3[Ending
balance],ROW()-ROW(PaymentSchedule3[[#Headers],[Beginning
balance]])-1)),"")</f>
        <v>242148.75113627026</v>
      </c>
      <c r="E27" s="5">
        <f ca="1">IF(PaymentSchedule3[[#This Row],[Payment number]]&lt;&gt;"",ScheduledPayment,"")</f>
        <v>1122.6117195220611</v>
      </c>
      <c r="F2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 s="5">
        <f ca="1">IF(PaymentSchedule3[[#This Row],[Payment number]]&lt;&gt;"",PaymentSchedule3[[#This Row],[Total
payment]]-PaymentSchedule3[[#This Row],[Interest]],"")</f>
        <v>616.3445287079395</v>
      </c>
      <c r="I27" s="5">
        <f ca="1">IF(PaymentSchedule3[[#This Row],[Payment number]]&lt;&gt;"",PaymentSchedule3[[#This Row],[Beginning
balance]]*(InterestRate/PaymentsPerYear),"")</f>
        <v>706.26719081412159</v>
      </c>
      <c r="J27" s="5">
        <f ca="1">IF(PaymentSchedule3[[#This Row],[Payment number]]&lt;&gt;"",IF(PaymentSchedule3[[#This Row],[Scheduled payment]]+PaymentSchedule3[[#This Row],[Extra
payment]]&lt;=PaymentSchedule3[[#This Row],[Beginning
balance]],PaymentSchedule3[[#This Row],[Beginning
balance]]-PaymentSchedule3[[#This Row],[Principal]],0),"")</f>
        <v>241532.40660756233</v>
      </c>
      <c r="K27" s="5">
        <f ca="1">IF(PaymentSchedule3[[#This Row],[Payment number]]&lt;&gt;"",SUM(INDEX(PaymentSchedule3[Interest],1,1):PaymentSchedule3[[#This Row],[Interest]]),"")</f>
        <v>10048.970680871131</v>
      </c>
    </row>
    <row r="28" spans="2:11" ht="24" customHeight="1" x14ac:dyDescent="0.25">
      <c r="B28" s="21">
        <f ca="1">IF(LoanIsGood,IF(ROW()-ROW(PaymentSchedule3[[#Headers],[Payment number]])&gt;ScheduledNumberOfPayments,"",ROW()-ROW(PaymentSchedule3[[#Headers],[Payment number]])),"")</f>
        <v>15</v>
      </c>
      <c r="C28" s="8">
        <f ca="1">IF(PaymentSchedule3[[#This Row],[Payment number]]&lt;&gt;"",EOMONTH(LoanStartDate,ROW(PaymentSchedule3[[#This Row],[Payment number]])-ROW(PaymentSchedule3[[#Headers],[Payment number]])-2)+DAY(LoanStartDate),"")</f>
        <v>46294</v>
      </c>
      <c r="D28" s="5">
        <f ca="1">IF(PaymentSchedule3[[#This Row],[Payment number]]&lt;&gt;"",IF(ROW()-ROW(PaymentSchedule3[[#Headers],[Beginning
balance]])=1,LoanAmount,INDEX(PaymentSchedule3[Ending
balance],ROW()-ROW(PaymentSchedule3[[#Headers],[Beginning
balance]])-1)),"")</f>
        <v>241532.40660756233</v>
      </c>
      <c r="E28" s="5">
        <f ca="1">IF(PaymentSchedule3[[#This Row],[Payment number]]&lt;&gt;"",ScheduledPayment,"")</f>
        <v>1122.6117195220611</v>
      </c>
      <c r="F2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 s="5">
        <f ca="1">IF(PaymentSchedule3[[#This Row],[Payment number]]&lt;&gt;"",PaymentSchedule3[[#This Row],[Total
payment]]-PaymentSchedule3[[#This Row],[Interest]],"")</f>
        <v>618.14220025000429</v>
      </c>
      <c r="I28" s="5">
        <f ca="1">IF(PaymentSchedule3[[#This Row],[Payment number]]&lt;&gt;"",PaymentSchedule3[[#This Row],[Beginning
balance]]*(InterestRate/PaymentsPerYear),"")</f>
        <v>704.4695192720568</v>
      </c>
      <c r="J28" s="5">
        <f ca="1">IF(PaymentSchedule3[[#This Row],[Payment number]]&lt;&gt;"",IF(PaymentSchedule3[[#This Row],[Scheduled payment]]+PaymentSchedule3[[#This Row],[Extra
payment]]&lt;=PaymentSchedule3[[#This Row],[Beginning
balance]],PaymentSchedule3[[#This Row],[Beginning
balance]]-PaymentSchedule3[[#This Row],[Principal]],0),"")</f>
        <v>240914.26440731232</v>
      </c>
      <c r="K28" s="5">
        <f ca="1">IF(PaymentSchedule3[[#This Row],[Payment number]]&lt;&gt;"",SUM(INDEX(PaymentSchedule3[Interest],1,1):PaymentSchedule3[[#This Row],[Interest]]),"")</f>
        <v>10753.440200143188</v>
      </c>
    </row>
    <row r="29" spans="2:11" ht="24" customHeight="1" x14ac:dyDescent="0.25">
      <c r="B29" s="21">
        <f ca="1">IF(LoanIsGood,IF(ROW()-ROW(PaymentSchedule3[[#Headers],[Payment number]])&gt;ScheduledNumberOfPayments,"",ROW()-ROW(PaymentSchedule3[[#Headers],[Payment number]])),"")</f>
        <v>16</v>
      </c>
      <c r="C29" s="8">
        <f ca="1">IF(PaymentSchedule3[[#This Row],[Payment number]]&lt;&gt;"",EOMONTH(LoanStartDate,ROW(PaymentSchedule3[[#This Row],[Payment number]])-ROW(PaymentSchedule3[[#Headers],[Payment number]])-2)+DAY(LoanStartDate),"")</f>
        <v>46324</v>
      </c>
      <c r="D29" s="5">
        <f ca="1">IF(PaymentSchedule3[[#This Row],[Payment number]]&lt;&gt;"",IF(ROW()-ROW(PaymentSchedule3[[#Headers],[Beginning
balance]])=1,LoanAmount,INDEX(PaymentSchedule3[Ending
balance],ROW()-ROW(PaymentSchedule3[[#Headers],[Beginning
balance]])-1)),"")</f>
        <v>240914.26440731232</v>
      </c>
      <c r="E29" s="5">
        <f ca="1">IF(PaymentSchedule3[[#This Row],[Payment number]]&lt;&gt;"",ScheduledPayment,"")</f>
        <v>1122.6117195220611</v>
      </c>
      <c r="F2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9" s="5">
        <f ca="1">IF(PaymentSchedule3[[#This Row],[Payment number]]&lt;&gt;"",PaymentSchedule3[[#This Row],[Total
payment]]-PaymentSchedule3[[#This Row],[Interest]],"")</f>
        <v>619.94511500073349</v>
      </c>
      <c r="I29" s="5">
        <f ca="1">IF(PaymentSchedule3[[#This Row],[Payment number]]&lt;&gt;"",PaymentSchedule3[[#This Row],[Beginning
balance]]*(InterestRate/PaymentsPerYear),"")</f>
        <v>702.6666045213276</v>
      </c>
      <c r="J29" s="5">
        <f ca="1">IF(PaymentSchedule3[[#This Row],[Payment number]]&lt;&gt;"",IF(PaymentSchedule3[[#This Row],[Scheduled payment]]+PaymentSchedule3[[#This Row],[Extra
payment]]&lt;=PaymentSchedule3[[#This Row],[Beginning
balance]],PaymentSchedule3[[#This Row],[Beginning
balance]]-PaymentSchedule3[[#This Row],[Principal]],0),"")</f>
        <v>240294.31929231159</v>
      </c>
      <c r="K29" s="5">
        <f ca="1">IF(PaymentSchedule3[[#This Row],[Payment number]]&lt;&gt;"",SUM(INDEX(PaymentSchedule3[Interest],1,1):PaymentSchedule3[[#This Row],[Interest]]),"")</f>
        <v>11456.106804664516</v>
      </c>
    </row>
    <row r="30" spans="2:11" ht="24" customHeight="1" x14ac:dyDescent="0.25">
      <c r="B30" s="21">
        <f ca="1">IF(LoanIsGood,IF(ROW()-ROW(PaymentSchedule3[[#Headers],[Payment number]])&gt;ScheduledNumberOfPayments,"",ROW()-ROW(PaymentSchedule3[[#Headers],[Payment number]])),"")</f>
        <v>17</v>
      </c>
      <c r="C30" s="8">
        <f ca="1">IF(PaymentSchedule3[[#This Row],[Payment number]]&lt;&gt;"",EOMONTH(LoanStartDate,ROW(PaymentSchedule3[[#This Row],[Payment number]])-ROW(PaymentSchedule3[[#Headers],[Payment number]])-2)+DAY(LoanStartDate),"")</f>
        <v>46355</v>
      </c>
      <c r="D30" s="5">
        <f ca="1">IF(PaymentSchedule3[[#This Row],[Payment number]]&lt;&gt;"",IF(ROW()-ROW(PaymentSchedule3[[#Headers],[Beginning
balance]])=1,LoanAmount,INDEX(PaymentSchedule3[Ending
balance],ROW()-ROW(PaymentSchedule3[[#Headers],[Beginning
balance]])-1)),"")</f>
        <v>240294.31929231159</v>
      </c>
      <c r="E30" s="5">
        <f ca="1">IF(PaymentSchedule3[[#This Row],[Payment number]]&lt;&gt;"",ScheduledPayment,"")</f>
        <v>1122.6117195220611</v>
      </c>
      <c r="F3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0" s="5">
        <f ca="1">IF(PaymentSchedule3[[#This Row],[Payment number]]&lt;&gt;"",PaymentSchedule3[[#This Row],[Total
payment]]-PaymentSchedule3[[#This Row],[Interest]],"")</f>
        <v>621.75328825281895</v>
      </c>
      <c r="I30" s="5">
        <f ca="1">IF(PaymentSchedule3[[#This Row],[Payment number]]&lt;&gt;"",PaymentSchedule3[[#This Row],[Beginning
balance]]*(InterestRate/PaymentsPerYear),"")</f>
        <v>700.85843126924215</v>
      </c>
      <c r="J30" s="5">
        <f ca="1">IF(PaymentSchedule3[[#This Row],[Payment number]]&lt;&gt;"",IF(PaymentSchedule3[[#This Row],[Scheduled payment]]+PaymentSchedule3[[#This Row],[Extra
payment]]&lt;=PaymentSchedule3[[#This Row],[Beginning
balance]],PaymentSchedule3[[#This Row],[Beginning
balance]]-PaymentSchedule3[[#This Row],[Principal]],0),"")</f>
        <v>239672.56600405875</v>
      </c>
      <c r="K30" s="5">
        <f ca="1">IF(PaymentSchedule3[[#This Row],[Payment number]]&lt;&gt;"",SUM(INDEX(PaymentSchedule3[Interest],1,1):PaymentSchedule3[[#This Row],[Interest]]),"")</f>
        <v>12156.965235933758</v>
      </c>
    </row>
    <row r="31" spans="2:11" ht="24" customHeight="1" x14ac:dyDescent="0.25">
      <c r="B31" s="21">
        <f ca="1">IF(LoanIsGood,IF(ROW()-ROW(PaymentSchedule3[[#Headers],[Payment number]])&gt;ScheduledNumberOfPayments,"",ROW()-ROW(PaymentSchedule3[[#Headers],[Payment number]])),"")</f>
        <v>18</v>
      </c>
      <c r="C31" s="8">
        <f ca="1">IF(PaymentSchedule3[[#This Row],[Payment number]]&lt;&gt;"",EOMONTH(LoanStartDate,ROW(PaymentSchedule3[[#This Row],[Payment number]])-ROW(PaymentSchedule3[[#Headers],[Payment number]])-2)+DAY(LoanStartDate),"")</f>
        <v>46385</v>
      </c>
      <c r="D31" s="5">
        <f ca="1">IF(PaymentSchedule3[[#This Row],[Payment number]]&lt;&gt;"",IF(ROW()-ROW(PaymentSchedule3[[#Headers],[Beginning
balance]])=1,LoanAmount,INDEX(PaymentSchedule3[Ending
balance],ROW()-ROW(PaymentSchedule3[[#Headers],[Beginning
balance]])-1)),"")</f>
        <v>239672.56600405875</v>
      </c>
      <c r="E31" s="5">
        <f ca="1">IF(PaymentSchedule3[[#This Row],[Payment number]]&lt;&gt;"",ScheduledPayment,"")</f>
        <v>1122.6117195220611</v>
      </c>
      <c r="F3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1" s="5">
        <f ca="1">IF(PaymentSchedule3[[#This Row],[Payment number]]&lt;&gt;"",PaymentSchedule3[[#This Row],[Total
payment]]-PaymentSchedule3[[#This Row],[Interest]],"")</f>
        <v>623.56673534355639</v>
      </c>
      <c r="I31" s="5">
        <f ca="1">IF(PaymentSchedule3[[#This Row],[Payment number]]&lt;&gt;"",PaymentSchedule3[[#This Row],[Beginning
balance]]*(InterestRate/PaymentsPerYear),"")</f>
        <v>699.04498417850471</v>
      </c>
      <c r="J31" s="5">
        <f ca="1">IF(PaymentSchedule3[[#This Row],[Payment number]]&lt;&gt;"",IF(PaymentSchedule3[[#This Row],[Scheduled payment]]+PaymentSchedule3[[#This Row],[Extra
payment]]&lt;=PaymentSchedule3[[#This Row],[Beginning
balance]],PaymentSchedule3[[#This Row],[Beginning
balance]]-PaymentSchedule3[[#This Row],[Principal]],0),"")</f>
        <v>239048.99926871521</v>
      </c>
      <c r="K31" s="5">
        <f ca="1">IF(PaymentSchedule3[[#This Row],[Payment number]]&lt;&gt;"",SUM(INDEX(PaymentSchedule3[Interest],1,1):PaymentSchedule3[[#This Row],[Interest]]),"")</f>
        <v>12856.010220112263</v>
      </c>
    </row>
    <row r="32" spans="2:11" ht="24" customHeight="1" x14ac:dyDescent="0.25">
      <c r="B32" s="31">
        <f ca="1">IF(LoanIsGood,IF(ROW()-ROW(PaymentSchedule3[[#Headers],[Payment number]])&gt;ScheduledNumberOfPayments,"",ROW()-ROW(PaymentSchedule3[[#Headers],[Payment number]])),"")</f>
        <v>19</v>
      </c>
      <c r="C32" s="32">
        <f ca="1">IF(PaymentSchedule3[[#This Row],[Payment number]]&lt;&gt;"",EOMONTH(LoanStartDate,ROW(PaymentSchedule3[[#This Row],[Payment number]])-ROW(PaymentSchedule3[[#Headers],[Payment number]])-2)+DAY(LoanStartDate),"")</f>
        <v>46416</v>
      </c>
      <c r="D32" s="33">
        <f ca="1">IF(PaymentSchedule3[[#This Row],[Payment number]]&lt;&gt;"",IF(ROW()-ROW(PaymentSchedule3[[#Headers],[Beginning
balance]])=1,LoanAmount,INDEX(PaymentSchedule3[Ending
balance],ROW()-ROW(PaymentSchedule3[[#Headers],[Beginning
balance]])-1)),"")</f>
        <v>239048.99926871521</v>
      </c>
      <c r="E32" s="33">
        <f ca="1">IF(PaymentSchedule3[[#This Row],[Payment number]]&lt;&gt;"",ScheduledPayment,"")</f>
        <v>1122.6117195220611</v>
      </c>
      <c r="F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2" s="33">
        <f ca="1">IF(PaymentSchedule3[[#This Row],[Payment number]]&lt;&gt;"",PaymentSchedule3[[#This Row],[Total
payment]]-PaymentSchedule3[[#This Row],[Interest]],"")</f>
        <v>625.38547165497505</v>
      </c>
      <c r="I32" s="33">
        <f ca="1">IF(PaymentSchedule3[[#This Row],[Payment number]]&lt;&gt;"",PaymentSchedule3[[#This Row],[Beginning
balance]]*(InterestRate/PaymentsPerYear),"")</f>
        <v>697.22624786708604</v>
      </c>
      <c r="J32" s="33">
        <f ca="1">IF(PaymentSchedule3[[#This Row],[Payment number]]&lt;&gt;"",IF(PaymentSchedule3[[#This Row],[Scheduled payment]]+PaymentSchedule3[[#This Row],[Extra
payment]]&lt;=PaymentSchedule3[[#This Row],[Beginning
balance]],PaymentSchedule3[[#This Row],[Beginning
balance]]-PaymentSchedule3[[#This Row],[Principal]],0),"")</f>
        <v>238423.61379706024</v>
      </c>
      <c r="K32" s="33">
        <f ca="1">IF(PaymentSchedule3[[#This Row],[Payment number]]&lt;&gt;"",SUM(INDEX(PaymentSchedule3[Interest],1,1):PaymentSchedule3[[#This Row],[Interest]]),"")</f>
        <v>13553.236467979348</v>
      </c>
    </row>
    <row r="33" spans="2:11" ht="24" customHeight="1" x14ac:dyDescent="0.25">
      <c r="B33" s="31">
        <f ca="1">IF(LoanIsGood,IF(ROW()-ROW(PaymentSchedule3[[#Headers],[Payment number]])&gt;ScheduledNumberOfPayments,"",ROW()-ROW(PaymentSchedule3[[#Headers],[Payment number]])),"")</f>
        <v>20</v>
      </c>
      <c r="C33" s="32">
        <f ca="1">IF(PaymentSchedule3[[#This Row],[Payment number]]&lt;&gt;"",EOMONTH(LoanStartDate,ROW(PaymentSchedule3[[#This Row],[Payment number]])-ROW(PaymentSchedule3[[#Headers],[Payment number]])-2)+DAY(LoanStartDate),"")</f>
        <v>46447</v>
      </c>
      <c r="D33" s="33">
        <f ca="1">IF(PaymentSchedule3[[#This Row],[Payment number]]&lt;&gt;"",IF(ROW()-ROW(PaymentSchedule3[[#Headers],[Beginning
balance]])=1,LoanAmount,INDEX(PaymentSchedule3[Ending
balance],ROW()-ROW(PaymentSchedule3[[#Headers],[Beginning
balance]])-1)),"")</f>
        <v>238423.61379706024</v>
      </c>
      <c r="E33" s="33">
        <f ca="1">IF(PaymentSchedule3[[#This Row],[Payment number]]&lt;&gt;"",ScheduledPayment,"")</f>
        <v>1122.6117195220611</v>
      </c>
      <c r="F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3" s="33">
        <f ca="1">IF(PaymentSchedule3[[#This Row],[Payment number]]&lt;&gt;"",PaymentSchedule3[[#This Row],[Total
payment]]-PaymentSchedule3[[#This Row],[Interest]],"")</f>
        <v>627.20951261396874</v>
      </c>
      <c r="I33" s="33">
        <f ca="1">IF(PaymentSchedule3[[#This Row],[Payment number]]&lt;&gt;"",PaymentSchedule3[[#This Row],[Beginning
balance]]*(InterestRate/PaymentsPerYear),"")</f>
        <v>695.40220690809235</v>
      </c>
      <c r="J33" s="33">
        <f ca="1">IF(PaymentSchedule3[[#This Row],[Payment number]]&lt;&gt;"",IF(PaymentSchedule3[[#This Row],[Scheduled payment]]+PaymentSchedule3[[#This Row],[Extra
payment]]&lt;=PaymentSchedule3[[#This Row],[Beginning
balance]],PaymentSchedule3[[#This Row],[Beginning
balance]]-PaymentSchedule3[[#This Row],[Principal]],0),"")</f>
        <v>237796.40428444627</v>
      </c>
      <c r="K33" s="33">
        <f ca="1">IF(PaymentSchedule3[[#This Row],[Payment number]]&lt;&gt;"",SUM(INDEX(PaymentSchedule3[Interest],1,1):PaymentSchedule3[[#This Row],[Interest]]),"")</f>
        <v>14248.638674887441</v>
      </c>
    </row>
    <row r="34" spans="2:11" ht="24" customHeight="1" x14ac:dyDescent="0.25">
      <c r="B34" s="31">
        <f ca="1">IF(LoanIsGood,IF(ROW()-ROW(PaymentSchedule3[[#Headers],[Payment number]])&gt;ScheduledNumberOfPayments,"",ROW()-ROW(PaymentSchedule3[[#Headers],[Payment number]])),"")</f>
        <v>21</v>
      </c>
      <c r="C34" s="32">
        <f ca="1">IF(PaymentSchedule3[[#This Row],[Payment number]]&lt;&gt;"",EOMONTH(LoanStartDate,ROW(PaymentSchedule3[[#This Row],[Payment number]])-ROW(PaymentSchedule3[[#Headers],[Payment number]])-2)+DAY(LoanStartDate),"")</f>
        <v>46475</v>
      </c>
      <c r="D34" s="33">
        <f ca="1">IF(PaymentSchedule3[[#This Row],[Payment number]]&lt;&gt;"",IF(ROW()-ROW(PaymentSchedule3[[#Headers],[Beginning
balance]])=1,LoanAmount,INDEX(PaymentSchedule3[Ending
balance],ROW()-ROW(PaymentSchedule3[[#Headers],[Beginning
balance]])-1)),"")</f>
        <v>237796.40428444627</v>
      </c>
      <c r="E34" s="33">
        <f ca="1">IF(PaymentSchedule3[[#This Row],[Payment number]]&lt;&gt;"",ScheduledPayment,"")</f>
        <v>1122.6117195220611</v>
      </c>
      <c r="F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4" s="33">
        <f ca="1">IF(PaymentSchedule3[[#This Row],[Payment number]]&lt;&gt;"",PaymentSchedule3[[#This Row],[Total
payment]]-PaymentSchedule3[[#This Row],[Interest]],"")</f>
        <v>629.03887369242614</v>
      </c>
      <c r="I34" s="33">
        <f ca="1">IF(PaymentSchedule3[[#This Row],[Payment number]]&lt;&gt;"",PaymentSchedule3[[#This Row],[Beginning
balance]]*(InterestRate/PaymentsPerYear),"")</f>
        <v>693.57284582963496</v>
      </c>
      <c r="J34" s="33">
        <f ca="1">IF(PaymentSchedule3[[#This Row],[Payment number]]&lt;&gt;"",IF(PaymentSchedule3[[#This Row],[Scheduled payment]]+PaymentSchedule3[[#This Row],[Extra
payment]]&lt;=PaymentSchedule3[[#This Row],[Beginning
balance]],PaymentSchedule3[[#This Row],[Beginning
balance]]-PaymentSchedule3[[#This Row],[Principal]],0),"")</f>
        <v>237167.36541075385</v>
      </c>
      <c r="K34" s="33">
        <f ca="1">IF(PaymentSchedule3[[#This Row],[Payment number]]&lt;&gt;"",SUM(INDEX(PaymentSchedule3[Interest],1,1):PaymentSchedule3[[#This Row],[Interest]]),"")</f>
        <v>14942.211520717075</v>
      </c>
    </row>
    <row r="35" spans="2:11" ht="24" customHeight="1" x14ac:dyDescent="0.25">
      <c r="B35" s="31">
        <f ca="1">IF(LoanIsGood,IF(ROW()-ROW(PaymentSchedule3[[#Headers],[Payment number]])&gt;ScheduledNumberOfPayments,"",ROW()-ROW(PaymentSchedule3[[#Headers],[Payment number]])),"")</f>
        <v>22</v>
      </c>
      <c r="C35" s="32">
        <f ca="1">IF(PaymentSchedule3[[#This Row],[Payment number]]&lt;&gt;"",EOMONTH(LoanStartDate,ROW(PaymentSchedule3[[#This Row],[Payment number]])-ROW(PaymentSchedule3[[#Headers],[Payment number]])-2)+DAY(LoanStartDate),"")</f>
        <v>46506</v>
      </c>
      <c r="D35" s="33">
        <f ca="1">IF(PaymentSchedule3[[#This Row],[Payment number]]&lt;&gt;"",IF(ROW()-ROW(PaymentSchedule3[[#Headers],[Beginning
balance]])=1,LoanAmount,INDEX(PaymentSchedule3[Ending
balance],ROW()-ROW(PaymentSchedule3[[#Headers],[Beginning
balance]])-1)),"")</f>
        <v>237167.36541075385</v>
      </c>
      <c r="E35" s="33">
        <f ca="1">IF(PaymentSchedule3[[#This Row],[Payment number]]&lt;&gt;"",ScheduledPayment,"")</f>
        <v>1122.6117195220611</v>
      </c>
      <c r="F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5" s="33">
        <f ca="1">IF(PaymentSchedule3[[#This Row],[Payment number]]&lt;&gt;"",PaymentSchedule3[[#This Row],[Total
payment]]-PaymentSchedule3[[#This Row],[Interest]],"")</f>
        <v>630.87357040736231</v>
      </c>
      <c r="I35" s="33">
        <f ca="1">IF(PaymentSchedule3[[#This Row],[Payment number]]&lt;&gt;"",PaymentSchedule3[[#This Row],[Beginning
balance]]*(InterestRate/PaymentsPerYear),"")</f>
        <v>691.73814911469879</v>
      </c>
      <c r="J35" s="33">
        <f ca="1">IF(PaymentSchedule3[[#This Row],[Payment number]]&lt;&gt;"",IF(PaymentSchedule3[[#This Row],[Scheduled payment]]+PaymentSchedule3[[#This Row],[Extra
payment]]&lt;=PaymentSchedule3[[#This Row],[Beginning
balance]],PaymentSchedule3[[#This Row],[Beginning
balance]]-PaymentSchedule3[[#This Row],[Principal]],0),"")</f>
        <v>236536.49184034648</v>
      </c>
      <c r="K35" s="33">
        <f ca="1">IF(PaymentSchedule3[[#This Row],[Payment number]]&lt;&gt;"",SUM(INDEX(PaymentSchedule3[Interest],1,1):PaymentSchedule3[[#This Row],[Interest]]),"")</f>
        <v>15633.949669831774</v>
      </c>
    </row>
    <row r="36" spans="2:11" ht="24" customHeight="1" x14ac:dyDescent="0.25">
      <c r="B36" s="31">
        <f ca="1">IF(LoanIsGood,IF(ROW()-ROW(PaymentSchedule3[[#Headers],[Payment number]])&gt;ScheduledNumberOfPayments,"",ROW()-ROW(PaymentSchedule3[[#Headers],[Payment number]])),"")</f>
        <v>23</v>
      </c>
      <c r="C36" s="32">
        <f ca="1">IF(PaymentSchedule3[[#This Row],[Payment number]]&lt;&gt;"",EOMONTH(LoanStartDate,ROW(PaymentSchedule3[[#This Row],[Payment number]])-ROW(PaymentSchedule3[[#Headers],[Payment number]])-2)+DAY(LoanStartDate),"")</f>
        <v>46536</v>
      </c>
      <c r="D36" s="33">
        <f ca="1">IF(PaymentSchedule3[[#This Row],[Payment number]]&lt;&gt;"",IF(ROW()-ROW(PaymentSchedule3[[#Headers],[Beginning
balance]])=1,LoanAmount,INDEX(PaymentSchedule3[Ending
balance],ROW()-ROW(PaymentSchedule3[[#Headers],[Beginning
balance]])-1)),"")</f>
        <v>236536.49184034648</v>
      </c>
      <c r="E36" s="33">
        <f ca="1">IF(PaymentSchedule3[[#This Row],[Payment number]]&lt;&gt;"",ScheduledPayment,"")</f>
        <v>1122.6117195220611</v>
      </c>
      <c r="F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6" s="33">
        <f ca="1">IF(PaymentSchedule3[[#This Row],[Payment number]]&lt;&gt;"",PaymentSchedule3[[#This Row],[Total
payment]]-PaymentSchedule3[[#This Row],[Interest]],"")</f>
        <v>632.71361832105049</v>
      </c>
      <c r="I36" s="33">
        <f ca="1">IF(PaymentSchedule3[[#This Row],[Payment number]]&lt;&gt;"",PaymentSchedule3[[#This Row],[Beginning
balance]]*(InterestRate/PaymentsPerYear),"")</f>
        <v>689.8981012010106</v>
      </c>
      <c r="J36" s="33">
        <f ca="1">IF(PaymentSchedule3[[#This Row],[Payment number]]&lt;&gt;"",IF(PaymentSchedule3[[#This Row],[Scheduled payment]]+PaymentSchedule3[[#This Row],[Extra
payment]]&lt;=PaymentSchedule3[[#This Row],[Beginning
balance]],PaymentSchedule3[[#This Row],[Beginning
balance]]-PaymentSchedule3[[#This Row],[Principal]],0),"")</f>
        <v>235903.77822202543</v>
      </c>
      <c r="K36" s="33">
        <f ca="1">IF(PaymentSchedule3[[#This Row],[Payment number]]&lt;&gt;"",SUM(INDEX(PaymentSchedule3[Interest],1,1):PaymentSchedule3[[#This Row],[Interest]]),"")</f>
        <v>16323.847771032784</v>
      </c>
    </row>
    <row r="37" spans="2:11" ht="24" customHeight="1" x14ac:dyDescent="0.25">
      <c r="B37" s="31">
        <f ca="1">IF(LoanIsGood,IF(ROW()-ROW(PaymentSchedule3[[#Headers],[Payment number]])&gt;ScheduledNumberOfPayments,"",ROW()-ROW(PaymentSchedule3[[#Headers],[Payment number]])),"")</f>
        <v>24</v>
      </c>
      <c r="C37" s="32">
        <f ca="1">IF(PaymentSchedule3[[#This Row],[Payment number]]&lt;&gt;"",EOMONTH(LoanStartDate,ROW(PaymentSchedule3[[#This Row],[Payment number]])-ROW(PaymentSchedule3[[#Headers],[Payment number]])-2)+DAY(LoanStartDate),"")</f>
        <v>46567</v>
      </c>
      <c r="D37" s="33">
        <f ca="1">IF(PaymentSchedule3[[#This Row],[Payment number]]&lt;&gt;"",IF(ROW()-ROW(PaymentSchedule3[[#Headers],[Beginning
balance]])=1,LoanAmount,INDEX(PaymentSchedule3[Ending
balance],ROW()-ROW(PaymentSchedule3[[#Headers],[Beginning
balance]])-1)),"")</f>
        <v>235903.77822202543</v>
      </c>
      <c r="E37" s="33">
        <f ca="1">IF(PaymentSchedule3[[#This Row],[Payment number]]&lt;&gt;"",ScheduledPayment,"")</f>
        <v>1122.6117195220611</v>
      </c>
      <c r="F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7" s="33">
        <f ca="1">IF(PaymentSchedule3[[#This Row],[Payment number]]&lt;&gt;"",PaymentSchedule3[[#This Row],[Total
payment]]-PaymentSchedule3[[#This Row],[Interest]],"")</f>
        <v>634.55903304115361</v>
      </c>
      <c r="I37" s="33">
        <f ca="1">IF(PaymentSchedule3[[#This Row],[Payment number]]&lt;&gt;"",PaymentSchedule3[[#This Row],[Beginning
balance]]*(InterestRate/PaymentsPerYear),"")</f>
        <v>688.05268648090748</v>
      </c>
      <c r="J37" s="33">
        <f ca="1">IF(PaymentSchedule3[[#This Row],[Payment number]]&lt;&gt;"",IF(PaymentSchedule3[[#This Row],[Scheduled payment]]+PaymentSchedule3[[#This Row],[Extra
payment]]&lt;=PaymentSchedule3[[#This Row],[Beginning
balance]],PaymentSchedule3[[#This Row],[Beginning
balance]]-PaymentSchedule3[[#This Row],[Principal]],0),"")</f>
        <v>235269.21918898428</v>
      </c>
      <c r="K37" s="33">
        <f ca="1">IF(PaymentSchedule3[[#This Row],[Payment number]]&lt;&gt;"",SUM(INDEX(PaymentSchedule3[Interest],1,1):PaymentSchedule3[[#This Row],[Interest]]),"")</f>
        <v>17011.900457513693</v>
      </c>
    </row>
    <row r="38" spans="2:11" ht="24" customHeight="1" x14ac:dyDescent="0.25">
      <c r="B38" s="31">
        <f ca="1">IF(LoanIsGood,IF(ROW()-ROW(PaymentSchedule3[[#Headers],[Payment number]])&gt;ScheduledNumberOfPayments,"",ROW()-ROW(PaymentSchedule3[[#Headers],[Payment number]])),"")</f>
        <v>25</v>
      </c>
      <c r="C38" s="32">
        <f ca="1">IF(PaymentSchedule3[[#This Row],[Payment number]]&lt;&gt;"",EOMONTH(LoanStartDate,ROW(PaymentSchedule3[[#This Row],[Payment number]])-ROW(PaymentSchedule3[[#Headers],[Payment number]])-2)+DAY(LoanStartDate),"")</f>
        <v>46597</v>
      </c>
      <c r="D38" s="33">
        <f ca="1">IF(PaymentSchedule3[[#This Row],[Payment number]]&lt;&gt;"",IF(ROW()-ROW(PaymentSchedule3[[#Headers],[Beginning
balance]])=1,LoanAmount,INDEX(PaymentSchedule3[Ending
balance],ROW()-ROW(PaymentSchedule3[[#Headers],[Beginning
balance]])-1)),"")</f>
        <v>235269.21918898428</v>
      </c>
      <c r="E38" s="33">
        <f ca="1">IF(PaymentSchedule3[[#This Row],[Payment number]]&lt;&gt;"",ScheduledPayment,"")</f>
        <v>1122.6117195220611</v>
      </c>
      <c r="F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8" s="33">
        <f ca="1">IF(PaymentSchedule3[[#This Row],[Payment number]]&lt;&gt;"",PaymentSchedule3[[#This Row],[Total
payment]]-PaymentSchedule3[[#This Row],[Interest]],"")</f>
        <v>636.40983022085686</v>
      </c>
      <c r="I38" s="33">
        <f ca="1">IF(PaymentSchedule3[[#This Row],[Payment number]]&lt;&gt;"",PaymentSchedule3[[#This Row],[Beginning
balance]]*(InterestRate/PaymentsPerYear),"")</f>
        <v>686.20188930120423</v>
      </c>
      <c r="J38" s="33">
        <f ca="1">IF(PaymentSchedule3[[#This Row],[Payment number]]&lt;&gt;"",IF(PaymentSchedule3[[#This Row],[Scheduled payment]]+PaymentSchedule3[[#This Row],[Extra
payment]]&lt;=PaymentSchedule3[[#This Row],[Beginning
balance]],PaymentSchedule3[[#This Row],[Beginning
balance]]-PaymentSchedule3[[#This Row],[Principal]],0),"")</f>
        <v>234632.80935876342</v>
      </c>
      <c r="K38" s="33">
        <f ca="1">IF(PaymentSchedule3[[#This Row],[Payment number]]&lt;&gt;"",SUM(INDEX(PaymentSchedule3[Interest],1,1):PaymentSchedule3[[#This Row],[Interest]]),"")</f>
        <v>17698.102346814896</v>
      </c>
    </row>
    <row r="39" spans="2:11" ht="24" customHeight="1" x14ac:dyDescent="0.25">
      <c r="B39" s="31">
        <f ca="1">IF(LoanIsGood,IF(ROW()-ROW(PaymentSchedule3[[#Headers],[Payment number]])&gt;ScheduledNumberOfPayments,"",ROW()-ROW(PaymentSchedule3[[#Headers],[Payment number]])),"")</f>
        <v>26</v>
      </c>
      <c r="C39" s="32">
        <f ca="1">IF(PaymentSchedule3[[#This Row],[Payment number]]&lt;&gt;"",EOMONTH(LoanStartDate,ROW(PaymentSchedule3[[#This Row],[Payment number]])-ROW(PaymentSchedule3[[#Headers],[Payment number]])-2)+DAY(LoanStartDate),"")</f>
        <v>46628</v>
      </c>
      <c r="D39" s="33">
        <f ca="1">IF(PaymentSchedule3[[#This Row],[Payment number]]&lt;&gt;"",IF(ROW()-ROW(PaymentSchedule3[[#Headers],[Beginning
balance]])=1,LoanAmount,INDEX(PaymentSchedule3[Ending
balance],ROW()-ROW(PaymentSchedule3[[#Headers],[Beginning
balance]])-1)),"")</f>
        <v>234632.80935876342</v>
      </c>
      <c r="E39" s="33">
        <f ca="1">IF(PaymentSchedule3[[#This Row],[Payment number]]&lt;&gt;"",ScheduledPayment,"")</f>
        <v>1122.6117195220611</v>
      </c>
      <c r="F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39" s="33">
        <f ca="1">IF(PaymentSchedule3[[#This Row],[Payment number]]&lt;&gt;"",PaymentSchedule3[[#This Row],[Total
payment]]-PaymentSchedule3[[#This Row],[Interest]],"")</f>
        <v>638.26602555900104</v>
      </c>
      <c r="I39" s="33">
        <f ca="1">IF(PaymentSchedule3[[#This Row],[Payment number]]&lt;&gt;"",PaymentSchedule3[[#This Row],[Beginning
balance]]*(InterestRate/PaymentsPerYear),"")</f>
        <v>684.34569396306006</v>
      </c>
      <c r="J39" s="33">
        <f ca="1">IF(PaymentSchedule3[[#This Row],[Payment number]]&lt;&gt;"",IF(PaymentSchedule3[[#This Row],[Scheduled payment]]+PaymentSchedule3[[#This Row],[Extra
payment]]&lt;=PaymentSchedule3[[#This Row],[Beginning
balance]],PaymentSchedule3[[#This Row],[Beginning
balance]]-PaymentSchedule3[[#This Row],[Principal]],0),"")</f>
        <v>233994.54333320443</v>
      </c>
      <c r="K39" s="33">
        <f ca="1">IF(PaymentSchedule3[[#This Row],[Payment number]]&lt;&gt;"",SUM(INDEX(PaymentSchedule3[Interest],1,1):PaymentSchedule3[[#This Row],[Interest]]),"")</f>
        <v>18382.448040777956</v>
      </c>
    </row>
    <row r="40" spans="2:11" ht="24" customHeight="1" x14ac:dyDescent="0.25">
      <c r="B40" s="31">
        <f ca="1">IF(LoanIsGood,IF(ROW()-ROW(PaymentSchedule3[[#Headers],[Payment number]])&gt;ScheduledNumberOfPayments,"",ROW()-ROW(PaymentSchedule3[[#Headers],[Payment number]])),"")</f>
        <v>27</v>
      </c>
      <c r="C40" s="32">
        <f ca="1">IF(PaymentSchedule3[[#This Row],[Payment number]]&lt;&gt;"",EOMONTH(LoanStartDate,ROW(PaymentSchedule3[[#This Row],[Payment number]])-ROW(PaymentSchedule3[[#Headers],[Payment number]])-2)+DAY(LoanStartDate),"")</f>
        <v>46659</v>
      </c>
      <c r="D40" s="33">
        <f ca="1">IF(PaymentSchedule3[[#This Row],[Payment number]]&lt;&gt;"",IF(ROW()-ROW(PaymentSchedule3[[#Headers],[Beginning
balance]])=1,LoanAmount,INDEX(PaymentSchedule3[Ending
balance],ROW()-ROW(PaymentSchedule3[[#Headers],[Beginning
balance]])-1)),"")</f>
        <v>233994.54333320443</v>
      </c>
      <c r="E40" s="33">
        <f ca="1">IF(PaymentSchedule3[[#This Row],[Payment number]]&lt;&gt;"",ScheduledPayment,"")</f>
        <v>1122.6117195220611</v>
      </c>
      <c r="F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0" s="33">
        <f ca="1">IF(PaymentSchedule3[[#This Row],[Payment number]]&lt;&gt;"",PaymentSchedule3[[#This Row],[Total
payment]]-PaymentSchedule3[[#This Row],[Interest]],"")</f>
        <v>640.12763480021476</v>
      </c>
      <c r="I40" s="33">
        <f ca="1">IF(PaymentSchedule3[[#This Row],[Payment number]]&lt;&gt;"",PaymentSchedule3[[#This Row],[Beginning
balance]]*(InterestRate/PaymentsPerYear),"")</f>
        <v>682.48408472184633</v>
      </c>
      <c r="J40" s="33">
        <f ca="1">IF(PaymentSchedule3[[#This Row],[Payment number]]&lt;&gt;"",IF(PaymentSchedule3[[#This Row],[Scheduled payment]]+PaymentSchedule3[[#This Row],[Extra
payment]]&lt;=PaymentSchedule3[[#This Row],[Beginning
balance]],PaymentSchedule3[[#This Row],[Beginning
balance]]-PaymentSchedule3[[#This Row],[Principal]],0),"")</f>
        <v>233354.41569840422</v>
      </c>
      <c r="K40" s="33">
        <f ca="1">IF(PaymentSchedule3[[#This Row],[Payment number]]&lt;&gt;"",SUM(INDEX(PaymentSchedule3[Interest],1,1):PaymentSchedule3[[#This Row],[Interest]]),"")</f>
        <v>19064.932125499803</v>
      </c>
    </row>
    <row r="41" spans="2:11" ht="24" customHeight="1" x14ac:dyDescent="0.25">
      <c r="B41" s="31">
        <f ca="1">IF(LoanIsGood,IF(ROW()-ROW(PaymentSchedule3[[#Headers],[Payment number]])&gt;ScheduledNumberOfPayments,"",ROW()-ROW(PaymentSchedule3[[#Headers],[Payment number]])),"")</f>
        <v>28</v>
      </c>
      <c r="C41" s="32">
        <f ca="1">IF(PaymentSchedule3[[#This Row],[Payment number]]&lt;&gt;"",EOMONTH(LoanStartDate,ROW(PaymentSchedule3[[#This Row],[Payment number]])-ROW(PaymentSchedule3[[#Headers],[Payment number]])-2)+DAY(LoanStartDate),"")</f>
        <v>46689</v>
      </c>
      <c r="D41" s="33">
        <f ca="1">IF(PaymentSchedule3[[#This Row],[Payment number]]&lt;&gt;"",IF(ROW()-ROW(PaymentSchedule3[[#Headers],[Beginning
balance]])=1,LoanAmount,INDEX(PaymentSchedule3[Ending
balance],ROW()-ROW(PaymentSchedule3[[#Headers],[Beginning
balance]])-1)),"")</f>
        <v>233354.41569840422</v>
      </c>
      <c r="E41" s="33">
        <f ca="1">IF(PaymentSchedule3[[#This Row],[Payment number]]&lt;&gt;"",ScheduledPayment,"")</f>
        <v>1122.6117195220611</v>
      </c>
      <c r="F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1" s="33">
        <f ca="1">IF(PaymentSchedule3[[#This Row],[Payment number]]&lt;&gt;"",PaymentSchedule3[[#This Row],[Total
payment]]-PaymentSchedule3[[#This Row],[Interest]],"")</f>
        <v>641.99467373504876</v>
      </c>
      <c r="I41" s="33">
        <f ca="1">IF(PaymentSchedule3[[#This Row],[Payment number]]&lt;&gt;"",PaymentSchedule3[[#This Row],[Beginning
balance]]*(InterestRate/PaymentsPerYear),"")</f>
        <v>680.61704578701233</v>
      </c>
      <c r="J41" s="33">
        <f ca="1">IF(PaymentSchedule3[[#This Row],[Payment number]]&lt;&gt;"",IF(PaymentSchedule3[[#This Row],[Scheduled payment]]+PaymentSchedule3[[#This Row],[Extra
payment]]&lt;=PaymentSchedule3[[#This Row],[Beginning
balance]],PaymentSchedule3[[#This Row],[Beginning
balance]]-PaymentSchedule3[[#This Row],[Principal]],0),"")</f>
        <v>232712.42102466917</v>
      </c>
      <c r="K41" s="33">
        <f ca="1">IF(PaymentSchedule3[[#This Row],[Payment number]]&lt;&gt;"",SUM(INDEX(PaymentSchedule3[Interest],1,1):PaymentSchedule3[[#This Row],[Interest]]),"")</f>
        <v>19745.549171286817</v>
      </c>
    </row>
    <row r="42" spans="2:11" ht="24" customHeight="1" x14ac:dyDescent="0.25">
      <c r="B42" s="31">
        <f ca="1">IF(LoanIsGood,IF(ROW()-ROW(PaymentSchedule3[[#Headers],[Payment number]])&gt;ScheduledNumberOfPayments,"",ROW()-ROW(PaymentSchedule3[[#Headers],[Payment number]])),"")</f>
        <v>29</v>
      </c>
      <c r="C42" s="32">
        <f ca="1">IF(PaymentSchedule3[[#This Row],[Payment number]]&lt;&gt;"",EOMONTH(LoanStartDate,ROW(PaymentSchedule3[[#This Row],[Payment number]])-ROW(PaymentSchedule3[[#Headers],[Payment number]])-2)+DAY(LoanStartDate),"")</f>
        <v>46720</v>
      </c>
      <c r="D42" s="33">
        <f ca="1">IF(PaymentSchedule3[[#This Row],[Payment number]]&lt;&gt;"",IF(ROW()-ROW(PaymentSchedule3[[#Headers],[Beginning
balance]])=1,LoanAmount,INDEX(PaymentSchedule3[Ending
balance],ROW()-ROW(PaymentSchedule3[[#Headers],[Beginning
balance]])-1)),"")</f>
        <v>232712.42102466917</v>
      </c>
      <c r="E42" s="33">
        <f ca="1">IF(PaymentSchedule3[[#This Row],[Payment number]]&lt;&gt;"",ScheduledPayment,"")</f>
        <v>1122.6117195220611</v>
      </c>
      <c r="F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2" s="33">
        <f ca="1">IF(PaymentSchedule3[[#This Row],[Payment number]]&lt;&gt;"",PaymentSchedule3[[#This Row],[Total
payment]]-PaymentSchedule3[[#This Row],[Interest]],"")</f>
        <v>643.86715820010932</v>
      </c>
      <c r="I42" s="33">
        <f ca="1">IF(PaymentSchedule3[[#This Row],[Payment number]]&lt;&gt;"",PaymentSchedule3[[#This Row],[Beginning
balance]]*(InterestRate/PaymentsPerYear),"")</f>
        <v>678.74456132195178</v>
      </c>
      <c r="J42" s="33">
        <f ca="1">IF(PaymentSchedule3[[#This Row],[Payment number]]&lt;&gt;"",IF(PaymentSchedule3[[#This Row],[Scheduled payment]]+PaymentSchedule3[[#This Row],[Extra
payment]]&lt;=PaymentSchedule3[[#This Row],[Beginning
balance]],PaymentSchedule3[[#This Row],[Beginning
balance]]-PaymentSchedule3[[#This Row],[Principal]],0),"")</f>
        <v>232068.55386646907</v>
      </c>
      <c r="K42" s="33">
        <f ca="1">IF(PaymentSchedule3[[#This Row],[Payment number]]&lt;&gt;"",SUM(INDEX(PaymentSchedule3[Interest],1,1):PaymentSchedule3[[#This Row],[Interest]]),"")</f>
        <v>20424.29373260877</v>
      </c>
    </row>
    <row r="43" spans="2:11" ht="24" customHeight="1" x14ac:dyDescent="0.25">
      <c r="B43" s="31">
        <f ca="1">IF(LoanIsGood,IF(ROW()-ROW(PaymentSchedule3[[#Headers],[Payment number]])&gt;ScheduledNumberOfPayments,"",ROW()-ROW(PaymentSchedule3[[#Headers],[Payment number]])),"")</f>
        <v>30</v>
      </c>
      <c r="C43" s="32">
        <f ca="1">IF(PaymentSchedule3[[#This Row],[Payment number]]&lt;&gt;"",EOMONTH(LoanStartDate,ROW(PaymentSchedule3[[#This Row],[Payment number]])-ROW(PaymentSchedule3[[#Headers],[Payment number]])-2)+DAY(LoanStartDate),"")</f>
        <v>46750</v>
      </c>
      <c r="D43" s="33">
        <f ca="1">IF(PaymentSchedule3[[#This Row],[Payment number]]&lt;&gt;"",IF(ROW()-ROW(PaymentSchedule3[[#Headers],[Beginning
balance]])=1,LoanAmount,INDEX(PaymentSchedule3[Ending
balance],ROW()-ROW(PaymentSchedule3[[#Headers],[Beginning
balance]])-1)),"")</f>
        <v>232068.55386646907</v>
      </c>
      <c r="E43" s="33">
        <f ca="1">IF(PaymentSchedule3[[#This Row],[Payment number]]&lt;&gt;"",ScheduledPayment,"")</f>
        <v>1122.6117195220611</v>
      </c>
      <c r="F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3" s="33">
        <f ca="1">IF(PaymentSchedule3[[#This Row],[Payment number]]&lt;&gt;"",PaymentSchedule3[[#This Row],[Total
payment]]-PaymentSchedule3[[#This Row],[Interest]],"")</f>
        <v>645.74510407819298</v>
      </c>
      <c r="I43" s="33">
        <f ca="1">IF(PaymentSchedule3[[#This Row],[Payment number]]&lt;&gt;"",PaymentSchedule3[[#This Row],[Beginning
balance]]*(InterestRate/PaymentsPerYear),"")</f>
        <v>676.86661544386811</v>
      </c>
      <c r="J43" s="33">
        <f ca="1">IF(PaymentSchedule3[[#This Row],[Payment number]]&lt;&gt;"",IF(PaymentSchedule3[[#This Row],[Scheduled payment]]+PaymentSchedule3[[#This Row],[Extra
payment]]&lt;=PaymentSchedule3[[#This Row],[Beginning
balance]],PaymentSchedule3[[#This Row],[Beginning
balance]]-PaymentSchedule3[[#This Row],[Principal]],0),"")</f>
        <v>231422.80876239087</v>
      </c>
      <c r="K43" s="33">
        <f ca="1">IF(PaymentSchedule3[[#This Row],[Payment number]]&lt;&gt;"",SUM(INDEX(PaymentSchedule3[Interest],1,1):PaymentSchedule3[[#This Row],[Interest]]),"")</f>
        <v>21101.160348052639</v>
      </c>
    </row>
    <row r="44" spans="2:11" ht="24" customHeight="1" x14ac:dyDescent="0.25">
      <c r="B44" s="31">
        <f ca="1">IF(LoanIsGood,IF(ROW()-ROW(PaymentSchedule3[[#Headers],[Payment number]])&gt;ScheduledNumberOfPayments,"",ROW()-ROW(PaymentSchedule3[[#Headers],[Payment number]])),"")</f>
        <v>31</v>
      </c>
      <c r="C44" s="32">
        <f ca="1">IF(PaymentSchedule3[[#This Row],[Payment number]]&lt;&gt;"",EOMONTH(LoanStartDate,ROW(PaymentSchedule3[[#This Row],[Payment number]])-ROW(PaymentSchedule3[[#Headers],[Payment number]])-2)+DAY(LoanStartDate),"")</f>
        <v>46781</v>
      </c>
      <c r="D44" s="33">
        <f ca="1">IF(PaymentSchedule3[[#This Row],[Payment number]]&lt;&gt;"",IF(ROW()-ROW(PaymentSchedule3[[#Headers],[Beginning
balance]])=1,LoanAmount,INDEX(PaymentSchedule3[Ending
balance],ROW()-ROW(PaymentSchedule3[[#Headers],[Beginning
balance]])-1)),"")</f>
        <v>231422.80876239087</v>
      </c>
      <c r="E44" s="33">
        <f ca="1">IF(PaymentSchedule3[[#This Row],[Payment number]]&lt;&gt;"",ScheduledPayment,"")</f>
        <v>1122.6117195220611</v>
      </c>
      <c r="F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4" s="33">
        <f ca="1">IF(PaymentSchedule3[[#This Row],[Payment number]]&lt;&gt;"",PaymentSchedule3[[#This Row],[Total
payment]]-PaymentSchedule3[[#This Row],[Interest]],"")</f>
        <v>647.62852729842109</v>
      </c>
      <c r="I44" s="33">
        <f ca="1">IF(PaymentSchedule3[[#This Row],[Payment number]]&lt;&gt;"",PaymentSchedule3[[#This Row],[Beginning
balance]]*(InterestRate/PaymentsPerYear),"")</f>
        <v>674.98319222364</v>
      </c>
      <c r="J44" s="33">
        <f ca="1">IF(PaymentSchedule3[[#This Row],[Payment number]]&lt;&gt;"",IF(PaymentSchedule3[[#This Row],[Scheduled payment]]+PaymentSchedule3[[#This Row],[Extra
payment]]&lt;=PaymentSchedule3[[#This Row],[Beginning
balance]],PaymentSchedule3[[#This Row],[Beginning
balance]]-PaymentSchedule3[[#This Row],[Principal]],0),"")</f>
        <v>230775.18023509244</v>
      </c>
      <c r="K44" s="33">
        <f ca="1">IF(PaymentSchedule3[[#This Row],[Payment number]]&lt;&gt;"",SUM(INDEX(PaymentSchedule3[Interest],1,1):PaymentSchedule3[[#This Row],[Interest]]),"")</f>
        <v>21776.14354027628</v>
      </c>
    </row>
    <row r="45" spans="2:11" ht="24" customHeight="1" x14ac:dyDescent="0.25">
      <c r="B45" s="31">
        <f ca="1">IF(LoanIsGood,IF(ROW()-ROW(PaymentSchedule3[[#Headers],[Payment number]])&gt;ScheduledNumberOfPayments,"",ROW()-ROW(PaymentSchedule3[[#Headers],[Payment number]])),"")</f>
        <v>32</v>
      </c>
      <c r="C45" s="32">
        <f ca="1">IF(PaymentSchedule3[[#This Row],[Payment number]]&lt;&gt;"",EOMONTH(LoanStartDate,ROW(PaymentSchedule3[[#This Row],[Payment number]])-ROW(PaymentSchedule3[[#Headers],[Payment number]])-2)+DAY(LoanStartDate),"")</f>
        <v>46812</v>
      </c>
      <c r="D45" s="33">
        <f ca="1">IF(PaymentSchedule3[[#This Row],[Payment number]]&lt;&gt;"",IF(ROW()-ROW(PaymentSchedule3[[#Headers],[Beginning
balance]])=1,LoanAmount,INDEX(PaymentSchedule3[Ending
balance],ROW()-ROW(PaymentSchedule3[[#Headers],[Beginning
balance]])-1)),"")</f>
        <v>230775.18023509244</v>
      </c>
      <c r="E45" s="33">
        <f ca="1">IF(PaymentSchedule3[[#This Row],[Payment number]]&lt;&gt;"",ScheduledPayment,"")</f>
        <v>1122.6117195220611</v>
      </c>
      <c r="F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5" s="33">
        <f ca="1">IF(PaymentSchedule3[[#This Row],[Payment number]]&lt;&gt;"",PaymentSchedule3[[#This Row],[Total
payment]]-PaymentSchedule3[[#This Row],[Interest]],"")</f>
        <v>649.51744383637481</v>
      </c>
      <c r="I45" s="33">
        <f ca="1">IF(PaymentSchedule3[[#This Row],[Payment number]]&lt;&gt;"",PaymentSchedule3[[#This Row],[Beginning
balance]]*(InterestRate/PaymentsPerYear),"")</f>
        <v>673.09427568568628</v>
      </c>
      <c r="J45" s="33">
        <f ca="1">IF(PaymentSchedule3[[#This Row],[Payment number]]&lt;&gt;"",IF(PaymentSchedule3[[#This Row],[Scheduled payment]]+PaymentSchedule3[[#This Row],[Extra
payment]]&lt;=PaymentSchedule3[[#This Row],[Beginning
balance]],PaymentSchedule3[[#This Row],[Beginning
balance]]-PaymentSchedule3[[#This Row],[Principal]],0),"")</f>
        <v>230125.66279125607</v>
      </c>
      <c r="K45" s="33">
        <f ca="1">IF(PaymentSchedule3[[#This Row],[Payment number]]&lt;&gt;"",SUM(INDEX(PaymentSchedule3[Interest],1,1):PaymentSchedule3[[#This Row],[Interest]]),"")</f>
        <v>22449.237815961966</v>
      </c>
    </row>
    <row r="46" spans="2:11" ht="24" customHeight="1" x14ac:dyDescent="0.25">
      <c r="B46" s="31">
        <f ca="1">IF(LoanIsGood,IF(ROW()-ROW(PaymentSchedule3[[#Headers],[Payment number]])&gt;ScheduledNumberOfPayments,"",ROW()-ROW(PaymentSchedule3[[#Headers],[Payment number]])),"")</f>
        <v>33</v>
      </c>
      <c r="C46" s="32">
        <f ca="1">IF(PaymentSchedule3[[#This Row],[Payment number]]&lt;&gt;"",EOMONTH(LoanStartDate,ROW(PaymentSchedule3[[#This Row],[Payment number]])-ROW(PaymentSchedule3[[#Headers],[Payment number]])-2)+DAY(LoanStartDate),"")</f>
        <v>46841</v>
      </c>
      <c r="D46" s="33">
        <f ca="1">IF(PaymentSchedule3[[#This Row],[Payment number]]&lt;&gt;"",IF(ROW()-ROW(PaymentSchedule3[[#Headers],[Beginning
balance]])=1,LoanAmount,INDEX(PaymentSchedule3[Ending
balance],ROW()-ROW(PaymentSchedule3[[#Headers],[Beginning
balance]])-1)),"")</f>
        <v>230125.66279125607</v>
      </c>
      <c r="E46" s="33">
        <f ca="1">IF(PaymentSchedule3[[#This Row],[Payment number]]&lt;&gt;"",ScheduledPayment,"")</f>
        <v>1122.6117195220611</v>
      </c>
      <c r="F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6" s="33">
        <f ca="1">IF(PaymentSchedule3[[#This Row],[Payment number]]&lt;&gt;"",PaymentSchedule3[[#This Row],[Total
payment]]-PaymentSchedule3[[#This Row],[Interest]],"")</f>
        <v>651.41186971423087</v>
      </c>
      <c r="I46" s="33">
        <f ca="1">IF(PaymentSchedule3[[#This Row],[Payment number]]&lt;&gt;"",PaymentSchedule3[[#This Row],[Beginning
balance]]*(InterestRate/PaymentsPerYear),"")</f>
        <v>671.19984980783022</v>
      </c>
      <c r="J46" s="33">
        <f ca="1">IF(PaymentSchedule3[[#This Row],[Payment number]]&lt;&gt;"",IF(PaymentSchedule3[[#This Row],[Scheduled payment]]+PaymentSchedule3[[#This Row],[Extra
payment]]&lt;=PaymentSchedule3[[#This Row],[Beginning
balance]],PaymentSchedule3[[#This Row],[Beginning
balance]]-PaymentSchedule3[[#This Row],[Principal]],0),"")</f>
        <v>229474.25092154182</v>
      </c>
      <c r="K46" s="33">
        <f ca="1">IF(PaymentSchedule3[[#This Row],[Payment number]]&lt;&gt;"",SUM(INDEX(PaymentSchedule3[Interest],1,1):PaymentSchedule3[[#This Row],[Interest]]),"")</f>
        <v>23120.437665769798</v>
      </c>
    </row>
    <row r="47" spans="2:11" ht="24" customHeight="1" x14ac:dyDescent="0.25">
      <c r="B47" s="31">
        <f ca="1">IF(LoanIsGood,IF(ROW()-ROW(PaymentSchedule3[[#Headers],[Payment number]])&gt;ScheduledNumberOfPayments,"",ROW()-ROW(PaymentSchedule3[[#Headers],[Payment number]])),"")</f>
        <v>34</v>
      </c>
      <c r="C47" s="32">
        <f ca="1">IF(PaymentSchedule3[[#This Row],[Payment number]]&lt;&gt;"",EOMONTH(LoanStartDate,ROW(PaymentSchedule3[[#This Row],[Payment number]])-ROW(PaymentSchedule3[[#Headers],[Payment number]])-2)+DAY(LoanStartDate),"")</f>
        <v>46872</v>
      </c>
      <c r="D47" s="33">
        <f ca="1">IF(PaymentSchedule3[[#This Row],[Payment number]]&lt;&gt;"",IF(ROW()-ROW(PaymentSchedule3[[#Headers],[Beginning
balance]])=1,LoanAmount,INDEX(PaymentSchedule3[Ending
balance],ROW()-ROW(PaymentSchedule3[[#Headers],[Beginning
balance]])-1)),"")</f>
        <v>229474.25092154182</v>
      </c>
      <c r="E47" s="33">
        <f ca="1">IF(PaymentSchedule3[[#This Row],[Payment number]]&lt;&gt;"",ScheduledPayment,"")</f>
        <v>1122.6117195220611</v>
      </c>
      <c r="F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7" s="33">
        <f ca="1">IF(PaymentSchedule3[[#This Row],[Payment number]]&lt;&gt;"",PaymentSchedule3[[#This Row],[Total
payment]]-PaymentSchedule3[[#This Row],[Interest]],"")</f>
        <v>653.31182100089745</v>
      </c>
      <c r="I47" s="33">
        <f ca="1">IF(PaymentSchedule3[[#This Row],[Payment number]]&lt;&gt;"",PaymentSchedule3[[#This Row],[Beginning
balance]]*(InterestRate/PaymentsPerYear),"")</f>
        <v>669.29989852116364</v>
      </c>
      <c r="J47" s="33">
        <f ca="1">IF(PaymentSchedule3[[#This Row],[Payment number]]&lt;&gt;"",IF(PaymentSchedule3[[#This Row],[Scheduled payment]]+PaymentSchedule3[[#This Row],[Extra
payment]]&lt;=PaymentSchedule3[[#This Row],[Beginning
balance]],PaymentSchedule3[[#This Row],[Beginning
balance]]-PaymentSchedule3[[#This Row],[Principal]],0),"")</f>
        <v>228820.93910054094</v>
      </c>
      <c r="K47" s="33">
        <f ca="1">IF(PaymentSchedule3[[#This Row],[Payment number]]&lt;&gt;"",SUM(INDEX(PaymentSchedule3[Interest],1,1):PaymentSchedule3[[#This Row],[Interest]]),"")</f>
        <v>23789.737564290961</v>
      </c>
    </row>
    <row r="48" spans="2:11" ht="24" customHeight="1" x14ac:dyDescent="0.25">
      <c r="B48" s="31">
        <f ca="1">IF(LoanIsGood,IF(ROW()-ROW(PaymentSchedule3[[#Headers],[Payment number]])&gt;ScheduledNumberOfPayments,"",ROW()-ROW(PaymentSchedule3[[#Headers],[Payment number]])),"")</f>
        <v>35</v>
      </c>
      <c r="C48" s="32">
        <f ca="1">IF(PaymentSchedule3[[#This Row],[Payment number]]&lt;&gt;"",EOMONTH(LoanStartDate,ROW(PaymentSchedule3[[#This Row],[Payment number]])-ROW(PaymentSchedule3[[#Headers],[Payment number]])-2)+DAY(LoanStartDate),"")</f>
        <v>46902</v>
      </c>
      <c r="D48" s="33">
        <f ca="1">IF(PaymentSchedule3[[#This Row],[Payment number]]&lt;&gt;"",IF(ROW()-ROW(PaymentSchedule3[[#Headers],[Beginning
balance]])=1,LoanAmount,INDEX(PaymentSchedule3[Ending
balance],ROW()-ROW(PaymentSchedule3[[#Headers],[Beginning
balance]])-1)),"")</f>
        <v>228820.93910054094</v>
      </c>
      <c r="E48" s="33">
        <f ca="1">IF(PaymentSchedule3[[#This Row],[Payment number]]&lt;&gt;"",ScheduledPayment,"")</f>
        <v>1122.6117195220611</v>
      </c>
      <c r="F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8" s="33">
        <f ca="1">IF(PaymentSchedule3[[#This Row],[Payment number]]&lt;&gt;"",PaymentSchedule3[[#This Row],[Total
payment]]-PaymentSchedule3[[#This Row],[Interest]],"")</f>
        <v>655.21731381215</v>
      </c>
      <c r="I48" s="33">
        <f ca="1">IF(PaymentSchedule3[[#This Row],[Payment number]]&lt;&gt;"",PaymentSchedule3[[#This Row],[Beginning
balance]]*(InterestRate/PaymentsPerYear),"")</f>
        <v>667.3944057099111</v>
      </c>
      <c r="J48" s="33">
        <f ca="1">IF(PaymentSchedule3[[#This Row],[Payment number]]&lt;&gt;"",IF(PaymentSchedule3[[#This Row],[Scheduled payment]]+PaymentSchedule3[[#This Row],[Extra
payment]]&lt;=PaymentSchedule3[[#This Row],[Beginning
balance]],PaymentSchedule3[[#This Row],[Beginning
balance]]-PaymentSchedule3[[#This Row],[Principal]],0),"")</f>
        <v>228165.7217867288</v>
      </c>
      <c r="K48" s="33">
        <f ca="1">IF(PaymentSchedule3[[#This Row],[Payment number]]&lt;&gt;"",SUM(INDEX(PaymentSchedule3[Interest],1,1):PaymentSchedule3[[#This Row],[Interest]]),"")</f>
        <v>24457.131970000872</v>
      </c>
    </row>
    <row r="49" spans="2:11" ht="24" customHeight="1" x14ac:dyDescent="0.25">
      <c r="B49" s="31">
        <f ca="1">IF(LoanIsGood,IF(ROW()-ROW(PaymentSchedule3[[#Headers],[Payment number]])&gt;ScheduledNumberOfPayments,"",ROW()-ROW(PaymentSchedule3[[#Headers],[Payment number]])),"")</f>
        <v>36</v>
      </c>
      <c r="C49" s="32">
        <f ca="1">IF(PaymentSchedule3[[#This Row],[Payment number]]&lt;&gt;"",EOMONTH(LoanStartDate,ROW(PaymentSchedule3[[#This Row],[Payment number]])-ROW(PaymentSchedule3[[#Headers],[Payment number]])-2)+DAY(LoanStartDate),"")</f>
        <v>46933</v>
      </c>
      <c r="D49" s="33">
        <f ca="1">IF(PaymentSchedule3[[#This Row],[Payment number]]&lt;&gt;"",IF(ROW()-ROW(PaymentSchedule3[[#Headers],[Beginning
balance]])=1,LoanAmount,INDEX(PaymentSchedule3[Ending
balance],ROW()-ROW(PaymentSchedule3[[#Headers],[Beginning
balance]])-1)),"")</f>
        <v>228165.7217867288</v>
      </c>
      <c r="E49" s="33">
        <f ca="1">IF(PaymentSchedule3[[#This Row],[Payment number]]&lt;&gt;"",ScheduledPayment,"")</f>
        <v>1122.6117195220611</v>
      </c>
      <c r="F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49" s="33">
        <f ca="1">IF(PaymentSchedule3[[#This Row],[Payment number]]&lt;&gt;"",PaymentSchedule3[[#This Row],[Total
payment]]-PaymentSchedule3[[#This Row],[Interest]],"")</f>
        <v>657.12836431076869</v>
      </c>
      <c r="I49" s="33">
        <f ca="1">IF(PaymentSchedule3[[#This Row],[Payment number]]&lt;&gt;"",PaymentSchedule3[[#This Row],[Beginning
balance]]*(InterestRate/PaymentsPerYear),"")</f>
        <v>665.48335521129241</v>
      </c>
      <c r="J49" s="33">
        <f ca="1">IF(PaymentSchedule3[[#This Row],[Payment number]]&lt;&gt;"",IF(PaymentSchedule3[[#This Row],[Scheduled payment]]+PaymentSchedule3[[#This Row],[Extra
payment]]&lt;=PaymentSchedule3[[#This Row],[Beginning
balance]],PaymentSchedule3[[#This Row],[Beginning
balance]]-PaymentSchedule3[[#This Row],[Principal]],0),"")</f>
        <v>227508.59342241802</v>
      </c>
      <c r="K49" s="33">
        <f ca="1">IF(PaymentSchedule3[[#This Row],[Payment number]]&lt;&gt;"",SUM(INDEX(PaymentSchedule3[Interest],1,1):PaymentSchedule3[[#This Row],[Interest]]),"")</f>
        <v>25122.615325212166</v>
      </c>
    </row>
    <row r="50" spans="2:11" ht="24" customHeight="1" x14ac:dyDescent="0.25">
      <c r="B50" s="31">
        <f ca="1">IF(LoanIsGood,IF(ROW()-ROW(PaymentSchedule3[[#Headers],[Payment number]])&gt;ScheduledNumberOfPayments,"",ROW()-ROW(PaymentSchedule3[[#Headers],[Payment number]])),"")</f>
        <v>37</v>
      </c>
      <c r="C50" s="32">
        <f ca="1">IF(PaymentSchedule3[[#This Row],[Payment number]]&lt;&gt;"",EOMONTH(LoanStartDate,ROW(PaymentSchedule3[[#This Row],[Payment number]])-ROW(PaymentSchedule3[[#Headers],[Payment number]])-2)+DAY(LoanStartDate),"")</f>
        <v>46963</v>
      </c>
      <c r="D50" s="33">
        <f ca="1">IF(PaymentSchedule3[[#This Row],[Payment number]]&lt;&gt;"",IF(ROW()-ROW(PaymentSchedule3[[#Headers],[Beginning
balance]])=1,LoanAmount,INDEX(PaymentSchedule3[Ending
balance],ROW()-ROW(PaymentSchedule3[[#Headers],[Beginning
balance]])-1)),"")</f>
        <v>227508.59342241802</v>
      </c>
      <c r="E50" s="33">
        <f ca="1">IF(PaymentSchedule3[[#This Row],[Payment number]]&lt;&gt;"",ScheduledPayment,"")</f>
        <v>1122.6117195220611</v>
      </c>
      <c r="F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0" s="33">
        <f ca="1">IF(PaymentSchedule3[[#This Row],[Payment number]]&lt;&gt;"",PaymentSchedule3[[#This Row],[Total
payment]]-PaymentSchedule3[[#This Row],[Interest]],"")</f>
        <v>659.04498870667521</v>
      </c>
      <c r="I50" s="33">
        <f ca="1">IF(PaymentSchedule3[[#This Row],[Payment number]]&lt;&gt;"",PaymentSchedule3[[#This Row],[Beginning
balance]]*(InterestRate/PaymentsPerYear),"")</f>
        <v>663.56673081538588</v>
      </c>
      <c r="J50" s="33">
        <f ca="1">IF(PaymentSchedule3[[#This Row],[Payment number]]&lt;&gt;"",IF(PaymentSchedule3[[#This Row],[Scheduled payment]]+PaymentSchedule3[[#This Row],[Extra
payment]]&lt;=PaymentSchedule3[[#This Row],[Beginning
balance]],PaymentSchedule3[[#This Row],[Beginning
balance]]-PaymentSchedule3[[#This Row],[Principal]],0),"")</f>
        <v>226849.54843371134</v>
      </c>
      <c r="K50" s="33">
        <f ca="1">IF(PaymentSchedule3[[#This Row],[Payment number]]&lt;&gt;"",SUM(INDEX(PaymentSchedule3[Interest],1,1):PaymentSchedule3[[#This Row],[Interest]]),"")</f>
        <v>25786.182056027552</v>
      </c>
    </row>
    <row r="51" spans="2:11" ht="24" customHeight="1" x14ac:dyDescent="0.25">
      <c r="B51" s="31">
        <f ca="1">IF(LoanIsGood,IF(ROW()-ROW(PaymentSchedule3[[#Headers],[Payment number]])&gt;ScheduledNumberOfPayments,"",ROW()-ROW(PaymentSchedule3[[#Headers],[Payment number]])),"")</f>
        <v>38</v>
      </c>
      <c r="C51" s="32">
        <f ca="1">IF(PaymentSchedule3[[#This Row],[Payment number]]&lt;&gt;"",EOMONTH(LoanStartDate,ROW(PaymentSchedule3[[#This Row],[Payment number]])-ROW(PaymentSchedule3[[#Headers],[Payment number]])-2)+DAY(LoanStartDate),"")</f>
        <v>46994</v>
      </c>
      <c r="D51" s="33">
        <f ca="1">IF(PaymentSchedule3[[#This Row],[Payment number]]&lt;&gt;"",IF(ROW()-ROW(PaymentSchedule3[[#Headers],[Beginning
balance]])=1,LoanAmount,INDEX(PaymentSchedule3[Ending
balance],ROW()-ROW(PaymentSchedule3[[#Headers],[Beginning
balance]])-1)),"")</f>
        <v>226849.54843371134</v>
      </c>
      <c r="E51" s="33">
        <f ca="1">IF(PaymentSchedule3[[#This Row],[Payment number]]&lt;&gt;"",ScheduledPayment,"")</f>
        <v>1122.6117195220611</v>
      </c>
      <c r="F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1" s="33">
        <f ca="1">IF(PaymentSchedule3[[#This Row],[Payment number]]&lt;&gt;"",PaymentSchedule3[[#This Row],[Total
payment]]-PaymentSchedule3[[#This Row],[Interest]],"")</f>
        <v>660.96720325706963</v>
      </c>
      <c r="I51" s="33">
        <f ca="1">IF(PaymentSchedule3[[#This Row],[Payment number]]&lt;&gt;"",PaymentSchedule3[[#This Row],[Beginning
balance]]*(InterestRate/PaymentsPerYear),"")</f>
        <v>661.64451626499147</v>
      </c>
      <c r="J51" s="33">
        <f ca="1">IF(PaymentSchedule3[[#This Row],[Payment number]]&lt;&gt;"",IF(PaymentSchedule3[[#This Row],[Scheduled payment]]+PaymentSchedule3[[#This Row],[Extra
payment]]&lt;=PaymentSchedule3[[#This Row],[Beginning
balance]],PaymentSchedule3[[#This Row],[Beginning
balance]]-PaymentSchedule3[[#This Row],[Principal]],0),"")</f>
        <v>226188.58123045426</v>
      </c>
      <c r="K51" s="33">
        <f ca="1">IF(PaymentSchedule3[[#This Row],[Payment number]]&lt;&gt;"",SUM(INDEX(PaymentSchedule3[Interest],1,1):PaymentSchedule3[[#This Row],[Interest]]),"")</f>
        <v>26447.826572292543</v>
      </c>
    </row>
    <row r="52" spans="2:11" ht="24" customHeight="1" x14ac:dyDescent="0.25">
      <c r="B52" s="31">
        <f ca="1">IF(LoanIsGood,IF(ROW()-ROW(PaymentSchedule3[[#Headers],[Payment number]])&gt;ScheduledNumberOfPayments,"",ROW()-ROW(PaymentSchedule3[[#Headers],[Payment number]])),"")</f>
        <v>39</v>
      </c>
      <c r="C52" s="32">
        <f ca="1">IF(PaymentSchedule3[[#This Row],[Payment number]]&lt;&gt;"",EOMONTH(LoanStartDate,ROW(PaymentSchedule3[[#This Row],[Payment number]])-ROW(PaymentSchedule3[[#Headers],[Payment number]])-2)+DAY(LoanStartDate),"")</f>
        <v>47025</v>
      </c>
      <c r="D52" s="33">
        <f ca="1">IF(PaymentSchedule3[[#This Row],[Payment number]]&lt;&gt;"",IF(ROW()-ROW(PaymentSchedule3[[#Headers],[Beginning
balance]])=1,LoanAmount,INDEX(PaymentSchedule3[Ending
balance],ROW()-ROW(PaymentSchedule3[[#Headers],[Beginning
balance]])-1)),"")</f>
        <v>226188.58123045426</v>
      </c>
      <c r="E52" s="33">
        <f ca="1">IF(PaymentSchedule3[[#This Row],[Payment number]]&lt;&gt;"",ScheduledPayment,"")</f>
        <v>1122.6117195220611</v>
      </c>
      <c r="F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2" s="33">
        <f ca="1">IF(PaymentSchedule3[[#This Row],[Payment number]]&lt;&gt;"",PaymentSchedule3[[#This Row],[Total
payment]]-PaymentSchedule3[[#This Row],[Interest]],"")</f>
        <v>662.89502426656941</v>
      </c>
      <c r="I52" s="33">
        <f ca="1">IF(PaymentSchedule3[[#This Row],[Payment number]]&lt;&gt;"",PaymentSchedule3[[#This Row],[Beginning
balance]]*(InterestRate/PaymentsPerYear),"")</f>
        <v>659.71669525549169</v>
      </c>
      <c r="J52" s="33">
        <f ca="1">IF(PaymentSchedule3[[#This Row],[Payment number]]&lt;&gt;"",IF(PaymentSchedule3[[#This Row],[Scheduled payment]]+PaymentSchedule3[[#This Row],[Extra
payment]]&lt;=PaymentSchedule3[[#This Row],[Beginning
balance]],PaymentSchedule3[[#This Row],[Beginning
balance]]-PaymentSchedule3[[#This Row],[Principal]],0),"")</f>
        <v>225525.6862061877</v>
      </c>
      <c r="K52" s="33">
        <f ca="1">IF(PaymentSchedule3[[#This Row],[Payment number]]&lt;&gt;"",SUM(INDEX(PaymentSchedule3[Interest],1,1):PaymentSchedule3[[#This Row],[Interest]]),"")</f>
        <v>27107.543267548033</v>
      </c>
    </row>
    <row r="53" spans="2:11" ht="24" customHeight="1" x14ac:dyDescent="0.25">
      <c r="B53" s="31">
        <f ca="1">IF(LoanIsGood,IF(ROW()-ROW(PaymentSchedule3[[#Headers],[Payment number]])&gt;ScheduledNumberOfPayments,"",ROW()-ROW(PaymentSchedule3[[#Headers],[Payment number]])),"")</f>
        <v>40</v>
      </c>
      <c r="C53" s="32">
        <f ca="1">IF(PaymentSchedule3[[#This Row],[Payment number]]&lt;&gt;"",EOMONTH(LoanStartDate,ROW(PaymentSchedule3[[#This Row],[Payment number]])-ROW(PaymentSchedule3[[#Headers],[Payment number]])-2)+DAY(LoanStartDate),"")</f>
        <v>47055</v>
      </c>
      <c r="D53" s="33">
        <f ca="1">IF(PaymentSchedule3[[#This Row],[Payment number]]&lt;&gt;"",IF(ROW()-ROW(PaymentSchedule3[[#Headers],[Beginning
balance]])=1,LoanAmount,INDEX(PaymentSchedule3[Ending
balance],ROW()-ROW(PaymentSchedule3[[#Headers],[Beginning
balance]])-1)),"")</f>
        <v>225525.6862061877</v>
      </c>
      <c r="E53" s="33">
        <f ca="1">IF(PaymentSchedule3[[#This Row],[Payment number]]&lt;&gt;"",ScheduledPayment,"")</f>
        <v>1122.6117195220611</v>
      </c>
      <c r="F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3" s="33">
        <f ca="1">IF(PaymentSchedule3[[#This Row],[Payment number]]&lt;&gt;"",PaymentSchedule3[[#This Row],[Total
payment]]-PaymentSchedule3[[#This Row],[Interest]],"")</f>
        <v>664.82846808734689</v>
      </c>
      <c r="I53" s="33">
        <f ca="1">IF(PaymentSchedule3[[#This Row],[Payment number]]&lt;&gt;"",PaymentSchedule3[[#This Row],[Beginning
balance]]*(InterestRate/PaymentsPerYear),"")</f>
        <v>657.7832514347142</v>
      </c>
      <c r="J53" s="33">
        <f ca="1">IF(PaymentSchedule3[[#This Row],[Payment number]]&lt;&gt;"",IF(PaymentSchedule3[[#This Row],[Scheduled payment]]+PaymentSchedule3[[#This Row],[Extra
payment]]&lt;=PaymentSchedule3[[#This Row],[Beginning
balance]],PaymentSchedule3[[#This Row],[Beginning
balance]]-PaymentSchedule3[[#This Row],[Principal]],0),"")</f>
        <v>224860.85773810037</v>
      </c>
      <c r="K53" s="33">
        <f ca="1">IF(PaymentSchedule3[[#This Row],[Payment number]]&lt;&gt;"",SUM(INDEX(PaymentSchedule3[Interest],1,1):PaymentSchedule3[[#This Row],[Interest]]),"")</f>
        <v>27765.326518982747</v>
      </c>
    </row>
    <row r="54" spans="2:11" ht="24" customHeight="1" x14ac:dyDescent="0.25">
      <c r="B54" s="31">
        <f ca="1">IF(LoanIsGood,IF(ROW()-ROW(PaymentSchedule3[[#Headers],[Payment number]])&gt;ScheduledNumberOfPayments,"",ROW()-ROW(PaymentSchedule3[[#Headers],[Payment number]])),"")</f>
        <v>41</v>
      </c>
      <c r="C54" s="32">
        <f ca="1">IF(PaymentSchedule3[[#This Row],[Payment number]]&lt;&gt;"",EOMONTH(LoanStartDate,ROW(PaymentSchedule3[[#This Row],[Payment number]])-ROW(PaymentSchedule3[[#Headers],[Payment number]])-2)+DAY(LoanStartDate),"")</f>
        <v>47086</v>
      </c>
      <c r="D54" s="33">
        <f ca="1">IF(PaymentSchedule3[[#This Row],[Payment number]]&lt;&gt;"",IF(ROW()-ROW(PaymentSchedule3[[#Headers],[Beginning
balance]])=1,LoanAmount,INDEX(PaymentSchedule3[Ending
balance],ROW()-ROW(PaymentSchedule3[[#Headers],[Beginning
balance]])-1)),"")</f>
        <v>224860.85773810037</v>
      </c>
      <c r="E54" s="33">
        <f ca="1">IF(PaymentSchedule3[[#This Row],[Payment number]]&lt;&gt;"",ScheduledPayment,"")</f>
        <v>1122.6117195220611</v>
      </c>
      <c r="F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4" s="33">
        <f ca="1">IF(PaymentSchedule3[[#This Row],[Payment number]]&lt;&gt;"",PaymentSchedule3[[#This Row],[Total
payment]]-PaymentSchedule3[[#This Row],[Interest]],"")</f>
        <v>666.76755111926832</v>
      </c>
      <c r="I54" s="33">
        <f ca="1">IF(PaymentSchedule3[[#This Row],[Payment number]]&lt;&gt;"",PaymentSchedule3[[#This Row],[Beginning
balance]]*(InterestRate/PaymentsPerYear),"")</f>
        <v>655.84416840279277</v>
      </c>
      <c r="J54" s="33">
        <f ca="1">IF(PaymentSchedule3[[#This Row],[Payment number]]&lt;&gt;"",IF(PaymentSchedule3[[#This Row],[Scheduled payment]]+PaymentSchedule3[[#This Row],[Extra
payment]]&lt;=PaymentSchedule3[[#This Row],[Beginning
balance]],PaymentSchedule3[[#This Row],[Beginning
balance]]-PaymentSchedule3[[#This Row],[Principal]],0),"")</f>
        <v>224194.09018698111</v>
      </c>
      <c r="K54" s="33">
        <f ca="1">IF(PaymentSchedule3[[#This Row],[Payment number]]&lt;&gt;"",SUM(INDEX(PaymentSchedule3[Interest],1,1):PaymentSchedule3[[#This Row],[Interest]]),"")</f>
        <v>28421.17068738554</v>
      </c>
    </row>
    <row r="55" spans="2:11" ht="24" customHeight="1" x14ac:dyDescent="0.25">
      <c r="B55" s="31">
        <f ca="1">IF(LoanIsGood,IF(ROW()-ROW(PaymentSchedule3[[#Headers],[Payment number]])&gt;ScheduledNumberOfPayments,"",ROW()-ROW(PaymentSchedule3[[#Headers],[Payment number]])),"")</f>
        <v>42</v>
      </c>
      <c r="C55" s="32">
        <f ca="1">IF(PaymentSchedule3[[#This Row],[Payment number]]&lt;&gt;"",EOMONTH(LoanStartDate,ROW(PaymentSchedule3[[#This Row],[Payment number]])-ROW(PaymentSchedule3[[#Headers],[Payment number]])-2)+DAY(LoanStartDate),"")</f>
        <v>47116</v>
      </c>
      <c r="D55" s="33">
        <f ca="1">IF(PaymentSchedule3[[#This Row],[Payment number]]&lt;&gt;"",IF(ROW()-ROW(PaymentSchedule3[[#Headers],[Beginning
balance]])=1,LoanAmount,INDEX(PaymentSchedule3[Ending
balance],ROW()-ROW(PaymentSchedule3[[#Headers],[Beginning
balance]])-1)),"")</f>
        <v>224194.09018698111</v>
      </c>
      <c r="E55" s="33">
        <f ca="1">IF(PaymentSchedule3[[#This Row],[Payment number]]&lt;&gt;"",ScheduledPayment,"")</f>
        <v>1122.6117195220611</v>
      </c>
      <c r="F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5" s="33">
        <f ca="1">IF(PaymentSchedule3[[#This Row],[Payment number]]&lt;&gt;"",PaymentSchedule3[[#This Row],[Total
payment]]-PaymentSchedule3[[#This Row],[Interest]],"")</f>
        <v>668.71228981003287</v>
      </c>
      <c r="I55" s="33">
        <f ca="1">IF(PaymentSchedule3[[#This Row],[Payment number]]&lt;&gt;"",PaymentSchedule3[[#This Row],[Beginning
balance]]*(InterestRate/PaymentsPerYear),"")</f>
        <v>653.89942971202822</v>
      </c>
      <c r="J55" s="33">
        <f ca="1">IF(PaymentSchedule3[[#This Row],[Payment number]]&lt;&gt;"",IF(PaymentSchedule3[[#This Row],[Scheduled payment]]+PaymentSchedule3[[#This Row],[Extra
payment]]&lt;=PaymentSchedule3[[#This Row],[Beginning
balance]],PaymentSchedule3[[#This Row],[Beginning
balance]]-PaymentSchedule3[[#This Row],[Principal]],0),"")</f>
        <v>223525.37789717107</v>
      </c>
      <c r="K55" s="33">
        <f ca="1">IF(PaymentSchedule3[[#This Row],[Payment number]]&lt;&gt;"",SUM(INDEX(PaymentSchedule3[Interest],1,1):PaymentSchedule3[[#This Row],[Interest]]),"")</f>
        <v>29075.07011709757</v>
      </c>
    </row>
    <row r="56" spans="2:11" ht="24" customHeight="1" x14ac:dyDescent="0.25">
      <c r="B56" s="31">
        <f ca="1">IF(LoanIsGood,IF(ROW()-ROW(PaymentSchedule3[[#Headers],[Payment number]])&gt;ScheduledNumberOfPayments,"",ROW()-ROW(PaymentSchedule3[[#Headers],[Payment number]])),"")</f>
        <v>43</v>
      </c>
      <c r="C56" s="32">
        <f ca="1">IF(PaymentSchedule3[[#This Row],[Payment number]]&lt;&gt;"",EOMONTH(LoanStartDate,ROW(PaymentSchedule3[[#This Row],[Payment number]])-ROW(PaymentSchedule3[[#Headers],[Payment number]])-2)+DAY(LoanStartDate),"")</f>
        <v>47147</v>
      </c>
      <c r="D56" s="33">
        <f ca="1">IF(PaymentSchedule3[[#This Row],[Payment number]]&lt;&gt;"",IF(ROW()-ROW(PaymentSchedule3[[#Headers],[Beginning
balance]])=1,LoanAmount,INDEX(PaymentSchedule3[Ending
balance],ROW()-ROW(PaymentSchedule3[[#Headers],[Beginning
balance]])-1)),"")</f>
        <v>223525.37789717107</v>
      </c>
      <c r="E56" s="33">
        <f ca="1">IF(PaymentSchedule3[[#This Row],[Payment number]]&lt;&gt;"",ScheduledPayment,"")</f>
        <v>1122.6117195220611</v>
      </c>
      <c r="F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6" s="33">
        <f ca="1">IF(PaymentSchedule3[[#This Row],[Payment number]]&lt;&gt;"",PaymentSchedule3[[#This Row],[Total
payment]]-PaymentSchedule3[[#This Row],[Interest]],"")</f>
        <v>670.66270065531205</v>
      </c>
      <c r="I56" s="33">
        <f ca="1">IF(PaymentSchedule3[[#This Row],[Payment number]]&lt;&gt;"",PaymentSchedule3[[#This Row],[Beginning
balance]]*(InterestRate/PaymentsPerYear),"")</f>
        <v>651.94901886674904</v>
      </c>
      <c r="J56" s="33">
        <f ca="1">IF(PaymentSchedule3[[#This Row],[Payment number]]&lt;&gt;"",IF(PaymentSchedule3[[#This Row],[Scheduled payment]]+PaymentSchedule3[[#This Row],[Extra
payment]]&lt;=PaymentSchedule3[[#This Row],[Beginning
balance]],PaymentSchedule3[[#This Row],[Beginning
balance]]-PaymentSchedule3[[#This Row],[Principal]],0),"")</f>
        <v>222854.71519651575</v>
      </c>
      <c r="K56" s="33">
        <f ca="1">IF(PaymentSchedule3[[#This Row],[Payment number]]&lt;&gt;"",SUM(INDEX(PaymentSchedule3[Interest],1,1):PaymentSchedule3[[#This Row],[Interest]]),"")</f>
        <v>29727.019135964318</v>
      </c>
    </row>
    <row r="57" spans="2:11" ht="24" customHeight="1" x14ac:dyDescent="0.25">
      <c r="B57" s="31">
        <f ca="1">IF(LoanIsGood,IF(ROW()-ROW(PaymentSchedule3[[#Headers],[Payment number]])&gt;ScheduledNumberOfPayments,"",ROW()-ROW(PaymentSchedule3[[#Headers],[Payment number]])),"")</f>
        <v>44</v>
      </c>
      <c r="C57" s="32">
        <f ca="1">IF(PaymentSchedule3[[#This Row],[Payment number]]&lt;&gt;"",EOMONTH(LoanStartDate,ROW(PaymentSchedule3[[#This Row],[Payment number]])-ROW(PaymentSchedule3[[#Headers],[Payment number]])-2)+DAY(LoanStartDate),"")</f>
        <v>47178</v>
      </c>
      <c r="D57" s="33">
        <f ca="1">IF(PaymentSchedule3[[#This Row],[Payment number]]&lt;&gt;"",IF(ROW()-ROW(PaymentSchedule3[[#Headers],[Beginning
balance]])=1,LoanAmount,INDEX(PaymentSchedule3[Ending
balance],ROW()-ROW(PaymentSchedule3[[#Headers],[Beginning
balance]])-1)),"")</f>
        <v>222854.71519651575</v>
      </c>
      <c r="E57" s="33">
        <f ca="1">IF(PaymentSchedule3[[#This Row],[Payment number]]&lt;&gt;"",ScheduledPayment,"")</f>
        <v>1122.6117195220611</v>
      </c>
      <c r="F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7" s="33">
        <f ca="1">IF(PaymentSchedule3[[#This Row],[Payment number]]&lt;&gt;"",PaymentSchedule3[[#This Row],[Total
payment]]-PaymentSchedule3[[#This Row],[Interest]],"")</f>
        <v>672.61880019889009</v>
      </c>
      <c r="I57" s="33">
        <f ca="1">IF(PaymentSchedule3[[#This Row],[Payment number]]&lt;&gt;"",PaymentSchedule3[[#This Row],[Beginning
balance]]*(InterestRate/PaymentsPerYear),"")</f>
        <v>649.99291932317101</v>
      </c>
      <c r="J57" s="33">
        <f ca="1">IF(PaymentSchedule3[[#This Row],[Payment number]]&lt;&gt;"",IF(PaymentSchedule3[[#This Row],[Scheduled payment]]+PaymentSchedule3[[#This Row],[Extra
payment]]&lt;=PaymentSchedule3[[#This Row],[Beginning
balance]],PaymentSchedule3[[#This Row],[Beginning
balance]]-PaymentSchedule3[[#This Row],[Principal]],0),"")</f>
        <v>222182.09639631686</v>
      </c>
      <c r="K57" s="33">
        <f ca="1">IF(PaymentSchedule3[[#This Row],[Payment number]]&lt;&gt;"",SUM(INDEX(PaymentSchedule3[Interest],1,1):PaymentSchedule3[[#This Row],[Interest]]),"")</f>
        <v>30377.012055287487</v>
      </c>
    </row>
    <row r="58" spans="2:11" ht="24" customHeight="1" x14ac:dyDescent="0.25">
      <c r="B58" s="31">
        <f ca="1">IF(LoanIsGood,IF(ROW()-ROW(PaymentSchedule3[[#Headers],[Payment number]])&gt;ScheduledNumberOfPayments,"",ROW()-ROW(PaymentSchedule3[[#Headers],[Payment number]])),"")</f>
        <v>45</v>
      </c>
      <c r="C58" s="32">
        <f ca="1">IF(PaymentSchedule3[[#This Row],[Payment number]]&lt;&gt;"",EOMONTH(LoanStartDate,ROW(PaymentSchedule3[[#This Row],[Payment number]])-ROW(PaymentSchedule3[[#Headers],[Payment number]])-2)+DAY(LoanStartDate),"")</f>
        <v>47206</v>
      </c>
      <c r="D58" s="33">
        <f ca="1">IF(PaymentSchedule3[[#This Row],[Payment number]]&lt;&gt;"",IF(ROW()-ROW(PaymentSchedule3[[#Headers],[Beginning
balance]])=1,LoanAmount,INDEX(PaymentSchedule3[Ending
balance],ROW()-ROW(PaymentSchedule3[[#Headers],[Beginning
balance]])-1)),"")</f>
        <v>222182.09639631686</v>
      </c>
      <c r="E58" s="33">
        <f ca="1">IF(PaymentSchedule3[[#This Row],[Payment number]]&lt;&gt;"",ScheduledPayment,"")</f>
        <v>1122.6117195220611</v>
      </c>
      <c r="F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8" s="33">
        <f ca="1">IF(PaymentSchedule3[[#This Row],[Payment number]]&lt;&gt;"",PaymentSchedule3[[#This Row],[Total
payment]]-PaymentSchedule3[[#This Row],[Interest]],"")</f>
        <v>674.58060503280353</v>
      </c>
      <c r="I58" s="33">
        <f ca="1">IF(PaymentSchedule3[[#This Row],[Payment number]]&lt;&gt;"",PaymentSchedule3[[#This Row],[Beginning
balance]]*(InterestRate/PaymentsPerYear),"")</f>
        <v>648.03111448925756</v>
      </c>
      <c r="J58" s="33">
        <f ca="1">IF(PaymentSchedule3[[#This Row],[Payment number]]&lt;&gt;"",IF(PaymentSchedule3[[#This Row],[Scheduled payment]]+PaymentSchedule3[[#This Row],[Extra
payment]]&lt;=PaymentSchedule3[[#This Row],[Beginning
balance]],PaymentSchedule3[[#This Row],[Beginning
balance]]-PaymentSchedule3[[#This Row],[Principal]],0),"")</f>
        <v>221507.51579128407</v>
      </c>
      <c r="K58" s="33">
        <f ca="1">IF(PaymentSchedule3[[#This Row],[Payment number]]&lt;&gt;"",SUM(INDEX(PaymentSchedule3[Interest],1,1):PaymentSchedule3[[#This Row],[Interest]]),"")</f>
        <v>31025.043169776745</v>
      </c>
    </row>
    <row r="59" spans="2:11" ht="24" customHeight="1" x14ac:dyDescent="0.25">
      <c r="B59" s="31">
        <f ca="1">IF(LoanIsGood,IF(ROW()-ROW(PaymentSchedule3[[#Headers],[Payment number]])&gt;ScheduledNumberOfPayments,"",ROW()-ROW(PaymentSchedule3[[#Headers],[Payment number]])),"")</f>
        <v>46</v>
      </c>
      <c r="C59" s="32">
        <f ca="1">IF(PaymentSchedule3[[#This Row],[Payment number]]&lt;&gt;"",EOMONTH(LoanStartDate,ROW(PaymentSchedule3[[#This Row],[Payment number]])-ROW(PaymentSchedule3[[#Headers],[Payment number]])-2)+DAY(LoanStartDate),"")</f>
        <v>47237</v>
      </c>
      <c r="D59" s="33">
        <f ca="1">IF(PaymentSchedule3[[#This Row],[Payment number]]&lt;&gt;"",IF(ROW()-ROW(PaymentSchedule3[[#Headers],[Beginning
balance]])=1,LoanAmount,INDEX(PaymentSchedule3[Ending
balance],ROW()-ROW(PaymentSchedule3[[#Headers],[Beginning
balance]])-1)),"")</f>
        <v>221507.51579128407</v>
      </c>
      <c r="E59" s="33">
        <f ca="1">IF(PaymentSchedule3[[#This Row],[Payment number]]&lt;&gt;"",ScheduledPayment,"")</f>
        <v>1122.6117195220611</v>
      </c>
      <c r="F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59" s="33">
        <f ca="1">IF(PaymentSchedule3[[#This Row],[Payment number]]&lt;&gt;"",PaymentSchedule3[[#This Row],[Total
payment]]-PaymentSchedule3[[#This Row],[Interest]],"")</f>
        <v>676.54813179748248</v>
      </c>
      <c r="I59" s="33">
        <f ca="1">IF(PaymentSchedule3[[#This Row],[Payment number]]&lt;&gt;"",PaymentSchedule3[[#This Row],[Beginning
balance]]*(InterestRate/PaymentsPerYear),"")</f>
        <v>646.06358772457861</v>
      </c>
      <c r="J59" s="33">
        <f ca="1">IF(PaymentSchedule3[[#This Row],[Payment number]]&lt;&gt;"",IF(PaymentSchedule3[[#This Row],[Scheduled payment]]+PaymentSchedule3[[#This Row],[Extra
payment]]&lt;=PaymentSchedule3[[#This Row],[Beginning
balance]],PaymentSchedule3[[#This Row],[Beginning
balance]]-PaymentSchedule3[[#This Row],[Principal]],0),"")</f>
        <v>220830.96765948657</v>
      </c>
      <c r="K59" s="33">
        <f ca="1">IF(PaymentSchedule3[[#This Row],[Payment number]]&lt;&gt;"",SUM(INDEX(PaymentSchedule3[Interest],1,1):PaymentSchedule3[[#This Row],[Interest]]),"")</f>
        <v>31671.106757501322</v>
      </c>
    </row>
    <row r="60" spans="2:11" ht="24" customHeight="1" x14ac:dyDescent="0.25">
      <c r="B60" s="31">
        <f ca="1">IF(LoanIsGood,IF(ROW()-ROW(PaymentSchedule3[[#Headers],[Payment number]])&gt;ScheduledNumberOfPayments,"",ROW()-ROW(PaymentSchedule3[[#Headers],[Payment number]])),"")</f>
        <v>47</v>
      </c>
      <c r="C60" s="32">
        <f ca="1">IF(PaymentSchedule3[[#This Row],[Payment number]]&lt;&gt;"",EOMONTH(LoanStartDate,ROW(PaymentSchedule3[[#This Row],[Payment number]])-ROW(PaymentSchedule3[[#Headers],[Payment number]])-2)+DAY(LoanStartDate),"")</f>
        <v>47267</v>
      </c>
      <c r="D60" s="33">
        <f ca="1">IF(PaymentSchedule3[[#This Row],[Payment number]]&lt;&gt;"",IF(ROW()-ROW(PaymentSchedule3[[#Headers],[Beginning
balance]])=1,LoanAmount,INDEX(PaymentSchedule3[Ending
balance],ROW()-ROW(PaymentSchedule3[[#Headers],[Beginning
balance]])-1)),"")</f>
        <v>220830.96765948657</v>
      </c>
      <c r="E60" s="33">
        <f ca="1">IF(PaymentSchedule3[[#This Row],[Payment number]]&lt;&gt;"",ScheduledPayment,"")</f>
        <v>1122.6117195220611</v>
      </c>
      <c r="F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0" s="33">
        <f ca="1">IF(PaymentSchedule3[[#This Row],[Payment number]]&lt;&gt;"",PaymentSchedule3[[#This Row],[Total
payment]]-PaymentSchedule3[[#This Row],[Interest]],"")</f>
        <v>678.52139718189187</v>
      </c>
      <c r="I60" s="33">
        <f ca="1">IF(PaymentSchedule3[[#This Row],[Payment number]]&lt;&gt;"",PaymentSchedule3[[#This Row],[Beginning
balance]]*(InterestRate/PaymentsPerYear),"")</f>
        <v>644.09032234016922</v>
      </c>
      <c r="J60" s="33">
        <f ca="1">IF(PaymentSchedule3[[#This Row],[Payment number]]&lt;&gt;"",IF(PaymentSchedule3[[#This Row],[Scheduled payment]]+PaymentSchedule3[[#This Row],[Extra
payment]]&lt;=PaymentSchedule3[[#This Row],[Beginning
balance]],PaymentSchedule3[[#This Row],[Beginning
balance]]-PaymentSchedule3[[#This Row],[Principal]],0),"")</f>
        <v>220152.44626230467</v>
      </c>
      <c r="K60" s="33">
        <f ca="1">IF(PaymentSchedule3[[#This Row],[Payment number]]&lt;&gt;"",SUM(INDEX(PaymentSchedule3[Interest],1,1):PaymentSchedule3[[#This Row],[Interest]]),"")</f>
        <v>32315.197079841491</v>
      </c>
    </row>
    <row r="61" spans="2:11" ht="24" customHeight="1" x14ac:dyDescent="0.25">
      <c r="B61" s="31">
        <f ca="1">IF(LoanIsGood,IF(ROW()-ROW(PaymentSchedule3[[#Headers],[Payment number]])&gt;ScheduledNumberOfPayments,"",ROW()-ROW(PaymentSchedule3[[#Headers],[Payment number]])),"")</f>
        <v>48</v>
      </c>
      <c r="C61" s="32">
        <f ca="1">IF(PaymentSchedule3[[#This Row],[Payment number]]&lt;&gt;"",EOMONTH(LoanStartDate,ROW(PaymentSchedule3[[#This Row],[Payment number]])-ROW(PaymentSchedule3[[#Headers],[Payment number]])-2)+DAY(LoanStartDate),"")</f>
        <v>47298</v>
      </c>
      <c r="D61" s="33">
        <f ca="1">IF(PaymentSchedule3[[#This Row],[Payment number]]&lt;&gt;"",IF(ROW()-ROW(PaymentSchedule3[[#Headers],[Beginning
balance]])=1,LoanAmount,INDEX(PaymentSchedule3[Ending
balance],ROW()-ROW(PaymentSchedule3[[#Headers],[Beginning
balance]])-1)),"")</f>
        <v>220152.44626230467</v>
      </c>
      <c r="E61" s="33">
        <f ca="1">IF(PaymentSchedule3[[#This Row],[Payment number]]&lt;&gt;"",ScheduledPayment,"")</f>
        <v>1122.6117195220611</v>
      </c>
      <c r="F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1" s="33">
        <f ca="1">IF(PaymentSchedule3[[#This Row],[Payment number]]&lt;&gt;"",PaymentSchedule3[[#This Row],[Total
payment]]-PaymentSchedule3[[#This Row],[Interest]],"")</f>
        <v>680.50041792367244</v>
      </c>
      <c r="I61" s="33">
        <f ca="1">IF(PaymentSchedule3[[#This Row],[Payment number]]&lt;&gt;"",PaymentSchedule3[[#This Row],[Beginning
balance]]*(InterestRate/PaymentsPerYear),"")</f>
        <v>642.11130159838865</v>
      </c>
      <c r="J61" s="33">
        <f ca="1">IF(PaymentSchedule3[[#This Row],[Payment number]]&lt;&gt;"",IF(PaymentSchedule3[[#This Row],[Scheduled payment]]+PaymentSchedule3[[#This Row],[Extra
payment]]&lt;=PaymentSchedule3[[#This Row],[Beginning
balance]],PaymentSchedule3[[#This Row],[Beginning
balance]]-PaymentSchedule3[[#This Row],[Principal]],0),"")</f>
        <v>219471.945844381</v>
      </c>
      <c r="K61" s="33">
        <f ca="1">IF(PaymentSchedule3[[#This Row],[Payment number]]&lt;&gt;"",SUM(INDEX(PaymentSchedule3[Interest],1,1):PaymentSchedule3[[#This Row],[Interest]]),"")</f>
        <v>32957.308381439878</v>
      </c>
    </row>
    <row r="62" spans="2:11" ht="24" customHeight="1" x14ac:dyDescent="0.25">
      <c r="B62" s="31">
        <f ca="1">IF(LoanIsGood,IF(ROW()-ROW(PaymentSchedule3[[#Headers],[Payment number]])&gt;ScheduledNumberOfPayments,"",ROW()-ROW(PaymentSchedule3[[#Headers],[Payment number]])),"")</f>
        <v>49</v>
      </c>
      <c r="C62" s="32">
        <f ca="1">IF(PaymentSchedule3[[#This Row],[Payment number]]&lt;&gt;"",EOMONTH(LoanStartDate,ROW(PaymentSchedule3[[#This Row],[Payment number]])-ROW(PaymentSchedule3[[#Headers],[Payment number]])-2)+DAY(LoanStartDate),"")</f>
        <v>47328</v>
      </c>
      <c r="D62" s="33">
        <f ca="1">IF(PaymentSchedule3[[#This Row],[Payment number]]&lt;&gt;"",IF(ROW()-ROW(PaymentSchedule3[[#Headers],[Beginning
balance]])=1,LoanAmount,INDEX(PaymentSchedule3[Ending
balance],ROW()-ROW(PaymentSchedule3[[#Headers],[Beginning
balance]])-1)),"")</f>
        <v>219471.945844381</v>
      </c>
      <c r="E62" s="33">
        <f ca="1">IF(PaymentSchedule3[[#This Row],[Payment number]]&lt;&gt;"",ScheduledPayment,"")</f>
        <v>1122.6117195220611</v>
      </c>
      <c r="F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2" s="33">
        <f ca="1">IF(PaymentSchedule3[[#This Row],[Payment number]]&lt;&gt;"",PaymentSchedule3[[#This Row],[Total
payment]]-PaymentSchedule3[[#This Row],[Interest]],"")</f>
        <v>682.4852108092831</v>
      </c>
      <c r="I62" s="33">
        <f ca="1">IF(PaymentSchedule3[[#This Row],[Payment number]]&lt;&gt;"",PaymentSchedule3[[#This Row],[Beginning
balance]]*(InterestRate/PaymentsPerYear),"")</f>
        <v>640.12650871277799</v>
      </c>
      <c r="J62" s="33">
        <f ca="1">IF(PaymentSchedule3[[#This Row],[Payment number]]&lt;&gt;"",IF(PaymentSchedule3[[#This Row],[Scheduled payment]]+PaymentSchedule3[[#This Row],[Extra
payment]]&lt;=PaymentSchedule3[[#This Row],[Beginning
balance]],PaymentSchedule3[[#This Row],[Beginning
balance]]-PaymentSchedule3[[#This Row],[Principal]],0),"")</f>
        <v>218789.46063357173</v>
      </c>
      <c r="K62" s="33">
        <f ca="1">IF(PaymentSchedule3[[#This Row],[Payment number]]&lt;&gt;"",SUM(INDEX(PaymentSchedule3[Interest],1,1):PaymentSchedule3[[#This Row],[Interest]]),"")</f>
        <v>33597.434890152654</v>
      </c>
    </row>
    <row r="63" spans="2:11" ht="24" customHeight="1" x14ac:dyDescent="0.25">
      <c r="B63" s="31">
        <f ca="1">IF(LoanIsGood,IF(ROW()-ROW(PaymentSchedule3[[#Headers],[Payment number]])&gt;ScheduledNumberOfPayments,"",ROW()-ROW(PaymentSchedule3[[#Headers],[Payment number]])),"")</f>
        <v>50</v>
      </c>
      <c r="C63" s="32">
        <f ca="1">IF(PaymentSchedule3[[#This Row],[Payment number]]&lt;&gt;"",EOMONTH(LoanStartDate,ROW(PaymentSchedule3[[#This Row],[Payment number]])-ROW(PaymentSchedule3[[#Headers],[Payment number]])-2)+DAY(LoanStartDate),"")</f>
        <v>47359</v>
      </c>
      <c r="D63" s="33">
        <f ca="1">IF(PaymentSchedule3[[#This Row],[Payment number]]&lt;&gt;"",IF(ROW()-ROW(PaymentSchedule3[[#Headers],[Beginning
balance]])=1,LoanAmount,INDEX(PaymentSchedule3[Ending
balance],ROW()-ROW(PaymentSchedule3[[#Headers],[Beginning
balance]])-1)),"")</f>
        <v>218789.46063357173</v>
      </c>
      <c r="E63" s="33">
        <f ca="1">IF(PaymentSchedule3[[#This Row],[Payment number]]&lt;&gt;"",ScheduledPayment,"")</f>
        <v>1122.6117195220611</v>
      </c>
      <c r="F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3" s="33">
        <f ca="1">IF(PaymentSchedule3[[#This Row],[Payment number]]&lt;&gt;"",PaymentSchedule3[[#This Row],[Total
payment]]-PaymentSchedule3[[#This Row],[Interest]],"")</f>
        <v>684.47579267414358</v>
      </c>
      <c r="I63" s="33">
        <f ca="1">IF(PaymentSchedule3[[#This Row],[Payment number]]&lt;&gt;"",PaymentSchedule3[[#This Row],[Beginning
balance]]*(InterestRate/PaymentsPerYear),"")</f>
        <v>638.13592684791752</v>
      </c>
      <c r="J63" s="33">
        <f ca="1">IF(PaymentSchedule3[[#This Row],[Payment number]]&lt;&gt;"",IF(PaymentSchedule3[[#This Row],[Scheduled payment]]+PaymentSchedule3[[#This Row],[Extra
payment]]&lt;=PaymentSchedule3[[#This Row],[Beginning
balance]],PaymentSchedule3[[#This Row],[Beginning
balance]]-PaymentSchedule3[[#This Row],[Principal]],0),"")</f>
        <v>218104.98484089758</v>
      </c>
      <c r="K63" s="33">
        <f ca="1">IF(PaymentSchedule3[[#This Row],[Payment number]]&lt;&gt;"",SUM(INDEX(PaymentSchedule3[Interest],1,1):PaymentSchedule3[[#This Row],[Interest]]),"")</f>
        <v>34235.570817000575</v>
      </c>
    </row>
    <row r="64" spans="2:11" ht="24" customHeight="1" x14ac:dyDescent="0.25">
      <c r="B64" s="31">
        <f ca="1">IF(LoanIsGood,IF(ROW()-ROW(PaymentSchedule3[[#Headers],[Payment number]])&gt;ScheduledNumberOfPayments,"",ROW()-ROW(PaymentSchedule3[[#Headers],[Payment number]])),"")</f>
        <v>51</v>
      </c>
      <c r="C64" s="32">
        <f ca="1">IF(PaymentSchedule3[[#This Row],[Payment number]]&lt;&gt;"",EOMONTH(LoanStartDate,ROW(PaymentSchedule3[[#This Row],[Payment number]])-ROW(PaymentSchedule3[[#Headers],[Payment number]])-2)+DAY(LoanStartDate),"")</f>
        <v>47390</v>
      </c>
      <c r="D64" s="33">
        <f ca="1">IF(PaymentSchedule3[[#This Row],[Payment number]]&lt;&gt;"",IF(ROW()-ROW(PaymentSchedule3[[#Headers],[Beginning
balance]])=1,LoanAmount,INDEX(PaymentSchedule3[Ending
balance],ROW()-ROW(PaymentSchedule3[[#Headers],[Beginning
balance]])-1)),"")</f>
        <v>218104.98484089758</v>
      </c>
      <c r="E64" s="33">
        <f ca="1">IF(PaymentSchedule3[[#This Row],[Payment number]]&lt;&gt;"",ScheduledPayment,"")</f>
        <v>1122.6117195220611</v>
      </c>
      <c r="F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4" s="33">
        <f ca="1">IF(PaymentSchedule3[[#This Row],[Payment number]]&lt;&gt;"",PaymentSchedule3[[#This Row],[Total
payment]]-PaymentSchedule3[[#This Row],[Interest]],"")</f>
        <v>686.47218040277642</v>
      </c>
      <c r="I64" s="33">
        <f ca="1">IF(PaymentSchedule3[[#This Row],[Payment number]]&lt;&gt;"",PaymentSchedule3[[#This Row],[Beginning
balance]]*(InterestRate/PaymentsPerYear),"")</f>
        <v>636.13953911928468</v>
      </c>
      <c r="J64" s="33">
        <f ca="1">IF(PaymentSchedule3[[#This Row],[Payment number]]&lt;&gt;"",IF(PaymentSchedule3[[#This Row],[Scheduled payment]]+PaymentSchedule3[[#This Row],[Extra
payment]]&lt;=PaymentSchedule3[[#This Row],[Beginning
balance]],PaymentSchedule3[[#This Row],[Beginning
balance]]-PaymentSchedule3[[#This Row],[Principal]],0),"")</f>
        <v>217418.5126604948</v>
      </c>
      <c r="K64" s="33">
        <f ca="1">IF(PaymentSchedule3[[#This Row],[Payment number]]&lt;&gt;"",SUM(INDEX(PaymentSchedule3[Interest],1,1):PaymentSchedule3[[#This Row],[Interest]]),"")</f>
        <v>34871.71035611986</v>
      </c>
    </row>
    <row r="65" spans="2:11" ht="24" customHeight="1" x14ac:dyDescent="0.25">
      <c r="B65" s="31">
        <f ca="1">IF(LoanIsGood,IF(ROW()-ROW(PaymentSchedule3[[#Headers],[Payment number]])&gt;ScheduledNumberOfPayments,"",ROW()-ROW(PaymentSchedule3[[#Headers],[Payment number]])),"")</f>
        <v>52</v>
      </c>
      <c r="C65" s="32">
        <f ca="1">IF(PaymentSchedule3[[#This Row],[Payment number]]&lt;&gt;"",EOMONTH(LoanStartDate,ROW(PaymentSchedule3[[#This Row],[Payment number]])-ROW(PaymentSchedule3[[#Headers],[Payment number]])-2)+DAY(LoanStartDate),"")</f>
        <v>47420</v>
      </c>
      <c r="D65" s="33">
        <f ca="1">IF(PaymentSchedule3[[#This Row],[Payment number]]&lt;&gt;"",IF(ROW()-ROW(PaymentSchedule3[[#Headers],[Beginning
balance]])=1,LoanAmount,INDEX(PaymentSchedule3[Ending
balance],ROW()-ROW(PaymentSchedule3[[#Headers],[Beginning
balance]])-1)),"")</f>
        <v>217418.5126604948</v>
      </c>
      <c r="E65" s="33">
        <f ca="1">IF(PaymentSchedule3[[#This Row],[Payment number]]&lt;&gt;"",ScheduledPayment,"")</f>
        <v>1122.6117195220611</v>
      </c>
      <c r="F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5" s="33">
        <f ca="1">IF(PaymentSchedule3[[#This Row],[Payment number]]&lt;&gt;"",PaymentSchedule3[[#This Row],[Total
payment]]-PaymentSchedule3[[#This Row],[Interest]],"")</f>
        <v>688.47439092895127</v>
      </c>
      <c r="I65" s="33">
        <f ca="1">IF(PaymentSchedule3[[#This Row],[Payment number]]&lt;&gt;"",PaymentSchedule3[[#This Row],[Beginning
balance]]*(InterestRate/PaymentsPerYear),"")</f>
        <v>634.13732859310983</v>
      </c>
      <c r="J65" s="33">
        <f ca="1">IF(PaymentSchedule3[[#This Row],[Payment number]]&lt;&gt;"",IF(PaymentSchedule3[[#This Row],[Scheduled payment]]+PaymentSchedule3[[#This Row],[Extra
payment]]&lt;=PaymentSchedule3[[#This Row],[Beginning
balance]],PaymentSchedule3[[#This Row],[Beginning
balance]]-PaymentSchedule3[[#This Row],[Principal]],0),"")</f>
        <v>216730.03826956585</v>
      </c>
      <c r="K65" s="33">
        <f ca="1">IF(PaymentSchedule3[[#This Row],[Payment number]]&lt;&gt;"",SUM(INDEX(PaymentSchedule3[Interest],1,1):PaymentSchedule3[[#This Row],[Interest]]),"")</f>
        <v>35505.847684712971</v>
      </c>
    </row>
    <row r="66" spans="2:11" ht="24" customHeight="1" x14ac:dyDescent="0.25">
      <c r="B66" s="31">
        <f ca="1">IF(LoanIsGood,IF(ROW()-ROW(PaymentSchedule3[[#Headers],[Payment number]])&gt;ScheduledNumberOfPayments,"",ROW()-ROW(PaymentSchedule3[[#Headers],[Payment number]])),"")</f>
        <v>53</v>
      </c>
      <c r="C66" s="32">
        <f ca="1">IF(PaymentSchedule3[[#This Row],[Payment number]]&lt;&gt;"",EOMONTH(LoanStartDate,ROW(PaymentSchedule3[[#This Row],[Payment number]])-ROW(PaymentSchedule3[[#Headers],[Payment number]])-2)+DAY(LoanStartDate),"")</f>
        <v>47451</v>
      </c>
      <c r="D66" s="33">
        <f ca="1">IF(PaymentSchedule3[[#This Row],[Payment number]]&lt;&gt;"",IF(ROW()-ROW(PaymentSchedule3[[#Headers],[Beginning
balance]])=1,LoanAmount,INDEX(PaymentSchedule3[Ending
balance],ROW()-ROW(PaymentSchedule3[[#Headers],[Beginning
balance]])-1)),"")</f>
        <v>216730.03826956585</v>
      </c>
      <c r="E66" s="33">
        <f ca="1">IF(PaymentSchedule3[[#This Row],[Payment number]]&lt;&gt;"",ScheduledPayment,"")</f>
        <v>1122.6117195220611</v>
      </c>
      <c r="F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6" s="33">
        <f ca="1">IF(PaymentSchedule3[[#This Row],[Payment number]]&lt;&gt;"",PaymentSchedule3[[#This Row],[Total
payment]]-PaymentSchedule3[[#This Row],[Interest]],"")</f>
        <v>690.48244123582731</v>
      </c>
      <c r="I66" s="33">
        <f ca="1">IF(PaymentSchedule3[[#This Row],[Payment number]]&lt;&gt;"",PaymentSchedule3[[#This Row],[Beginning
balance]]*(InterestRate/PaymentsPerYear),"")</f>
        <v>632.12927828623378</v>
      </c>
      <c r="J66" s="33">
        <f ca="1">IF(PaymentSchedule3[[#This Row],[Payment number]]&lt;&gt;"",IF(PaymentSchedule3[[#This Row],[Scheduled payment]]+PaymentSchedule3[[#This Row],[Extra
payment]]&lt;=PaymentSchedule3[[#This Row],[Beginning
balance]],PaymentSchedule3[[#This Row],[Beginning
balance]]-PaymentSchedule3[[#This Row],[Principal]],0),"")</f>
        <v>216039.55582833002</v>
      </c>
      <c r="K66" s="33">
        <f ca="1">IF(PaymentSchedule3[[#This Row],[Payment number]]&lt;&gt;"",SUM(INDEX(PaymentSchedule3[Interest],1,1):PaymentSchedule3[[#This Row],[Interest]]),"")</f>
        <v>36137.976962999208</v>
      </c>
    </row>
    <row r="67" spans="2:11" ht="24" customHeight="1" x14ac:dyDescent="0.25">
      <c r="B67" s="31">
        <f ca="1">IF(LoanIsGood,IF(ROW()-ROW(PaymentSchedule3[[#Headers],[Payment number]])&gt;ScheduledNumberOfPayments,"",ROW()-ROW(PaymentSchedule3[[#Headers],[Payment number]])),"")</f>
        <v>54</v>
      </c>
      <c r="C67" s="32">
        <f ca="1">IF(PaymentSchedule3[[#This Row],[Payment number]]&lt;&gt;"",EOMONTH(LoanStartDate,ROW(PaymentSchedule3[[#This Row],[Payment number]])-ROW(PaymentSchedule3[[#Headers],[Payment number]])-2)+DAY(LoanStartDate),"")</f>
        <v>47481</v>
      </c>
      <c r="D67" s="33">
        <f ca="1">IF(PaymentSchedule3[[#This Row],[Payment number]]&lt;&gt;"",IF(ROW()-ROW(PaymentSchedule3[[#Headers],[Beginning
balance]])=1,LoanAmount,INDEX(PaymentSchedule3[Ending
balance],ROW()-ROW(PaymentSchedule3[[#Headers],[Beginning
balance]])-1)),"")</f>
        <v>216039.55582833002</v>
      </c>
      <c r="E67" s="33">
        <f ca="1">IF(PaymentSchedule3[[#This Row],[Payment number]]&lt;&gt;"",ScheduledPayment,"")</f>
        <v>1122.6117195220611</v>
      </c>
      <c r="F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7" s="33">
        <f ca="1">IF(PaymentSchedule3[[#This Row],[Payment number]]&lt;&gt;"",PaymentSchedule3[[#This Row],[Total
payment]]-PaymentSchedule3[[#This Row],[Interest]],"")</f>
        <v>692.49634835609845</v>
      </c>
      <c r="I67" s="33">
        <f ca="1">IF(PaymentSchedule3[[#This Row],[Payment number]]&lt;&gt;"",PaymentSchedule3[[#This Row],[Beginning
balance]]*(InterestRate/PaymentsPerYear),"")</f>
        <v>630.11537116596264</v>
      </c>
      <c r="J67" s="33">
        <f ca="1">IF(PaymentSchedule3[[#This Row],[Payment number]]&lt;&gt;"",IF(PaymentSchedule3[[#This Row],[Scheduled payment]]+PaymentSchedule3[[#This Row],[Extra
payment]]&lt;=PaymentSchedule3[[#This Row],[Beginning
balance]],PaymentSchedule3[[#This Row],[Beginning
balance]]-PaymentSchedule3[[#This Row],[Principal]],0),"")</f>
        <v>215347.05947997392</v>
      </c>
      <c r="K67" s="33">
        <f ca="1">IF(PaymentSchedule3[[#This Row],[Payment number]]&lt;&gt;"",SUM(INDEX(PaymentSchedule3[Interest],1,1):PaymentSchedule3[[#This Row],[Interest]]),"")</f>
        <v>36768.092334165172</v>
      </c>
    </row>
    <row r="68" spans="2:11" ht="24" customHeight="1" x14ac:dyDescent="0.25">
      <c r="B68" s="31">
        <f ca="1">IF(LoanIsGood,IF(ROW()-ROW(PaymentSchedule3[[#Headers],[Payment number]])&gt;ScheduledNumberOfPayments,"",ROW()-ROW(PaymentSchedule3[[#Headers],[Payment number]])),"")</f>
        <v>55</v>
      </c>
      <c r="C68" s="32">
        <f ca="1">IF(PaymentSchedule3[[#This Row],[Payment number]]&lt;&gt;"",EOMONTH(LoanStartDate,ROW(PaymentSchedule3[[#This Row],[Payment number]])-ROW(PaymentSchedule3[[#Headers],[Payment number]])-2)+DAY(LoanStartDate),"")</f>
        <v>47512</v>
      </c>
      <c r="D68" s="33">
        <f ca="1">IF(PaymentSchedule3[[#This Row],[Payment number]]&lt;&gt;"",IF(ROW()-ROW(PaymentSchedule3[[#Headers],[Beginning
balance]])=1,LoanAmount,INDEX(PaymentSchedule3[Ending
balance],ROW()-ROW(PaymentSchedule3[[#Headers],[Beginning
balance]])-1)),"")</f>
        <v>215347.05947997392</v>
      </c>
      <c r="E68" s="33">
        <f ca="1">IF(PaymentSchedule3[[#This Row],[Payment number]]&lt;&gt;"",ScheduledPayment,"")</f>
        <v>1122.6117195220611</v>
      </c>
      <c r="F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8" s="33">
        <f ca="1">IF(PaymentSchedule3[[#This Row],[Payment number]]&lt;&gt;"",PaymentSchedule3[[#This Row],[Total
payment]]-PaymentSchedule3[[#This Row],[Interest]],"")</f>
        <v>694.51612937213713</v>
      </c>
      <c r="I68" s="33">
        <f ca="1">IF(PaymentSchedule3[[#This Row],[Payment number]]&lt;&gt;"",PaymentSchedule3[[#This Row],[Beginning
balance]]*(InterestRate/PaymentsPerYear),"")</f>
        <v>628.09559014992396</v>
      </c>
      <c r="J68" s="33">
        <f ca="1">IF(PaymentSchedule3[[#This Row],[Payment number]]&lt;&gt;"",IF(PaymentSchedule3[[#This Row],[Scheduled payment]]+PaymentSchedule3[[#This Row],[Extra
payment]]&lt;=PaymentSchedule3[[#This Row],[Beginning
balance]],PaymentSchedule3[[#This Row],[Beginning
balance]]-PaymentSchedule3[[#This Row],[Principal]],0),"")</f>
        <v>214652.54335060177</v>
      </c>
      <c r="K68" s="33">
        <f ca="1">IF(PaymentSchedule3[[#This Row],[Payment number]]&lt;&gt;"",SUM(INDEX(PaymentSchedule3[Interest],1,1):PaymentSchedule3[[#This Row],[Interest]]),"")</f>
        <v>37396.187924315098</v>
      </c>
    </row>
    <row r="69" spans="2:11" ht="24" customHeight="1" x14ac:dyDescent="0.25">
      <c r="B69" s="31">
        <f ca="1">IF(LoanIsGood,IF(ROW()-ROW(PaymentSchedule3[[#Headers],[Payment number]])&gt;ScheduledNumberOfPayments,"",ROW()-ROW(PaymentSchedule3[[#Headers],[Payment number]])),"")</f>
        <v>56</v>
      </c>
      <c r="C69" s="32">
        <f ca="1">IF(PaymentSchedule3[[#This Row],[Payment number]]&lt;&gt;"",EOMONTH(LoanStartDate,ROW(PaymentSchedule3[[#This Row],[Payment number]])-ROW(PaymentSchedule3[[#Headers],[Payment number]])-2)+DAY(LoanStartDate),"")</f>
        <v>47543</v>
      </c>
      <c r="D69" s="33">
        <f ca="1">IF(PaymentSchedule3[[#This Row],[Payment number]]&lt;&gt;"",IF(ROW()-ROW(PaymentSchedule3[[#Headers],[Beginning
balance]])=1,LoanAmount,INDEX(PaymentSchedule3[Ending
balance],ROW()-ROW(PaymentSchedule3[[#Headers],[Beginning
balance]])-1)),"")</f>
        <v>214652.54335060177</v>
      </c>
      <c r="E69" s="33">
        <f ca="1">IF(PaymentSchedule3[[#This Row],[Payment number]]&lt;&gt;"",ScheduledPayment,"")</f>
        <v>1122.6117195220611</v>
      </c>
      <c r="F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69" s="33">
        <f ca="1">IF(PaymentSchedule3[[#This Row],[Payment number]]&lt;&gt;"",PaymentSchedule3[[#This Row],[Total
payment]]-PaymentSchedule3[[#This Row],[Interest]],"")</f>
        <v>696.54180141613926</v>
      </c>
      <c r="I69" s="33">
        <f ca="1">IF(PaymentSchedule3[[#This Row],[Payment number]]&lt;&gt;"",PaymentSchedule3[[#This Row],[Beginning
balance]]*(InterestRate/PaymentsPerYear),"")</f>
        <v>626.06991810592183</v>
      </c>
      <c r="J69" s="33">
        <f ca="1">IF(PaymentSchedule3[[#This Row],[Payment number]]&lt;&gt;"",IF(PaymentSchedule3[[#This Row],[Scheduled payment]]+PaymentSchedule3[[#This Row],[Extra
payment]]&lt;=PaymentSchedule3[[#This Row],[Beginning
balance]],PaymentSchedule3[[#This Row],[Beginning
balance]]-PaymentSchedule3[[#This Row],[Principal]],0),"")</f>
        <v>213956.00154918563</v>
      </c>
      <c r="K69" s="33">
        <f ca="1">IF(PaymentSchedule3[[#This Row],[Payment number]]&lt;&gt;"",SUM(INDEX(PaymentSchedule3[Interest],1,1):PaymentSchedule3[[#This Row],[Interest]]),"")</f>
        <v>38022.257842421022</v>
      </c>
    </row>
    <row r="70" spans="2:11" ht="24" customHeight="1" x14ac:dyDescent="0.25">
      <c r="B70" s="31">
        <f ca="1">IF(LoanIsGood,IF(ROW()-ROW(PaymentSchedule3[[#Headers],[Payment number]])&gt;ScheduledNumberOfPayments,"",ROW()-ROW(PaymentSchedule3[[#Headers],[Payment number]])),"")</f>
        <v>57</v>
      </c>
      <c r="C70" s="32">
        <f ca="1">IF(PaymentSchedule3[[#This Row],[Payment number]]&lt;&gt;"",EOMONTH(LoanStartDate,ROW(PaymentSchedule3[[#This Row],[Payment number]])-ROW(PaymentSchedule3[[#Headers],[Payment number]])-2)+DAY(LoanStartDate),"")</f>
        <v>47571</v>
      </c>
      <c r="D70" s="33">
        <f ca="1">IF(PaymentSchedule3[[#This Row],[Payment number]]&lt;&gt;"",IF(ROW()-ROW(PaymentSchedule3[[#Headers],[Beginning
balance]])=1,LoanAmount,INDEX(PaymentSchedule3[Ending
balance],ROW()-ROW(PaymentSchedule3[[#Headers],[Beginning
balance]])-1)),"")</f>
        <v>213956.00154918563</v>
      </c>
      <c r="E70" s="33">
        <f ca="1">IF(PaymentSchedule3[[#This Row],[Payment number]]&lt;&gt;"",ScheduledPayment,"")</f>
        <v>1122.6117195220611</v>
      </c>
      <c r="F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0" s="33">
        <f ca="1">IF(PaymentSchedule3[[#This Row],[Payment number]]&lt;&gt;"",PaymentSchedule3[[#This Row],[Total
payment]]-PaymentSchedule3[[#This Row],[Interest]],"")</f>
        <v>698.57338167026967</v>
      </c>
      <c r="I70" s="33">
        <f ca="1">IF(PaymentSchedule3[[#This Row],[Payment number]]&lt;&gt;"",PaymentSchedule3[[#This Row],[Beginning
balance]]*(InterestRate/PaymentsPerYear),"")</f>
        <v>624.03833785179143</v>
      </c>
      <c r="J70" s="33">
        <f ca="1">IF(PaymentSchedule3[[#This Row],[Payment number]]&lt;&gt;"",IF(PaymentSchedule3[[#This Row],[Scheduled payment]]+PaymentSchedule3[[#This Row],[Extra
payment]]&lt;=PaymentSchedule3[[#This Row],[Beginning
balance]],PaymentSchedule3[[#This Row],[Beginning
balance]]-PaymentSchedule3[[#This Row],[Principal]],0),"")</f>
        <v>213257.42816751538</v>
      </c>
      <c r="K70" s="33">
        <f ca="1">IF(PaymentSchedule3[[#This Row],[Payment number]]&lt;&gt;"",SUM(INDEX(PaymentSchedule3[Interest],1,1):PaymentSchedule3[[#This Row],[Interest]]),"")</f>
        <v>38646.296180272817</v>
      </c>
    </row>
    <row r="71" spans="2:11" ht="24" customHeight="1" x14ac:dyDescent="0.25">
      <c r="B71" s="31">
        <f ca="1">IF(LoanIsGood,IF(ROW()-ROW(PaymentSchedule3[[#Headers],[Payment number]])&gt;ScheduledNumberOfPayments,"",ROW()-ROW(PaymentSchedule3[[#Headers],[Payment number]])),"")</f>
        <v>58</v>
      </c>
      <c r="C71" s="32">
        <f ca="1">IF(PaymentSchedule3[[#This Row],[Payment number]]&lt;&gt;"",EOMONTH(LoanStartDate,ROW(PaymentSchedule3[[#This Row],[Payment number]])-ROW(PaymentSchedule3[[#Headers],[Payment number]])-2)+DAY(LoanStartDate),"")</f>
        <v>47602</v>
      </c>
      <c r="D71" s="33">
        <f ca="1">IF(PaymentSchedule3[[#This Row],[Payment number]]&lt;&gt;"",IF(ROW()-ROW(PaymentSchedule3[[#Headers],[Beginning
balance]])=1,LoanAmount,INDEX(PaymentSchedule3[Ending
balance],ROW()-ROW(PaymentSchedule3[[#Headers],[Beginning
balance]])-1)),"")</f>
        <v>213257.42816751538</v>
      </c>
      <c r="E71" s="33">
        <f ca="1">IF(PaymentSchedule3[[#This Row],[Payment number]]&lt;&gt;"",ScheduledPayment,"")</f>
        <v>1122.6117195220611</v>
      </c>
      <c r="F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1" s="33">
        <f ca="1">IF(PaymentSchedule3[[#This Row],[Payment number]]&lt;&gt;"",PaymentSchedule3[[#This Row],[Total
payment]]-PaymentSchedule3[[#This Row],[Interest]],"")</f>
        <v>700.6108873668079</v>
      </c>
      <c r="I71" s="33">
        <f ca="1">IF(PaymentSchedule3[[#This Row],[Payment number]]&lt;&gt;"",PaymentSchedule3[[#This Row],[Beginning
balance]]*(InterestRate/PaymentsPerYear),"")</f>
        <v>622.00083215525319</v>
      </c>
      <c r="J71" s="33">
        <f ca="1">IF(PaymentSchedule3[[#This Row],[Payment number]]&lt;&gt;"",IF(PaymentSchedule3[[#This Row],[Scheduled payment]]+PaymentSchedule3[[#This Row],[Extra
payment]]&lt;=PaymentSchedule3[[#This Row],[Beginning
balance]],PaymentSchedule3[[#This Row],[Beginning
balance]]-PaymentSchedule3[[#This Row],[Principal]],0),"")</f>
        <v>212556.81728014856</v>
      </c>
      <c r="K71" s="33">
        <f ca="1">IF(PaymentSchedule3[[#This Row],[Payment number]]&lt;&gt;"",SUM(INDEX(PaymentSchedule3[Interest],1,1):PaymentSchedule3[[#This Row],[Interest]]),"")</f>
        <v>39268.297012428069</v>
      </c>
    </row>
    <row r="72" spans="2:11" ht="24" customHeight="1" x14ac:dyDescent="0.25">
      <c r="B72" s="31">
        <f ca="1">IF(LoanIsGood,IF(ROW()-ROW(PaymentSchedule3[[#Headers],[Payment number]])&gt;ScheduledNumberOfPayments,"",ROW()-ROW(PaymentSchedule3[[#Headers],[Payment number]])),"")</f>
        <v>59</v>
      </c>
      <c r="C72" s="32">
        <f ca="1">IF(PaymentSchedule3[[#This Row],[Payment number]]&lt;&gt;"",EOMONTH(LoanStartDate,ROW(PaymentSchedule3[[#This Row],[Payment number]])-ROW(PaymentSchedule3[[#Headers],[Payment number]])-2)+DAY(LoanStartDate),"")</f>
        <v>47632</v>
      </c>
      <c r="D72" s="33">
        <f ca="1">IF(PaymentSchedule3[[#This Row],[Payment number]]&lt;&gt;"",IF(ROW()-ROW(PaymentSchedule3[[#Headers],[Beginning
balance]])=1,LoanAmount,INDEX(PaymentSchedule3[Ending
balance],ROW()-ROW(PaymentSchedule3[[#Headers],[Beginning
balance]])-1)),"")</f>
        <v>212556.81728014856</v>
      </c>
      <c r="E72" s="33">
        <f ca="1">IF(PaymentSchedule3[[#This Row],[Payment number]]&lt;&gt;"",ScheduledPayment,"")</f>
        <v>1122.6117195220611</v>
      </c>
      <c r="F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2" s="33">
        <f ca="1">IF(PaymentSchedule3[[#This Row],[Payment number]]&lt;&gt;"",PaymentSchedule3[[#This Row],[Total
payment]]-PaymentSchedule3[[#This Row],[Interest]],"")</f>
        <v>702.65433578829447</v>
      </c>
      <c r="I72" s="33">
        <f ca="1">IF(PaymentSchedule3[[#This Row],[Payment number]]&lt;&gt;"",PaymentSchedule3[[#This Row],[Beginning
balance]]*(InterestRate/PaymentsPerYear),"")</f>
        <v>619.95738373376662</v>
      </c>
      <c r="J72" s="33">
        <f ca="1">IF(PaymentSchedule3[[#This Row],[Payment number]]&lt;&gt;"",IF(PaymentSchedule3[[#This Row],[Scheduled payment]]+PaymentSchedule3[[#This Row],[Extra
payment]]&lt;=PaymentSchedule3[[#This Row],[Beginning
balance]],PaymentSchedule3[[#This Row],[Beginning
balance]]-PaymentSchedule3[[#This Row],[Principal]],0),"")</f>
        <v>211854.16294436026</v>
      </c>
      <c r="K72" s="33">
        <f ca="1">IF(PaymentSchedule3[[#This Row],[Payment number]]&lt;&gt;"",SUM(INDEX(PaymentSchedule3[Interest],1,1):PaymentSchedule3[[#This Row],[Interest]]),"")</f>
        <v>39888.254396161836</v>
      </c>
    </row>
    <row r="73" spans="2:11" ht="24" customHeight="1" x14ac:dyDescent="0.25">
      <c r="B73" s="31">
        <f ca="1">IF(LoanIsGood,IF(ROW()-ROW(PaymentSchedule3[[#Headers],[Payment number]])&gt;ScheduledNumberOfPayments,"",ROW()-ROW(PaymentSchedule3[[#Headers],[Payment number]])),"")</f>
        <v>60</v>
      </c>
      <c r="C73" s="32">
        <f ca="1">IF(PaymentSchedule3[[#This Row],[Payment number]]&lt;&gt;"",EOMONTH(LoanStartDate,ROW(PaymentSchedule3[[#This Row],[Payment number]])-ROW(PaymentSchedule3[[#Headers],[Payment number]])-2)+DAY(LoanStartDate),"")</f>
        <v>47663</v>
      </c>
      <c r="D73" s="33">
        <f ca="1">IF(PaymentSchedule3[[#This Row],[Payment number]]&lt;&gt;"",IF(ROW()-ROW(PaymentSchedule3[[#Headers],[Beginning
balance]])=1,LoanAmount,INDEX(PaymentSchedule3[Ending
balance],ROW()-ROW(PaymentSchedule3[[#Headers],[Beginning
balance]])-1)),"")</f>
        <v>211854.16294436026</v>
      </c>
      <c r="E73" s="33">
        <f ca="1">IF(PaymentSchedule3[[#This Row],[Payment number]]&lt;&gt;"",ScheduledPayment,"")</f>
        <v>1122.6117195220611</v>
      </c>
      <c r="F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3" s="33">
        <f ca="1">IF(PaymentSchedule3[[#This Row],[Payment number]]&lt;&gt;"",PaymentSchedule3[[#This Row],[Total
payment]]-PaymentSchedule3[[#This Row],[Interest]],"")</f>
        <v>704.70374426767694</v>
      </c>
      <c r="I73" s="33">
        <f ca="1">IF(PaymentSchedule3[[#This Row],[Payment number]]&lt;&gt;"",PaymentSchedule3[[#This Row],[Beginning
balance]]*(InterestRate/PaymentsPerYear),"")</f>
        <v>617.90797525438416</v>
      </c>
      <c r="J73" s="33">
        <f ca="1">IF(PaymentSchedule3[[#This Row],[Payment number]]&lt;&gt;"",IF(PaymentSchedule3[[#This Row],[Scheduled payment]]+PaymentSchedule3[[#This Row],[Extra
payment]]&lt;=PaymentSchedule3[[#This Row],[Beginning
balance]],PaymentSchedule3[[#This Row],[Beginning
balance]]-PaymentSchedule3[[#This Row],[Principal]],0),"")</f>
        <v>211149.45920009259</v>
      </c>
      <c r="K73" s="33">
        <f ca="1">IF(PaymentSchedule3[[#This Row],[Payment number]]&lt;&gt;"",SUM(INDEX(PaymentSchedule3[Interest],1,1):PaymentSchedule3[[#This Row],[Interest]]),"")</f>
        <v>40506.16237141622</v>
      </c>
    </row>
    <row r="74" spans="2:11" ht="24" customHeight="1" x14ac:dyDescent="0.25">
      <c r="B74" s="31">
        <f ca="1">IF(LoanIsGood,IF(ROW()-ROW(PaymentSchedule3[[#Headers],[Payment number]])&gt;ScheduledNumberOfPayments,"",ROW()-ROW(PaymentSchedule3[[#Headers],[Payment number]])),"")</f>
        <v>61</v>
      </c>
      <c r="C74" s="32">
        <f ca="1">IF(PaymentSchedule3[[#This Row],[Payment number]]&lt;&gt;"",EOMONTH(LoanStartDate,ROW(PaymentSchedule3[[#This Row],[Payment number]])-ROW(PaymentSchedule3[[#Headers],[Payment number]])-2)+DAY(LoanStartDate),"")</f>
        <v>47693</v>
      </c>
      <c r="D74" s="33">
        <f ca="1">IF(PaymentSchedule3[[#This Row],[Payment number]]&lt;&gt;"",IF(ROW()-ROW(PaymentSchedule3[[#Headers],[Beginning
balance]])=1,LoanAmount,INDEX(PaymentSchedule3[Ending
balance],ROW()-ROW(PaymentSchedule3[[#Headers],[Beginning
balance]])-1)),"")</f>
        <v>211149.45920009259</v>
      </c>
      <c r="E74" s="33">
        <f ca="1">IF(PaymentSchedule3[[#This Row],[Payment number]]&lt;&gt;"",ScheduledPayment,"")</f>
        <v>1122.6117195220611</v>
      </c>
      <c r="F7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4" s="33">
        <f ca="1">IF(PaymentSchedule3[[#This Row],[Payment number]]&lt;&gt;"",PaymentSchedule3[[#This Row],[Total
payment]]-PaymentSchedule3[[#This Row],[Interest]],"")</f>
        <v>706.75913018845768</v>
      </c>
      <c r="I74" s="33">
        <f ca="1">IF(PaymentSchedule3[[#This Row],[Payment number]]&lt;&gt;"",PaymentSchedule3[[#This Row],[Beginning
balance]]*(InterestRate/PaymentsPerYear),"")</f>
        <v>615.85258933360342</v>
      </c>
      <c r="J74" s="33">
        <f ca="1">IF(PaymentSchedule3[[#This Row],[Payment number]]&lt;&gt;"",IF(PaymentSchedule3[[#This Row],[Scheduled payment]]+PaymentSchedule3[[#This Row],[Extra
payment]]&lt;=PaymentSchedule3[[#This Row],[Beginning
balance]],PaymentSchedule3[[#This Row],[Beginning
balance]]-PaymentSchedule3[[#This Row],[Principal]],0),"")</f>
        <v>210442.70006990412</v>
      </c>
      <c r="K74" s="33">
        <f ca="1">IF(PaymentSchedule3[[#This Row],[Payment number]]&lt;&gt;"",SUM(INDEX(PaymentSchedule3[Interest],1,1):PaymentSchedule3[[#This Row],[Interest]]),"")</f>
        <v>41122.014960749824</v>
      </c>
    </row>
    <row r="75" spans="2:11" ht="24" customHeight="1" x14ac:dyDescent="0.25">
      <c r="B75" s="31">
        <f ca="1">IF(LoanIsGood,IF(ROW()-ROW(PaymentSchedule3[[#Headers],[Payment number]])&gt;ScheduledNumberOfPayments,"",ROW()-ROW(PaymentSchedule3[[#Headers],[Payment number]])),"")</f>
        <v>62</v>
      </c>
      <c r="C75" s="32">
        <f ca="1">IF(PaymentSchedule3[[#This Row],[Payment number]]&lt;&gt;"",EOMONTH(LoanStartDate,ROW(PaymentSchedule3[[#This Row],[Payment number]])-ROW(PaymentSchedule3[[#Headers],[Payment number]])-2)+DAY(LoanStartDate),"")</f>
        <v>47724</v>
      </c>
      <c r="D75" s="33">
        <f ca="1">IF(PaymentSchedule3[[#This Row],[Payment number]]&lt;&gt;"",IF(ROW()-ROW(PaymentSchedule3[[#Headers],[Beginning
balance]])=1,LoanAmount,INDEX(PaymentSchedule3[Ending
balance],ROW()-ROW(PaymentSchedule3[[#Headers],[Beginning
balance]])-1)),"")</f>
        <v>210442.70006990412</v>
      </c>
      <c r="E75" s="33">
        <f ca="1">IF(PaymentSchedule3[[#This Row],[Payment number]]&lt;&gt;"",ScheduledPayment,"")</f>
        <v>1122.6117195220611</v>
      </c>
      <c r="F7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5" s="33">
        <f ca="1">IF(PaymentSchedule3[[#This Row],[Payment number]]&lt;&gt;"",PaymentSchedule3[[#This Row],[Total
payment]]-PaymentSchedule3[[#This Row],[Interest]],"")</f>
        <v>708.82051098484067</v>
      </c>
      <c r="I75" s="33">
        <f ca="1">IF(PaymentSchedule3[[#This Row],[Payment number]]&lt;&gt;"",PaymentSchedule3[[#This Row],[Beginning
balance]]*(InterestRate/PaymentsPerYear),"")</f>
        <v>613.79120853722043</v>
      </c>
      <c r="J75" s="33">
        <f ca="1">IF(PaymentSchedule3[[#This Row],[Payment number]]&lt;&gt;"",IF(PaymentSchedule3[[#This Row],[Scheduled payment]]+PaymentSchedule3[[#This Row],[Extra
payment]]&lt;=PaymentSchedule3[[#This Row],[Beginning
balance]],PaymentSchedule3[[#This Row],[Beginning
balance]]-PaymentSchedule3[[#This Row],[Principal]],0),"")</f>
        <v>209733.87955891929</v>
      </c>
      <c r="K75" s="33">
        <f ca="1">IF(PaymentSchedule3[[#This Row],[Payment number]]&lt;&gt;"",SUM(INDEX(PaymentSchedule3[Interest],1,1):PaymentSchedule3[[#This Row],[Interest]]),"")</f>
        <v>41735.806169287047</v>
      </c>
    </row>
    <row r="76" spans="2:11" ht="24" customHeight="1" x14ac:dyDescent="0.25">
      <c r="B76" s="31">
        <f ca="1">IF(LoanIsGood,IF(ROW()-ROW(PaymentSchedule3[[#Headers],[Payment number]])&gt;ScheduledNumberOfPayments,"",ROW()-ROW(PaymentSchedule3[[#Headers],[Payment number]])),"")</f>
        <v>63</v>
      </c>
      <c r="C76" s="32">
        <f ca="1">IF(PaymentSchedule3[[#This Row],[Payment number]]&lt;&gt;"",EOMONTH(LoanStartDate,ROW(PaymentSchedule3[[#This Row],[Payment number]])-ROW(PaymentSchedule3[[#Headers],[Payment number]])-2)+DAY(LoanStartDate),"")</f>
        <v>47755</v>
      </c>
      <c r="D76" s="33">
        <f ca="1">IF(PaymentSchedule3[[#This Row],[Payment number]]&lt;&gt;"",IF(ROW()-ROW(PaymentSchedule3[[#Headers],[Beginning
balance]])=1,LoanAmount,INDEX(PaymentSchedule3[Ending
balance],ROW()-ROW(PaymentSchedule3[[#Headers],[Beginning
balance]])-1)),"")</f>
        <v>209733.87955891929</v>
      </c>
      <c r="E76" s="33">
        <f ca="1">IF(PaymentSchedule3[[#This Row],[Payment number]]&lt;&gt;"",ScheduledPayment,"")</f>
        <v>1122.6117195220611</v>
      </c>
      <c r="F7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6" s="33">
        <f ca="1">IF(PaymentSchedule3[[#This Row],[Payment number]]&lt;&gt;"",PaymentSchedule3[[#This Row],[Total
payment]]-PaymentSchedule3[[#This Row],[Interest]],"")</f>
        <v>710.88790414187986</v>
      </c>
      <c r="I76" s="33">
        <f ca="1">IF(PaymentSchedule3[[#This Row],[Payment number]]&lt;&gt;"",PaymentSchedule3[[#This Row],[Beginning
balance]]*(InterestRate/PaymentsPerYear),"")</f>
        <v>611.72381538018124</v>
      </c>
      <c r="J76" s="33">
        <f ca="1">IF(PaymentSchedule3[[#This Row],[Payment number]]&lt;&gt;"",IF(PaymentSchedule3[[#This Row],[Scheduled payment]]+PaymentSchedule3[[#This Row],[Extra
payment]]&lt;=PaymentSchedule3[[#This Row],[Beginning
balance]],PaymentSchedule3[[#This Row],[Beginning
balance]]-PaymentSchedule3[[#This Row],[Principal]],0),"")</f>
        <v>209022.9916547774</v>
      </c>
      <c r="K76" s="33">
        <f ca="1">IF(PaymentSchedule3[[#This Row],[Payment number]]&lt;&gt;"",SUM(INDEX(PaymentSchedule3[Interest],1,1):PaymentSchedule3[[#This Row],[Interest]]),"")</f>
        <v>42347.529984667228</v>
      </c>
    </row>
    <row r="77" spans="2:11" ht="24" customHeight="1" x14ac:dyDescent="0.25">
      <c r="B77" s="31">
        <f ca="1">IF(LoanIsGood,IF(ROW()-ROW(PaymentSchedule3[[#Headers],[Payment number]])&gt;ScheduledNumberOfPayments,"",ROW()-ROW(PaymentSchedule3[[#Headers],[Payment number]])),"")</f>
        <v>64</v>
      </c>
      <c r="C77" s="32">
        <f ca="1">IF(PaymentSchedule3[[#This Row],[Payment number]]&lt;&gt;"",EOMONTH(LoanStartDate,ROW(PaymentSchedule3[[#This Row],[Payment number]])-ROW(PaymentSchedule3[[#Headers],[Payment number]])-2)+DAY(LoanStartDate),"")</f>
        <v>47785</v>
      </c>
      <c r="D77" s="33">
        <f ca="1">IF(PaymentSchedule3[[#This Row],[Payment number]]&lt;&gt;"",IF(ROW()-ROW(PaymentSchedule3[[#Headers],[Beginning
balance]])=1,LoanAmount,INDEX(PaymentSchedule3[Ending
balance],ROW()-ROW(PaymentSchedule3[[#Headers],[Beginning
balance]])-1)),"")</f>
        <v>209022.9916547774</v>
      </c>
      <c r="E77" s="33">
        <f ca="1">IF(PaymentSchedule3[[#This Row],[Payment number]]&lt;&gt;"",ScheduledPayment,"")</f>
        <v>1122.6117195220611</v>
      </c>
      <c r="F7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7" s="33">
        <f ca="1">IF(PaymentSchedule3[[#This Row],[Payment number]]&lt;&gt;"",PaymentSchedule3[[#This Row],[Total
payment]]-PaymentSchedule3[[#This Row],[Interest]],"")</f>
        <v>712.96132719562695</v>
      </c>
      <c r="I77" s="33">
        <f ca="1">IF(PaymentSchedule3[[#This Row],[Payment number]]&lt;&gt;"",PaymentSchedule3[[#This Row],[Beginning
balance]]*(InterestRate/PaymentsPerYear),"")</f>
        <v>609.65039232643414</v>
      </c>
      <c r="J77" s="33">
        <f ca="1">IF(PaymentSchedule3[[#This Row],[Payment number]]&lt;&gt;"",IF(PaymentSchedule3[[#This Row],[Scheduled payment]]+PaymentSchedule3[[#This Row],[Extra
payment]]&lt;=PaymentSchedule3[[#This Row],[Beginning
balance]],PaymentSchedule3[[#This Row],[Beginning
balance]]-PaymentSchedule3[[#This Row],[Principal]],0),"")</f>
        <v>208310.03032758177</v>
      </c>
      <c r="K77" s="33">
        <f ca="1">IF(PaymentSchedule3[[#This Row],[Payment number]]&lt;&gt;"",SUM(INDEX(PaymentSchedule3[Interest],1,1):PaymentSchedule3[[#This Row],[Interest]]),"")</f>
        <v>42957.18037699366</v>
      </c>
    </row>
    <row r="78" spans="2:11" ht="24" customHeight="1" x14ac:dyDescent="0.25">
      <c r="B78" s="31">
        <f ca="1">IF(LoanIsGood,IF(ROW()-ROW(PaymentSchedule3[[#Headers],[Payment number]])&gt;ScheduledNumberOfPayments,"",ROW()-ROW(PaymentSchedule3[[#Headers],[Payment number]])),"")</f>
        <v>65</v>
      </c>
      <c r="C78" s="32">
        <f ca="1">IF(PaymentSchedule3[[#This Row],[Payment number]]&lt;&gt;"",EOMONTH(LoanStartDate,ROW(PaymentSchedule3[[#This Row],[Payment number]])-ROW(PaymentSchedule3[[#Headers],[Payment number]])-2)+DAY(LoanStartDate),"")</f>
        <v>47816</v>
      </c>
      <c r="D78" s="33">
        <f ca="1">IF(PaymentSchedule3[[#This Row],[Payment number]]&lt;&gt;"",IF(ROW()-ROW(PaymentSchedule3[[#Headers],[Beginning
balance]])=1,LoanAmount,INDEX(PaymentSchedule3[Ending
balance],ROW()-ROW(PaymentSchedule3[[#Headers],[Beginning
balance]])-1)),"")</f>
        <v>208310.03032758177</v>
      </c>
      <c r="E78" s="33">
        <f ca="1">IF(PaymentSchedule3[[#This Row],[Payment number]]&lt;&gt;"",ScheduledPayment,"")</f>
        <v>1122.6117195220611</v>
      </c>
      <c r="F7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8" s="33">
        <f ca="1">IF(PaymentSchedule3[[#This Row],[Payment number]]&lt;&gt;"",PaymentSchedule3[[#This Row],[Total
payment]]-PaymentSchedule3[[#This Row],[Interest]],"")</f>
        <v>715.0407977332809</v>
      </c>
      <c r="I78" s="33">
        <f ca="1">IF(PaymentSchedule3[[#This Row],[Payment number]]&lt;&gt;"",PaymentSchedule3[[#This Row],[Beginning
balance]]*(InterestRate/PaymentsPerYear),"")</f>
        <v>607.5709217887802</v>
      </c>
      <c r="J78" s="33">
        <f ca="1">IF(PaymentSchedule3[[#This Row],[Payment number]]&lt;&gt;"",IF(PaymentSchedule3[[#This Row],[Scheduled payment]]+PaymentSchedule3[[#This Row],[Extra
payment]]&lt;=PaymentSchedule3[[#This Row],[Beginning
balance]],PaymentSchedule3[[#This Row],[Beginning
balance]]-PaymentSchedule3[[#This Row],[Principal]],0),"")</f>
        <v>207594.98952984848</v>
      </c>
      <c r="K78" s="33">
        <f ca="1">IF(PaymentSchedule3[[#This Row],[Payment number]]&lt;&gt;"",SUM(INDEX(PaymentSchedule3[Interest],1,1):PaymentSchedule3[[#This Row],[Interest]]),"")</f>
        <v>43564.751298782438</v>
      </c>
    </row>
    <row r="79" spans="2:11" ht="24" customHeight="1" x14ac:dyDescent="0.25">
      <c r="B79" s="31">
        <f ca="1">IF(LoanIsGood,IF(ROW()-ROW(PaymentSchedule3[[#Headers],[Payment number]])&gt;ScheduledNumberOfPayments,"",ROW()-ROW(PaymentSchedule3[[#Headers],[Payment number]])),"")</f>
        <v>66</v>
      </c>
      <c r="C79" s="32">
        <f ca="1">IF(PaymentSchedule3[[#This Row],[Payment number]]&lt;&gt;"",EOMONTH(LoanStartDate,ROW(PaymentSchedule3[[#This Row],[Payment number]])-ROW(PaymentSchedule3[[#Headers],[Payment number]])-2)+DAY(LoanStartDate),"")</f>
        <v>47846</v>
      </c>
      <c r="D79" s="33">
        <f ca="1">IF(PaymentSchedule3[[#This Row],[Payment number]]&lt;&gt;"",IF(ROW()-ROW(PaymentSchedule3[[#Headers],[Beginning
balance]])=1,LoanAmount,INDEX(PaymentSchedule3[Ending
balance],ROW()-ROW(PaymentSchedule3[[#Headers],[Beginning
balance]])-1)),"")</f>
        <v>207594.98952984848</v>
      </c>
      <c r="E79" s="33">
        <f ca="1">IF(PaymentSchedule3[[#This Row],[Payment number]]&lt;&gt;"",ScheduledPayment,"")</f>
        <v>1122.6117195220611</v>
      </c>
      <c r="F7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7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79" s="33">
        <f ca="1">IF(PaymentSchedule3[[#This Row],[Payment number]]&lt;&gt;"",PaymentSchedule3[[#This Row],[Total
payment]]-PaymentSchedule3[[#This Row],[Interest]],"")</f>
        <v>717.12633339333638</v>
      </c>
      <c r="I79" s="33">
        <f ca="1">IF(PaymentSchedule3[[#This Row],[Payment number]]&lt;&gt;"",PaymentSchedule3[[#This Row],[Beginning
balance]]*(InterestRate/PaymentsPerYear),"")</f>
        <v>605.48538612872471</v>
      </c>
      <c r="J79" s="33">
        <f ca="1">IF(PaymentSchedule3[[#This Row],[Payment number]]&lt;&gt;"",IF(PaymentSchedule3[[#This Row],[Scheduled payment]]+PaymentSchedule3[[#This Row],[Extra
payment]]&lt;=PaymentSchedule3[[#This Row],[Beginning
balance]],PaymentSchedule3[[#This Row],[Beginning
balance]]-PaymentSchedule3[[#This Row],[Principal]],0),"")</f>
        <v>206877.86319645515</v>
      </c>
      <c r="K79" s="33">
        <f ca="1">IF(PaymentSchedule3[[#This Row],[Payment number]]&lt;&gt;"",SUM(INDEX(PaymentSchedule3[Interest],1,1):PaymentSchedule3[[#This Row],[Interest]]),"")</f>
        <v>44170.236684911164</v>
      </c>
    </row>
    <row r="80" spans="2:11" ht="24" customHeight="1" x14ac:dyDescent="0.25">
      <c r="B80" s="31">
        <f ca="1">IF(LoanIsGood,IF(ROW()-ROW(PaymentSchedule3[[#Headers],[Payment number]])&gt;ScheduledNumberOfPayments,"",ROW()-ROW(PaymentSchedule3[[#Headers],[Payment number]])),"")</f>
        <v>67</v>
      </c>
      <c r="C80" s="32">
        <f ca="1">IF(PaymentSchedule3[[#This Row],[Payment number]]&lt;&gt;"",EOMONTH(LoanStartDate,ROW(PaymentSchedule3[[#This Row],[Payment number]])-ROW(PaymentSchedule3[[#Headers],[Payment number]])-2)+DAY(LoanStartDate),"")</f>
        <v>47877</v>
      </c>
      <c r="D80" s="33">
        <f ca="1">IF(PaymentSchedule3[[#This Row],[Payment number]]&lt;&gt;"",IF(ROW()-ROW(PaymentSchedule3[[#Headers],[Beginning
balance]])=1,LoanAmount,INDEX(PaymentSchedule3[Ending
balance],ROW()-ROW(PaymentSchedule3[[#Headers],[Beginning
balance]])-1)),"")</f>
        <v>206877.86319645515</v>
      </c>
      <c r="E80" s="33">
        <f ca="1">IF(PaymentSchedule3[[#This Row],[Payment number]]&lt;&gt;"",ScheduledPayment,"")</f>
        <v>1122.6117195220611</v>
      </c>
      <c r="F8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0" s="33">
        <f ca="1">IF(PaymentSchedule3[[#This Row],[Payment number]]&lt;&gt;"",PaymentSchedule3[[#This Row],[Total
payment]]-PaymentSchedule3[[#This Row],[Interest]],"")</f>
        <v>719.21795186573354</v>
      </c>
      <c r="I80" s="33">
        <f ca="1">IF(PaymentSchedule3[[#This Row],[Payment number]]&lt;&gt;"",PaymentSchedule3[[#This Row],[Beginning
balance]]*(InterestRate/PaymentsPerYear),"")</f>
        <v>603.39376765632755</v>
      </c>
      <c r="J80" s="33">
        <f ca="1">IF(PaymentSchedule3[[#This Row],[Payment number]]&lt;&gt;"",IF(PaymentSchedule3[[#This Row],[Scheduled payment]]+PaymentSchedule3[[#This Row],[Extra
payment]]&lt;=PaymentSchedule3[[#This Row],[Beginning
balance]],PaymentSchedule3[[#This Row],[Beginning
balance]]-PaymentSchedule3[[#This Row],[Principal]],0),"")</f>
        <v>206158.64524458942</v>
      </c>
      <c r="K80" s="33">
        <f ca="1">IF(PaymentSchedule3[[#This Row],[Payment number]]&lt;&gt;"",SUM(INDEX(PaymentSchedule3[Interest],1,1):PaymentSchedule3[[#This Row],[Interest]]),"")</f>
        <v>44773.630452567493</v>
      </c>
    </row>
    <row r="81" spans="2:11" ht="24" customHeight="1" x14ac:dyDescent="0.25">
      <c r="B81" s="31">
        <f ca="1">IF(LoanIsGood,IF(ROW()-ROW(PaymentSchedule3[[#Headers],[Payment number]])&gt;ScheduledNumberOfPayments,"",ROW()-ROW(PaymentSchedule3[[#Headers],[Payment number]])),"")</f>
        <v>68</v>
      </c>
      <c r="C81" s="32">
        <f ca="1">IF(PaymentSchedule3[[#This Row],[Payment number]]&lt;&gt;"",EOMONTH(LoanStartDate,ROW(PaymentSchedule3[[#This Row],[Payment number]])-ROW(PaymentSchedule3[[#Headers],[Payment number]])-2)+DAY(LoanStartDate),"")</f>
        <v>47908</v>
      </c>
      <c r="D81" s="33">
        <f ca="1">IF(PaymentSchedule3[[#This Row],[Payment number]]&lt;&gt;"",IF(ROW()-ROW(PaymentSchedule3[[#Headers],[Beginning
balance]])=1,LoanAmount,INDEX(PaymentSchedule3[Ending
balance],ROW()-ROW(PaymentSchedule3[[#Headers],[Beginning
balance]])-1)),"")</f>
        <v>206158.64524458942</v>
      </c>
      <c r="E81" s="33">
        <f ca="1">IF(PaymentSchedule3[[#This Row],[Payment number]]&lt;&gt;"",ScheduledPayment,"")</f>
        <v>1122.6117195220611</v>
      </c>
      <c r="F8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1" s="33">
        <f ca="1">IF(PaymentSchedule3[[#This Row],[Payment number]]&lt;&gt;"",PaymentSchedule3[[#This Row],[Total
payment]]-PaymentSchedule3[[#This Row],[Interest]],"")</f>
        <v>721.3156708920086</v>
      </c>
      <c r="I81" s="33">
        <f ca="1">IF(PaymentSchedule3[[#This Row],[Payment number]]&lt;&gt;"",PaymentSchedule3[[#This Row],[Beginning
balance]]*(InterestRate/PaymentsPerYear),"")</f>
        <v>601.2960486300525</v>
      </c>
      <c r="J81" s="33">
        <f ca="1">IF(PaymentSchedule3[[#This Row],[Payment number]]&lt;&gt;"",IF(PaymentSchedule3[[#This Row],[Scheduled payment]]+PaymentSchedule3[[#This Row],[Extra
payment]]&lt;=PaymentSchedule3[[#This Row],[Beginning
balance]],PaymentSchedule3[[#This Row],[Beginning
balance]]-PaymentSchedule3[[#This Row],[Principal]],0),"")</f>
        <v>205437.32957369741</v>
      </c>
      <c r="K81" s="33">
        <f ca="1">IF(PaymentSchedule3[[#This Row],[Payment number]]&lt;&gt;"",SUM(INDEX(PaymentSchedule3[Interest],1,1):PaymentSchedule3[[#This Row],[Interest]]),"")</f>
        <v>45374.926501197544</v>
      </c>
    </row>
    <row r="82" spans="2:11" ht="24" customHeight="1" x14ac:dyDescent="0.25">
      <c r="B82" s="31">
        <f ca="1">IF(LoanIsGood,IF(ROW()-ROW(PaymentSchedule3[[#Headers],[Payment number]])&gt;ScheduledNumberOfPayments,"",ROW()-ROW(PaymentSchedule3[[#Headers],[Payment number]])),"")</f>
        <v>69</v>
      </c>
      <c r="C82" s="32">
        <f ca="1">IF(PaymentSchedule3[[#This Row],[Payment number]]&lt;&gt;"",EOMONTH(LoanStartDate,ROW(PaymentSchedule3[[#This Row],[Payment number]])-ROW(PaymentSchedule3[[#Headers],[Payment number]])-2)+DAY(LoanStartDate),"")</f>
        <v>47936</v>
      </c>
      <c r="D82" s="33">
        <f ca="1">IF(PaymentSchedule3[[#This Row],[Payment number]]&lt;&gt;"",IF(ROW()-ROW(PaymentSchedule3[[#Headers],[Beginning
balance]])=1,LoanAmount,INDEX(PaymentSchedule3[Ending
balance],ROW()-ROW(PaymentSchedule3[[#Headers],[Beginning
balance]])-1)),"")</f>
        <v>205437.32957369741</v>
      </c>
      <c r="E82" s="33">
        <f ca="1">IF(PaymentSchedule3[[#This Row],[Payment number]]&lt;&gt;"",ScheduledPayment,"")</f>
        <v>1122.6117195220611</v>
      </c>
      <c r="F8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2" s="33">
        <f ca="1">IF(PaymentSchedule3[[#This Row],[Payment number]]&lt;&gt;"",PaymentSchedule3[[#This Row],[Total
payment]]-PaymentSchedule3[[#This Row],[Interest]],"")</f>
        <v>723.4195082654436</v>
      </c>
      <c r="I82" s="33">
        <f ca="1">IF(PaymentSchedule3[[#This Row],[Payment number]]&lt;&gt;"",PaymentSchedule3[[#This Row],[Beginning
balance]]*(InterestRate/PaymentsPerYear),"")</f>
        <v>599.1922112566175</v>
      </c>
      <c r="J82" s="33">
        <f ca="1">IF(PaymentSchedule3[[#This Row],[Payment number]]&lt;&gt;"",IF(PaymentSchedule3[[#This Row],[Scheduled payment]]+PaymentSchedule3[[#This Row],[Extra
payment]]&lt;=PaymentSchedule3[[#This Row],[Beginning
balance]],PaymentSchedule3[[#This Row],[Beginning
balance]]-PaymentSchedule3[[#This Row],[Principal]],0),"")</f>
        <v>204713.91006543196</v>
      </c>
      <c r="K82" s="33">
        <f ca="1">IF(PaymentSchedule3[[#This Row],[Payment number]]&lt;&gt;"",SUM(INDEX(PaymentSchedule3[Interest],1,1):PaymentSchedule3[[#This Row],[Interest]]),"")</f>
        <v>45974.118712454161</v>
      </c>
    </row>
    <row r="83" spans="2:11" ht="24" customHeight="1" x14ac:dyDescent="0.25">
      <c r="B83" s="31">
        <f ca="1">IF(LoanIsGood,IF(ROW()-ROW(PaymentSchedule3[[#Headers],[Payment number]])&gt;ScheduledNumberOfPayments,"",ROW()-ROW(PaymentSchedule3[[#Headers],[Payment number]])),"")</f>
        <v>70</v>
      </c>
      <c r="C83" s="32">
        <f ca="1">IF(PaymentSchedule3[[#This Row],[Payment number]]&lt;&gt;"",EOMONTH(LoanStartDate,ROW(PaymentSchedule3[[#This Row],[Payment number]])-ROW(PaymentSchedule3[[#Headers],[Payment number]])-2)+DAY(LoanStartDate),"")</f>
        <v>47967</v>
      </c>
      <c r="D83" s="33">
        <f ca="1">IF(PaymentSchedule3[[#This Row],[Payment number]]&lt;&gt;"",IF(ROW()-ROW(PaymentSchedule3[[#Headers],[Beginning
balance]])=1,LoanAmount,INDEX(PaymentSchedule3[Ending
balance],ROW()-ROW(PaymentSchedule3[[#Headers],[Beginning
balance]])-1)),"")</f>
        <v>204713.91006543196</v>
      </c>
      <c r="E83" s="33">
        <f ca="1">IF(PaymentSchedule3[[#This Row],[Payment number]]&lt;&gt;"",ScheduledPayment,"")</f>
        <v>1122.6117195220611</v>
      </c>
      <c r="F8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3" s="33">
        <f ca="1">IF(PaymentSchedule3[[#This Row],[Payment number]]&lt;&gt;"",PaymentSchedule3[[#This Row],[Total
payment]]-PaymentSchedule3[[#This Row],[Interest]],"")</f>
        <v>725.52948183121782</v>
      </c>
      <c r="I83" s="33">
        <f ca="1">IF(PaymentSchedule3[[#This Row],[Payment number]]&lt;&gt;"",PaymentSchedule3[[#This Row],[Beginning
balance]]*(InterestRate/PaymentsPerYear),"")</f>
        <v>597.08223769084327</v>
      </c>
      <c r="J83" s="33">
        <f ca="1">IF(PaymentSchedule3[[#This Row],[Payment number]]&lt;&gt;"",IF(PaymentSchedule3[[#This Row],[Scheduled payment]]+PaymentSchedule3[[#This Row],[Extra
payment]]&lt;=PaymentSchedule3[[#This Row],[Beginning
balance]],PaymentSchedule3[[#This Row],[Beginning
balance]]-PaymentSchedule3[[#This Row],[Principal]],0),"")</f>
        <v>203988.38058360075</v>
      </c>
      <c r="K83" s="33">
        <f ca="1">IF(PaymentSchedule3[[#This Row],[Payment number]]&lt;&gt;"",SUM(INDEX(PaymentSchedule3[Interest],1,1):PaymentSchedule3[[#This Row],[Interest]]),"")</f>
        <v>46571.200950145001</v>
      </c>
    </row>
    <row r="84" spans="2:11" ht="24" customHeight="1" x14ac:dyDescent="0.25">
      <c r="B84" s="31">
        <f ca="1">IF(LoanIsGood,IF(ROW()-ROW(PaymentSchedule3[[#Headers],[Payment number]])&gt;ScheduledNumberOfPayments,"",ROW()-ROW(PaymentSchedule3[[#Headers],[Payment number]])),"")</f>
        <v>71</v>
      </c>
      <c r="C84" s="32">
        <f ca="1">IF(PaymentSchedule3[[#This Row],[Payment number]]&lt;&gt;"",EOMONTH(LoanStartDate,ROW(PaymentSchedule3[[#This Row],[Payment number]])-ROW(PaymentSchedule3[[#Headers],[Payment number]])-2)+DAY(LoanStartDate),"")</f>
        <v>47997</v>
      </c>
      <c r="D84" s="33">
        <f ca="1">IF(PaymentSchedule3[[#This Row],[Payment number]]&lt;&gt;"",IF(ROW()-ROW(PaymentSchedule3[[#Headers],[Beginning
balance]])=1,LoanAmount,INDEX(PaymentSchedule3[Ending
balance],ROW()-ROW(PaymentSchedule3[[#Headers],[Beginning
balance]])-1)),"")</f>
        <v>203988.38058360075</v>
      </c>
      <c r="E84" s="33">
        <f ca="1">IF(PaymentSchedule3[[#This Row],[Payment number]]&lt;&gt;"",ScheduledPayment,"")</f>
        <v>1122.6117195220611</v>
      </c>
      <c r="F8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4" s="33">
        <f ca="1">IF(PaymentSchedule3[[#This Row],[Payment number]]&lt;&gt;"",PaymentSchedule3[[#This Row],[Total
payment]]-PaymentSchedule3[[#This Row],[Interest]],"")</f>
        <v>727.6456094865589</v>
      </c>
      <c r="I84" s="33">
        <f ca="1">IF(PaymentSchedule3[[#This Row],[Payment number]]&lt;&gt;"",PaymentSchedule3[[#This Row],[Beginning
balance]]*(InterestRate/PaymentsPerYear),"")</f>
        <v>594.9661100355022</v>
      </c>
      <c r="J84" s="33">
        <f ca="1">IF(PaymentSchedule3[[#This Row],[Payment number]]&lt;&gt;"",IF(PaymentSchedule3[[#This Row],[Scheduled payment]]+PaymentSchedule3[[#This Row],[Extra
payment]]&lt;=PaymentSchedule3[[#This Row],[Beginning
balance]],PaymentSchedule3[[#This Row],[Beginning
balance]]-PaymentSchedule3[[#This Row],[Principal]],0),"")</f>
        <v>203260.7349741142</v>
      </c>
      <c r="K84" s="33">
        <f ca="1">IF(PaymentSchedule3[[#This Row],[Payment number]]&lt;&gt;"",SUM(INDEX(PaymentSchedule3[Interest],1,1):PaymentSchedule3[[#This Row],[Interest]]),"")</f>
        <v>47166.167060180502</v>
      </c>
    </row>
    <row r="85" spans="2:11" ht="24" customHeight="1" x14ac:dyDescent="0.25">
      <c r="B85" s="31">
        <f ca="1">IF(LoanIsGood,IF(ROW()-ROW(PaymentSchedule3[[#Headers],[Payment number]])&gt;ScheduledNumberOfPayments,"",ROW()-ROW(PaymentSchedule3[[#Headers],[Payment number]])),"")</f>
        <v>72</v>
      </c>
      <c r="C85" s="32">
        <f ca="1">IF(PaymentSchedule3[[#This Row],[Payment number]]&lt;&gt;"",EOMONTH(LoanStartDate,ROW(PaymentSchedule3[[#This Row],[Payment number]])-ROW(PaymentSchedule3[[#Headers],[Payment number]])-2)+DAY(LoanStartDate),"")</f>
        <v>48028</v>
      </c>
      <c r="D85" s="33">
        <f ca="1">IF(PaymentSchedule3[[#This Row],[Payment number]]&lt;&gt;"",IF(ROW()-ROW(PaymentSchedule3[[#Headers],[Beginning
balance]])=1,LoanAmount,INDEX(PaymentSchedule3[Ending
balance],ROW()-ROW(PaymentSchedule3[[#Headers],[Beginning
balance]])-1)),"")</f>
        <v>203260.7349741142</v>
      </c>
      <c r="E85" s="33">
        <f ca="1">IF(PaymentSchedule3[[#This Row],[Payment number]]&lt;&gt;"",ScheduledPayment,"")</f>
        <v>1122.6117195220611</v>
      </c>
      <c r="F8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5" s="33">
        <f ca="1">IF(PaymentSchedule3[[#This Row],[Payment number]]&lt;&gt;"",PaymentSchedule3[[#This Row],[Total
payment]]-PaymentSchedule3[[#This Row],[Interest]],"")</f>
        <v>729.76790918089466</v>
      </c>
      <c r="I85" s="33">
        <f ca="1">IF(PaymentSchedule3[[#This Row],[Payment number]]&lt;&gt;"",PaymentSchedule3[[#This Row],[Beginning
balance]]*(InterestRate/PaymentsPerYear),"")</f>
        <v>592.84381034116643</v>
      </c>
      <c r="J85" s="33">
        <f ca="1">IF(PaymentSchedule3[[#This Row],[Payment number]]&lt;&gt;"",IF(PaymentSchedule3[[#This Row],[Scheduled payment]]+PaymentSchedule3[[#This Row],[Extra
payment]]&lt;=PaymentSchedule3[[#This Row],[Beginning
balance]],PaymentSchedule3[[#This Row],[Beginning
balance]]-PaymentSchedule3[[#This Row],[Principal]],0),"")</f>
        <v>202530.9670649333</v>
      </c>
      <c r="K85" s="33">
        <f ca="1">IF(PaymentSchedule3[[#This Row],[Payment number]]&lt;&gt;"",SUM(INDEX(PaymentSchedule3[Interest],1,1):PaymentSchedule3[[#This Row],[Interest]]),"")</f>
        <v>47759.01087052167</v>
      </c>
    </row>
    <row r="86" spans="2:11" ht="24" customHeight="1" x14ac:dyDescent="0.25">
      <c r="B86" s="31">
        <f ca="1">IF(LoanIsGood,IF(ROW()-ROW(PaymentSchedule3[[#Headers],[Payment number]])&gt;ScheduledNumberOfPayments,"",ROW()-ROW(PaymentSchedule3[[#Headers],[Payment number]])),"")</f>
        <v>73</v>
      </c>
      <c r="C86" s="32">
        <f ca="1">IF(PaymentSchedule3[[#This Row],[Payment number]]&lt;&gt;"",EOMONTH(LoanStartDate,ROW(PaymentSchedule3[[#This Row],[Payment number]])-ROW(PaymentSchedule3[[#Headers],[Payment number]])-2)+DAY(LoanStartDate),"")</f>
        <v>48058</v>
      </c>
      <c r="D86" s="33">
        <f ca="1">IF(PaymentSchedule3[[#This Row],[Payment number]]&lt;&gt;"",IF(ROW()-ROW(PaymentSchedule3[[#Headers],[Beginning
balance]])=1,LoanAmount,INDEX(PaymentSchedule3[Ending
balance],ROW()-ROW(PaymentSchedule3[[#Headers],[Beginning
balance]])-1)),"")</f>
        <v>202530.9670649333</v>
      </c>
      <c r="E86" s="33">
        <f ca="1">IF(PaymentSchedule3[[#This Row],[Payment number]]&lt;&gt;"",ScheduledPayment,"")</f>
        <v>1122.6117195220611</v>
      </c>
      <c r="F8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6" s="33">
        <f ca="1">IF(PaymentSchedule3[[#This Row],[Payment number]]&lt;&gt;"",PaymentSchedule3[[#This Row],[Total
payment]]-PaymentSchedule3[[#This Row],[Interest]],"")</f>
        <v>731.89639891600564</v>
      </c>
      <c r="I86" s="33">
        <f ca="1">IF(PaymentSchedule3[[#This Row],[Payment number]]&lt;&gt;"",PaymentSchedule3[[#This Row],[Beginning
balance]]*(InterestRate/PaymentsPerYear),"")</f>
        <v>590.71532060605546</v>
      </c>
      <c r="J86" s="33">
        <f ca="1">IF(PaymentSchedule3[[#This Row],[Payment number]]&lt;&gt;"",IF(PaymentSchedule3[[#This Row],[Scheduled payment]]+PaymentSchedule3[[#This Row],[Extra
payment]]&lt;=PaymentSchedule3[[#This Row],[Beginning
balance]],PaymentSchedule3[[#This Row],[Beginning
balance]]-PaymentSchedule3[[#This Row],[Principal]],0),"")</f>
        <v>201799.0706660173</v>
      </c>
      <c r="K86" s="33">
        <f ca="1">IF(PaymentSchedule3[[#This Row],[Payment number]]&lt;&gt;"",SUM(INDEX(PaymentSchedule3[Interest],1,1):PaymentSchedule3[[#This Row],[Interest]]),"")</f>
        <v>48349.726191127724</v>
      </c>
    </row>
    <row r="87" spans="2:11" ht="24" customHeight="1" x14ac:dyDescent="0.25">
      <c r="B87" s="31">
        <f ca="1">IF(LoanIsGood,IF(ROW()-ROW(PaymentSchedule3[[#Headers],[Payment number]])&gt;ScheduledNumberOfPayments,"",ROW()-ROW(PaymentSchedule3[[#Headers],[Payment number]])),"")</f>
        <v>74</v>
      </c>
      <c r="C87" s="32">
        <f ca="1">IF(PaymentSchedule3[[#This Row],[Payment number]]&lt;&gt;"",EOMONTH(LoanStartDate,ROW(PaymentSchedule3[[#This Row],[Payment number]])-ROW(PaymentSchedule3[[#Headers],[Payment number]])-2)+DAY(LoanStartDate),"")</f>
        <v>48089</v>
      </c>
      <c r="D87" s="33">
        <f ca="1">IF(PaymentSchedule3[[#This Row],[Payment number]]&lt;&gt;"",IF(ROW()-ROW(PaymentSchedule3[[#Headers],[Beginning
balance]])=1,LoanAmount,INDEX(PaymentSchedule3[Ending
balance],ROW()-ROW(PaymentSchedule3[[#Headers],[Beginning
balance]])-1)),"")</f>
        <v>201799.0706660173</v>
      </c>
      <c r="E87" s="33">
        <f ca="1">IF(PaymentSchedule3[[#This Row],[Payment number]]&lt;&gt;"",ScheduledPayment,"")</f>
        <v>1122.6117195220611</v>
      </c>
      <c r="F8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7" s="33">
        <f ca="1">IF(PaymentSchedule3[[#This Row],[Payment number]]&lt;&gt;"",PaymentSchedule3[[#This Row],[Total
payment]]-PaymentSchedule3[[#This Row],[Interest]],"")</f>
        <v>734.03109674617724</v>
      </c>
      <c r="I87" s="33">
        <f ca="1">IF(PaymentSchedule3[[#This Row],[Payment number]]&lt;&gt;"",PaymentSchedule3[[#This Row],[Beginning
balance]]*(InterestRate/PaymentsPerYear),"")</f>
        <v>588.58062277588385</v>
      </c>
      <c r="J87" s="33">
        <f ca="1">IF(PaymentSchedule3[[#This Row],[Payment number]]&lt;&gt;"",IF(PaymentSchedule3[[#This Row],[Scheduled payment]]+PaymentSchedule3[[#This Row],[Extra
payment]]&lt;=PaymentSchedule3[[#This Row],[Beginning
balance]],PaymentSchedule3[[#This Row],[Beginning
balance]]-PaymentSchedule3[[#This Row],[Principal]],0),"")</f>
        <v>201065.03956927112</v>
      </c>
      <c r="K87" s="33">
        <f ca="1">IF(PaymentSchedule3[[#This Row],[Payment number]]&lt;&gt;"",SUM(INDEX(PaymentSchedule3[Interest],1,1):PaymentSchedule3[[#This Row],[Interest]]),"")</f>
        <v>48938.306813903604</v>
      </c>
    </row>
    <row r="88" spans="2:11" ht="24" customHeight="1" x14ac:dyDescent="0.25">
      <c r="B88" s="31">
        <f ca="1">IF(LoanIsGood,IF(ROW()-ROW(PaymentSchedule3[[#Headers],[Payment number]])&gt;ScheduledNumberOfPayments,"",ROW()-ROW(PaymentSchedule3[[#Headers],[Payment number]])),"")</f>
        <v>75</v>
      </c>
      <c r="C88" s="32">
        <f ca="1">IF(PaymentSchedule3[[#This Row],[Payment number]]&lt;&gt;"",EOMONTH(LoanStartDate,ROW(PaymentSchedule3[[#This Row],[Payment number]])-ROW(PaymentSchedule3[[#Headers],[Payment number]])-2)+DAY(LoanStartDate),"")</f>
        <v>48120</v>
      </c>
      <c r="D88" s="33">
        <f ca="1">IF(PaymentSchedule3[[#This Row],[Payment number]]&lt;&gt;"",IF(ROW()-ROW(PaymentSchedule3[[#Headers],[Beginning
balance]])=1,LoanAmount,INDEX(PaymentSchedule3[Ending
balance],ROW()-ROW(PaymentSchedule3[[#Headers],[Beginning
balance]])-1)),"")</f>
        <v>201065.03956927112</v>
      </c>
      <c r="E88" s="33">
        <f ca="1">IF(PaymentSchedule3[[#This Row],[Payment number]]&lt;&gt;"",ScheduledPayment,"")</f>
        <v>1122.6117195220611</v>
      </c>
      <c r="F8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8" s="33">
        <f ca="1">IF(PaymentSchedule3[[#This Row],[Payment number]]&lt;&gt;"",PaymentSchedule3[[#This Row],[Total
payment]]-PaymentSchedule3[[#This Row],[Interest]],"")</f>
        <v>736.17202077835361</v>
      </c>
      <c r="I88" s="33">
        <f ca="1">IF(PaymentSchedule3[[#This Row],[Payment number]]&lt;&gt;"",PaymentSchedule3[[#This Row],[Beginning
balance]]*(InterestRate/PaymentsPerYear),"")</f>
        <v>586.43969874370748</v>
      </c>
      <c r="J88" s="33">
        <f ca="1">IF(PaymentSchedule3[[#This Row],[Payment number]]&lt;&gt;"",IF(PaymentSchedule3[[#This Row],[Scheduled payment]]+PaymentSchedule3[[#This Row],[Extra
payment]]&lt;=PaymentSchedule3[[#This Row],[Beginning
balance]],PaymentSchedule3[[#This Row],[Beginning
balance]]-PaymentSchedule3[[#This Row],[Principal]],0),"")</f>
        <v>200328.86754849277</v>
      </c>
      <c r="K88" s="33">
        <f ca="1">IF(PaymentSchedule3[[#This Row],[Payment number]]&lt;&gt;"",SUM(INDEX(PaymentSchedule3[Interest],1,1):PaymentSchedule3[[#This Row],[Interest]]),"")</f>
        <v>49524.746512647311</v>
      </c>
    </row>
    <row r="89" spans="2:11" ht="24" customHeight="1" x14ac:dyDescent="0.25">
      <c r="B89" s="31">
        <f ca="1">IF(LoanIsGood,IF(ROW()-ROW(PaymentSchedule3[[#Headers],[Payment number]])&gt;ScheduledNumberOfPayments,"",ROW()-ROW(PaymentSchedule3[[#Headers],[Payment number]])),"")</f>
        <v>76</v>
      </c>
      <c r="C89" s="32">
        <f ca="1">IF(PaymentSchedule3[[#This Row],[Payment number]]&lt;&gt;"",EOMONTH(LoanStartDate,ROW(PaymentSchedule3[[#This Row],[Payment number]])-ROW(PaymentSchedule3[[#Headers],[Payment number]])-2)+DAY(LoanStartDate),"")</f>
        <v>48150</v>
      </c>
      <c r="D89" s="33">
        <f ca="1">IF(PaymentSchedule3[[#This Row],[Payment number]]&lt;&gt;"",IF(ROW()-ROW(PaymentSchedule3[[#Headers],[Beginning
balance]])=1,LoanAmount,INDEX(PaymentSchedule3[Ending
balance],ROW()-ROW(PaymentSchedule3[[#Headers],[Beginning
balance]])-1)),"")</f>
        <v>200328.86754849277</v>
      </c>
      <c r="E89" s="33">
        <f ca="1">IF(PaymentSchedule3[[#This Row],[Payment number]]&lt;&gt;"",ScheduledPayment,"")</f>
        <v>1122.6117195220611</v>
      </c>
      <c r="F8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8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89" s="33">
        <f ca="1">IF(PaymentSchedule3[[#This Row],[Payment number]]&lt;&gt;"",PaymentSchedule3[[#This Row],[Total
payment]]-PaymentSchedule3[[#This Row],[Interest]],"")</f>
        <v>738.31918917229052</v>
      </c>
      <c r="I89" s="33">
        <f ca="1">IF(PaymentSchedule3[[#This Row],[Payment number]]&lt;&gt;"",PaymentSchedule3[[#This Row],[Beginning
balance]]*(InterestRate/PaymentsPerYear),"")</f>
        <v>584.29253034977057</v>
      </c>
      <c r="J89" s="33">
        <f ca="1">IF(PaymentSchedule3[[#This Row],[Payment number]]&lt;&gt;"",IF(PaymentSchedule3[[#This Row],[Scheduled payment]]+PaymentSchedule3[[#This Row],[Extra
payment]]&lt;=PaymentSchedule3[[#This Row],[Beginning
balance]],PaymentSchedule3[[#This Row],[Beginning
balance]]-PaymentSchedule3[[#This Row],[Principal]],0),"")</f>
        <v>199590.54835932047</v>
      </c>
      <c r="K89" s="33">
        <f ca="1">IF(PaymentSchedule3[[#This Row],[Payment number]]&lt;&gt;"",SUM(INDEX(PaymentSchedule3[Interest],1,1):PaymentSchedule3[[#This Row],[Interest]]),"")</f>
        <v>50109.039042997079</v>
      </c>
    </row>
    <row r="90" spans="2:11" ht="24" customHeight="1" x14ac:dyDescent="0.25">
      <c r="B90" s="31">
        <f ca="1">IF(LoanIsGood,IF(ROW()-ROW(PaymentSchedule3[[#Headers],[Payment number]])&gt;ScheduledNumberOfPayments,"",ROW()-ROW(PaymentSchedule3[[#Headers],[Payment number]])),"")</f>
        <v>77</v>
      </c>
      <c r="C90" s="32">
        <f ca="1">IF(PaymentSchedule3[[#This Row],[Payment number]]&lt;&gt;"",EOMONTH(LoanStartDate,ROW(PaymentSchedule3[[#This Row],[Payment number]])-ROW(PaymentSchedule3[[#Headers],[Payment number]])-2)+DAY(LoanStartDate),"")</f>
        <v>48181</v>
      </c>
      <c r="D90" s="33">
        <f ca="1">IF(PaymentSchedule3[[#This Row],[Payment number]]&lt;&gt;"",IF(ROW()-ROW(PaymentSchedule3[[#Headers],[Beginning
balance]])=1,LoanAmount,INDEX(PaymentSchedule3[Ending
balance],ROW()-ROW(PaymentSchedule3[[#Headers],[Beginning
balance]])-1)),"")</f>
        <v>199590.54835932047</v>
      </c>
      <c r="E90" s="33">
        <f ca="1">IF(PaymentSchedule3[[#This Row],[Payment number]]&lt;&gt;"",ScheduledPayment,"")</f>
        <v>1122.6117195220611</v>
      </c>
      <c r="F9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0" s="33">
        <f ca="1">IF(PaymentSchedule3[[#This Row],[Payment number]]&lt;&gt;"",PaymentSchedule3[[#This Row],[Total
payment]]-PaymentSchedule3[[#This Row],[Interest]],"")</f>
        <v>740.47262014070975</v>
      </c>
      <c r="I90" s="33">
        <f ca="1">IF(PaymentSchedule3[[#This Row],[Payment number]]&lt;&gt;"",PaymentSchedule3[[#This Row],[Beginning
balance]]*(InterestRate/PaymentsPerYear),"")</f>
        <v>582.13909938135134</v>
      </c>
      <c r="J90" s="33">
        <f ca="1">IF(PaymentSchedule3[[#This Row],[Payment number]]&lt;&gt;"",IF(PaymentSchedule3[[#This Row],[Scheduled payment]]+PaymentSchedule3[[#This Row],[Extra
payment]]&lt;=PaymentSchedule3[[#This Row],[Beginning
balance]],PaymentSchedule3[[#This Row],[Beginning
balance]]-PaymentSchedule3[[#This Row],[Principal]],0),"")</f>
        <v>198850.07573917977</v>
      </c>
      <c r="K90" s="33">
        <f ca="1">IF(PaymentSchedule3[[#This Row],[Payment number]]&lt;&gt;"",SUM(INDEX(PaymentSchedule3[Interest],1,1):PaymentSchedule3[[#This Row],[Interest]]),"")</f>
        <v>50691.178142378434</v>
      </c>
    </row>
    <row r="91" spans="2:11" ht="24" customHeight="1" x14ac:dyDescent="0.25">
      <c r="B91" s="31">
        <f ca="1">IF(LoanIsGood,IF(ROW()-ROW(PaymentSchedule3[[#Headers],[Payment number]])&gt;ScheduledNumberOfPayments,"",ROW()-ROW(PaymentSchedule3[[#Headers],[Payment number]])),"")</f>
        <v>78</v>
      </c>
      <c r="C91" s="32">
        <f ca="1">IF(PaymentSchedule3[[#This Row],[Payment number]]&lt;&gt;"",EOMONTH(LoanStartDate,ROW(PaymentSchedule3[[#This Row],[Payment number]])-ROW(PaymentSchedule3[[#Headers],[Payment number]])-2)+DAY(LoanStartDate),"")</f>
        <v>48211</v>
      </c>
      <c r="D91" s="33">
        <f ca="1">IF(PaymentSchedule3[[#This Row],[Payment number]]&lt;&gt;"",IF(ROW()-ROW(PaymentSchedule3[[#Headers],[Beginning
balance]])=1,LoanAmount,INDEX(PaymentSchedule3[Ending
balance],ROW()-ROW(PaymentSchedule3[[#Headers],[Beginning
balance]])-1)),"")</f>
        <v>198850.07573917977</v>
      </c>
      <c r="E91" s="33">
        <f ca="1">IF(PaymentSchedule3[[#This Row],[Payment number]]&lt;&gt;"",ScheduledPayment,"")</f>
        <v>1122.6117195220611</v>
      </c>
      <c r="F9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1" s="33">
        <f ca="1">IF(PaymentSchedule3[[#This Row],[Payment number]]&lt;&gt;"",PaymentSchedule3[[#This Row],[Total
payment]]-PaymentSchedule3[[#This Row],[Interest]],"")</f>
        <v>742.63233194945337</v>
      </c>
      <c r="I91" s="33">
        <f ca="1">IF(PaymentSchedule3[[#This Row],[Payment number]]&lt;&gt;"",PaymentSchedule3[[#This Row],[Beginning
balance]]*(InterestRate/PaymentsPerYear),"")</f>
        <v>579.97938757260772</v>
      </c>
      <c r="J91" s="33">
        <f ca="1">IF(PaymentSchedule3[[#This Row],[Payment number]]&lt;&gt;"",IF(PaymentSchedule3[[#This Row],[Scheduled payment]]+PaymentSchedule3[[#This Row],[Extra
payment]]&lt;=PaymentSchedule3[[#This Row],[Beginning
balance]],PaymentSchedule3[[#This Row],[Beginning
balance]]-PaymentSchedule3[[#This Row],[Principal]],0),"")</f>
        <v>198107.44340723031</v>
      </c>
      <c r="K91" s="33">
        <f ca="1">IF(PaymentSchedule3[[#This Row],[Payment number]]&lt;&gt;"",SUM(INDEX(PaymentSchedule3[Interest],1,1):PaymentSchedule3[[#This Row],[Interest]]),"")</f>
        <v>51271.157529951044</v>
      </c>
    </row>
    <row r="92" spans="2:11" ht="24" customHeight="1" x14ac:dyDescent="0.25">
      <c r="B92" s="31">
        <f ca="1">IF(LoanIsGood,IF(ROW()-ROW(PaymentSchedule3[[#Headers],[Payment number]])&gt;ScheduledNumberOfPayments,"",ROW()-ROW(PaymentSchedule3[[#Headers],[Payment number]])),"")</f>
        <v>79</v>
      </c>
      <c r="C92" s="32">
        <f ca="1">IF(PaymentSchedule3[[#This Row],[Payment number]]&lt;&gt;"",EOMONTH(LoanStartDate,ROW(PaymentSchedule3[[#This Row],[Payment number]])-ROW(PaymentSchedule3[[#Headers],[Payment number]])-2)+DAY(LoanStartDate),"")</f>
        <v>48242</v>
      </c>
      <c r="D92" s="33">
        <f ca="1">IF(PaymentSchedule3[[#This Row],[Payment number]]&lt;&gt;"",IF(ROW()-ROW(PaymentSchedule3[[#Headers],[Beginning
balance]])=1,LoanAmount,INDEX(PaymentSchedule3[Ending
balance],ROW()-ROW(PaymentSchedule3[[#Headers],[Beginning
balance]])-1)),"")</f>
        <v>198107.44340723031</v>
      </c>
      <c r="E92" s="33">
        <f ca="1">IF(PaymentSchedule3[[#This Row],[Payment number]]&lt;&gt;"",ScheduledPayment,"")</f>
        <v>1122.6117195220611</v>
      </c>
      <c r="F9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2" s="33">
        <f ca="1">IF(PaymentSchedule3[[#This Row],[Payment number]]&lt;&gt;"",PaymentSchedule3[[#This Row],[Total
payment]]-PaymentSchedule3[[#This Row],[Interest]],"")</f>
        <v>744.79834291763927</v>
      </c>
      <c r="I92" s="33">
        <f ca="1">IF(PaymentSchedule3[[#This Row],[Payment number]]&lt;&gt;"",PaymentSchedule3[[#This Row],[Beginning
balance]]*(InterestRate/PaymentsPerYear),"")</f>
        <v>577.81337660442182</v>
      </c>
      <c r="J92" s="33">
        <f ca="1">IF(PaymentSchedule3[[#This Row],[Payment number]]&lt;&gt;"",IF(PaymentSchedule3[[#This Row],[Scheduled payment]]+PaymentSchedule3[[#This Row],[Extra
payment]]&lt;=PaymentSchedule3[[#This Row],[Beginning
balance]],PaymentSchedule3[[#This Row],[Beginning
balance]]-PaymentSchedule3[[#This Row],[Principal]],0),"")</f>
        <v>197362.64506431267</v>
      </c>
      <c r="K92" s="33">
        <f ca="1">IF(PaymentSchedule3[[#This Row],[Payment number]]&lt;&gt;"",SUM(INDEX(PaymentSchedule3[Interest],1,1):PaymentSchedule3[[#This Row],[Interest]]),"")</f>
        <v>51848.970906555463</v>
      </c>
    </row>
    <row r="93" spans="2:11" ht="24" customHeight="1" x14ac:dyDescent="0.25">
      <c r="B93" s="31">
        <f ca="1">IF(LoanIsGood,IF(ROW()-ROW(PaymentSchedule3[[#Headers],[Payment number]])&gt;ScheduledNumberOfPayments,"",ROW()-ROW(PaymentSchedule3[[#Headers],[Payment number]])),"")</f>
        <v>80</v>
      </c>
      <c r="C93" s="32">
        <f ca="1">IF(PaymentSchedule3[[#This Row],[Payment number]]&lt;&gt;"",EOMONTH(LoanStartDate,ROW(PaymentSchedule3[[#This Row],[Payment number]])-ROW(PaymentSchedule3[[#Headers],[Payment number]])-2)+DAY(LoanStartDate),"")</f>
        <v>48273</v>
      </c>
      <c r="D93" s="33">
        <f ca="1">IF(PaymentSchedule3[[#This Row],[Payment number]]&lt;&gt;"",IF(ROW()-ROW(PaymentSchedule3[[#Headers],[Beginning
balance]])=1,LoanAmount,INDEX(PaymentSchedule3[Ending
balance],ROW()-ROW(PaymentSchedule3[[#Headers],[Beginning
balance]])-1)),"")</f>
        <v>197362.64506431267</v>
      </c>
      <c r="E93" s="33">
        <f ca="1">IF(PaymentSchedule3[[#This Row],[Payment number]]&lt;&gt;"",ScheduledPayment,"")</f>
        <v>1122.6117195220611</v>
      </c>
      <c r="F9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3" s="33">
        <f ca="1">IF(PaymentSchedule3[[#This Row],[Payment number]]&lt;&gt;"",PaymentSchedule3[[#This Row],[Total
payment]]-PaymentSchedule3[[#This Row],[Interest]],"")</f>
        <v>746.97067141781577</v>
      </c>
      <c r="I93" s="33">
        <f ca="1">IF(PaymentSchedule3[[#This Row],[Payment number]]&lt;&gt;"",PaymentSchedule3[[#This Row],[Beginning
balance]]*(InterestRate/PaymentsPerYear),"")</f>
        <v>575.64104810424533</v>
      </c>
      <c r="J93" s="33">
        <f ca="1">IF(PaymentSchedule3[[#This Row],[Payment number]]&lt;&gt;"",IF(PaymentSchedule3[[#This Row],[Scheduled payment]]+PaymentSchedule3[[#This Row],[Extra
payment]]&lt;=PaymentSchedule3[[#This Row],[Beginning
balance]],PaymentSchedule3[[#This Row],[Beginning
balance]]-PaymentSchedule3[[#This Row],[Principal]],0),"")</f>
        <v>196615.67439289487</v>
      </c>
      <c r="K93" s="33">
        <f ca="1">IF(PaymentSchedule3[[#This Row],[Payment number]]&lt;&gt;"",SUM(INDEX(PaymentSchedule3[Interest],1,1):PaymentSchedule3[[#This Row],[Interest]]),"")</f>
        <v>52424.611954659711</v>
      </c>
    </row>
    <row r="94" spans="2:11" ht="24" customHeight="1" x14ac:dyDescent="0.25">
      <c r="B94" s="31">
        <f ca="1">IF(LoanIsGood,IF(ROW()-ROW(PaymentSchedule3[[#Headers],[Payment number]])&gt;ScheduledNumberOfPayments,"",ROW()-ROW(PaymentSchedule3[[#Headers],[Payment number]])),"")</f>
        <v>81</v>
      </c>
      <c r="C94" s="32">
        <f ca="1">IF(PaymentSchedule3[[#This Row],[Payment number]]&lt;&gt;"",EOMONTH(LoanStartDate,ROW(PaymentSchedule3[[#This Row],[Payment number]])-ROW(PaymentSchedule3[[#Headers],[Payment number]])-2)+DAY(LoanStartDate),"")</f>
        <v>48302</v>
      </c>
      <c r="D94" s="33">
        <f ca="1">IF(PaymentSchedule3[[#This Row],[Payment number]]&lt;&gt;"",IF(ROW()-ROW(PaymentSchedule3[[#Headers],[Beginning
balance]])=1,LoanAmount,INDEX(PaymentSchedule3[Ending
balance],ROW()-ROW(PaymentSchedule3[[#Headers],[Beginning
balance]])-1)),"")</f>
        <v>196615.67439289487</v>
      </c>
      <c r="E94" s="33">
        <f ca="1">IF(PaymentSchedule3[[#This Row],[Payment number]]&lt;&gt;"",ScheduledPayment,"")</f>
        <v>1122.6117195220611</v>
      </c>
      <c r="F9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4" s="33">
        <f ca="1">IF(PaymentSchedule3[[#This Row],[Payment number]]&lt;&gt;"",PaymentSchedule3[[#This Row],[Total
payment]]-PaymentSchedule3[[#This Row],[Interest]],"")</f>
        <v>749.14933587611768</v>
      </c>
      <c r="I94" s="33">
        <f ca="1">IF(PaymentSchedule3[[#This Row],[Payment number]]&lt;&gt;"",PaymentSchedule3[[#This Row],[Beginning
balance]]*(InterestRate/PaymentsPerYear),"")</f>
        <v>573.46238364594342</v>
      </c>
      <c r="J94" s="33">
        <f ca="1">IF(PaymentSchedule3[[#This Row],[Payment number]]&lt;&gt;"",IF(PaymentSchedule3[[#This Row],[Scheduled payment]]+PaymentSchedule3[[#This Row],[Extra
payment]]&lt;=PaymentSchedule3[[#This Row],[Beginning
balance]],PaymentSchedule3[[#This Row],[Beginning
balance]]-PaymentSchedule3[[#This Row],[Principal]],0),"")</f>
        <v>195866.52505701876</v>
      </c>
      <c r="K94" s="33">
        <f ca="1">IF(PaymentSchedule3[[#This Row],[Payment number]]&lt;&gt;"",SUM(INDEX(PaymentSchedule3[Interest],1,1):PaymentSchedule3[[#This Row],[Interest]]),"")</f>
        <v>52998.074338305654</v>
      </c>
    </row>
    <row r="95" spans="2:11" ht="24" customHeight="1" x14ac:dyDescent="0.25">
      <c r="B95" s="31">
        <f ca="1">IF(LoanIsGood,IF(ROW()-ROW(PaymentSchedule3[[#Headers],[Payment number]])&gt;ScheduledNumberOfPayments,"",ROW()-ROW(PaymentSchedule3[[#Headers],[Payment number]])),"")</f>
        <v>82</v>
      </c>
      <c r="C95" s="32">
        <f ca="1">IF(PaymentSchedule3[[#This Row],[Payment number]]&lt;&gt;"",EOMONTH(LoanStartDate,ROW(PaymentSchedule3[[#This Row],[Payment number]])-ROW(PaymentSchedule3[[#Headers],[Payment number]])-2)+DAY(LoanStartDate),"")</f>
        <v>48333</v>
      </c>
      <c r="D95" s="33">
        <f ca="1">IF(PaymentSchedule3[[#This Row],[Payment number]]&lt;&gt;"",IF(ROW()-ROW(PaymentSchedule3[[#Headers],[Beginning
balance]])=1,LoanAmount,INDEX(PaymentSchedule3[Ending
balance],ROW()-ROW(PaymentSchedule3[[#Headers],[Beginning
balance]])-1)),"")</f>
        <v>195866.52505701876</v>
      </c>
      <c r="E95" s="33">
        <f ca="1">IF(PaymentSchedule3[[#This Row],[Payment number]]&lt;&gt;"",ScheduledPayment,"")</f>
        <v>1122.6117195220611</v>
      </c>
      <c r="F9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5" s="33">
        <f ca="1">IF(PaymentSchedule3[[#This Row],[Payment number]]&lt;&gt;"",PaymentSchedule3[[#This Row],[Total
payment]]-PaymentSchedule3[[#This Row],[Interest]],"")</f>
        <v>751.33435477242301</v>
      </c>
      <c r="I95" s="33">
        <f ca="1">IF(PaymentSchedule3[[#This Row],[Payment number]]&lt;&gt;"",PaymentSchedule3[[#This Row],[Beginning
balance]]*(InterestRate/PaymentsPerYear),"")</f>
        <v>571.27736474963808</v>
      </c>
      <c r="J95" s="33">
        <f ca="1">IF(PaymentSchedule3[[#This Row],[Payment number]]&lt;&gt;"",IF(PaymentSchedule3[[#This Row],[Scheduled payment]]+PaymentSchedule3[[#This Row],[Extra
payment]]&lt;=PaymentSchedule3[[#This Row],[Beginning
balance]],PaymentSchedule3[[#This Row],[Beginning
balance]]-PaymentSchedule3[[#This Row],[Principal]],0),"")</f>
        <v>195115.19070224633</v>
      </c>
      <c r="K95" s="33">
        <f ca="1">IF(PaymentSchedule3[[#This Row],[Payment number]]&lt;&gt;"",SUM(INDEX(PaymentSchedule3[Interest],1,1):PaymentSchedule3[[#This Row],[Interest]]),"")</f>
        <v>53569.35170305529</v>
      </c>
    </row>
    <row r="96" spans="2:11" ht="24" customHeight="1" x14ac:dyDescent="0.25">
      <c r="B96" s="31">
        <f ca="1">IF(LoanIsGood,IF(ROW()-ROW(PaymentSchedule3[[#Headers],[Payment number]])&gt;ScheduledNumberOfPayments,"",ROW()-ROW(PaymentSchedule3[[#Headers],[Payment number]])),"")</f>
        <v>83</v>
      </c>
      <c r="C96" s="32">
        <f ca="1">IF(PaymentSchedule3[[#This Row],[Payment number]]&lt;&gt;"",EOMONTH(LoanStartDate,ROW(PaymentSchedule3[[#This Row],[Payment number]])-ROW(PaymentSchedule3[[#Headers],[Payment number]])-2)+DAY(LoanStartDate),"")</f>
        <v>48363</v>
      </c>
      <c r="D96" s="33">
        <f ca="1">IF(PaymentSchedule3[[#This Row],[Payment number]]&lt;&gt;"",IF(ROW()-ROW(PaymentSchedule3[[#Headers],[Beginning
balance]])=1,LoanAmount,INDEX(PaymentSchedule3[Ending
balance],ROW()-ROW(PaymentSchedule3[[#Headers],[Beginning
balance]])-1)),"")</f>
        <v>195115.19070224633</v>
      </c>
      <c r="E96" s="33">
        <f ca="1">IF(PaymentSchedule3[[#This Row],[Payment number]]&lt;&gt;"",ScheduledPayment,"")</f>
        <v>1122.6117195220611</v>
      </c>
      <c r="F9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6" s="33">
        <f ca="1">IF(PaymentSchedule3[[#This Row],[Payment number]]&lt;&gt;"",PaymentSchedule3[[#This Row],[Total
payment]]-PaymentSchedule3[[#This Row],[Interest]],"")</f>
        <v>753.52574664050928</v>
      </c>
      <c r="I96" s="33">
        <f ca="1">IF(PaymentSchedule3[[#This Row],[Payment number]]&lt;&gt;"",PaymentSchedule3[[#This Row],[Beginning
balance]]*(InterestRate/PaymentsPerYear),"")</f>
        <v>569.08597288155181</v>
      </c>
      <c r="J96" s="33">
        <f ca="1">IF(PaymentSchedule3[[#This Row],[Payment number]]&lt;&gt;"",IF(PaymentSchedule3[[#This Row],[Scheduled payment]]+PaymentSchedule3[[#This Row],[Extra
payment]]&lt;=PaymentSchedule3[[#This Row],[Beginning
balance]],PaymentSchedule3[[#This Row],[Beginning
balance]]-PaymentSchedule3[[#This Row],[Principal]],0),"")</f>
        <v>194361.66495560581</v>
      </c>
      <c r="K96" s="33">
        <f ca="1">IF(PaymentSchedule3[[#This Row],[Payment number]]&lt;&gt;"",SUM(INDEX(PaymentSchedule3[Interest],1,1):PaymentSchedule3[[#This Row],[Interest]]),"")</f>
        <v>54138.437675936839</v>
      </c>
    </row>
    <row r="97" spans="2:11" ht="24" customHeight="1" x14ac:dyDescent="0.25">
      <c r="B97" s="31">
        <f ca="1">IF(LoanIsGood,IF(ROW()-ROW(PaymentSchedule3[[#Headers],[Payment number]])&gt;ScheduledNumberOfPayments,"",ROW()-ROW(PaymentSchedule3[[#Headers],[Payment number]])),"")</f>
        <v>84</v>
      </c>
      <c r="C97" s="32">
        <f ca="1">IF(PaymentSchedule3[[#This Row],[Payment number]]&lt;&gt;"",EOMONTH(LoanStartDate,ROW(PaymentSchedule3[[#This Row],[Payment number]])-ROW(PaymentSchedule3[[#Headers],[Payment number]])-2)+DAY(LoanStartDate),"")</f>
        <v>48394</v>
      </c>
      <c r="D97" s="33">
        <f ca="1">IF(PaymentSchedule3[[#This Row],[Payment number]]&lt;&gt;"",IF(ROW()-ROW(PaymentSchedule3[[#Headers],[Beginning
balance]])=1,LoanAmount,INDEX(PaymentSchedule3[Ending
balance],ROW()-ROW(PaymentSchedule3[[#Headers],[Beginning
balance]])-1)),"")</f>
        <v>194361.66495560581</v>
      </c>
      <c r="E97" s="33">
        <f ca="1">IF(PaymentSchedule3[[#This Row],[Payment number]]&lt;&gt;"",ScheduledPayment,"")</f>
        <v>1122.6117195220611</v>
      </c>
      <c r="F9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7" s="33">
        <f ca="1">IF(PaymentSchedule3[[#This Row],[Payment number]]&lt;&gt;"",PaymentSchedule3[[#This Row],[Total
payment]]-PaymentSchedule3[[#This Row],[Interest]],"")</f>
        <v>755.72353006821083</v>
      </c>
      <c r="I97" s="33">
        <f ca="1">IF(PaymentSchedule3[[#This Row],[Payment number]]&lt;&gt;"",PaymentSchedule3[[#This Row],[Beginning
balance]]*(InterestRate/PaymentsPerYear),"")</f>
        <v>566.88818945385026</v>
      </c>
      <c r="J97" s="33">
        <f ca="1">IF(PaymentSchedule3[[#This Row],[Payment number]]&lt;&gt;"",IF(PaymentSchedule3[[#This Row],[Scheduled payment]]+PaymentSchedule3[[#This Row],[Extra
payment]]&lt;=PaymentSchedule3[[#This Row],[Beginning
balance]],PaymentSchedule3[[#This Row],[Beginning
balance]]-PaymentSchedule3[[#This Row],[Principal]],0),"")</f>
        <v>193605.9414255376</v>
      </c>
      <c r="K97" s="33">
        <f ca="1">IF(PaymentSchedule3[[#This Row],[Payment number]]&lt;&gt;"",SUM(INDEX(PaymentSchedule3[Interest],1,1):PaymentSchedule3[[#This Row],[Interest]]),"")</f>
        <v>54705.325865390689</v>
      </c>
    </row>
    <row r="98" spans="2:11" ht="24" customHeight="1" x14ac:dyDescent="0.25">
      <c r="B98" s="31">
        <f ca="1">IF(LoanIsGood,IF(ROW()-ROW(PaymentSchedule3[[#Headers],[Payment number]])&gt;ScheduledNumberOfPayments,"",ROW()-ROW(PaymentSchedule3[[#Headers],[Payment number]])),"")</f>
        <v>85</v>
      </c>
      <c r="C98" s="32">
        <f ca="1">IF(PaymentSchedule3[[#This Row],[Payment number]]&lt;&gt;"",EOMONTH(LoanStartDate,ROW(PaymentSchedule3[[#This Row],[Payment number]])-ROW(PaymentSchedule3[[#Headers],[Payment number]])-2)+DAY(LoanStartDate),"")</f>
        <v>48424</v>
      </c>
      <c r="D98" s="33">
        <f ca="1">IF(PaymentSchedule3[[#This Row],[Payment number]]&lt;&gt;"",IF(ROW()-ROW(PaymentSchedule3[[#Headers],[Beginning
balance]])=1,LoanAmount,INDEX(PaymentSchedule3[Ending
balance],ROW()-ROW(PaymentSchedule3[[#Headers],[Beginning
balance]])-1)),"")</f>
        <v>193605.9414255376</v>
      </c>
      <c r="E98" s="33">
        <f ca="1">IF(PaymentSchedule3[[#This Row],[Payment number]]&lt;&gt;"",ScheduledPayment,"")</f>
        <v>1122.6117195220611</v>
      </c>
      <c r="F9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8" s="33">
        <f ca="1">IF(PaymentSchedule3[[#This Row],[Payment number]]&lt;&gt;"",PaymentSchedule3[[#This Row],[Total
payment]]-PaymentSchedule3[[#This Row],[Interest]],"")</f>
        <v>757.92772369757643</v>
      </c>
      <c r="I98" s="33">
        <f ca="1">IF(PaymentSchedule3[[#This Row],[Payment number]]&lt;&gt;"",PaymentSchedule3[[#This Row],[Beginning
balance]]*(InterestRate/PaymentsPerYear),"")</f>
        <v>564.68399582448467</v>
      </c>
      <c r="J98" s="33">
        <f ca="1">IF(PaymentSchedule3[[#This Row],[Payment number]]&lt;&gt;"",IF(PaymentSchedule3[[#This Row],[Scheduled payment]]+PaymentSchedule3[[#This Row],[Extra
payment]]&lt;=PaymentSchedule3[[#This Row],[Beginning
balance]],PaymentSchedule3[[#This Row],[Beginning
balance]]-PaymentSchedule3[[#This Row],[Principal]],0),"")</f>
        <v>192848.01370184001</v>
      </c>
      <c r="K98" s="33">
        <f ca="1">IF(PaymentSchedule3[[#This Row],[Payment number]]&lt;&gt;"",SUM(INDEX(PaymentSchedule3[Interest],1,1):PaymentSchedule3[[#This Row],[Interest]]),"")</f>
        <v>55270.009861215171</v>
      </c>
    </row>
    <row r="99" spans="2:11" ht="24" customHeight="1" x14ac:dyDescent="0.25">
      <c r="B99" s="31">
        <f ca="1">IF(LoanIsGood,IF(ROW()-ROW(PaymentSchedule3[[#Headers],[Payment number]])&gt;ScheduledNumberOfPayments,"",ROW()-ROW(PaymentSchedule3[[#Headers],[Payment number]])),"")</f>
        <v>86</v>
      </c>
      <c r="C99" s="32">
        <f ca="1">IF(PaymentSchedule3[[#This Row],[Payment number]]&lt;&gt;"",EOMONTH(LoanStartDate,ROW(PaymentSchedule3[[#This Row],[Payment number]])-ROW(PaymentSchedule3[[#Headers],[Payment number]])-2)+DAY(LoanStartDate),"")</f>
        <v>48455</v>
      </c>
      <c r="D99" s="33">
        <f ca="1">IF(PaymentSchedule3[[#This Row],[Payment number]]&lt;&gt;"",IF(ROW()-ROW(PaymentSchedule3[[#Headers],[Beginning
balance]])=1,LoanAmount,INDEX(PaymentSchedule3[Ending
balance],ROW()-ROW(PaymentSchedule3[[#Headers],[Beginning
balance]])-1)),"")</f>
        <v>192848.01370184001</v>
      </c>
      <c r="E99" s="33">
        <f ca="1">IF(PaymentSchedule3[[#This Row],[Payment number]]&lt;&gt;"",ScheduledPayment,"")</f>
        <v>1122.6117195220611</v>
      </c>
      <c r="F9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9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99" s="33">
        <f ca="1">IF(PaymentSchedule3[[#This Row],[Payment number]]&lt;&gt;"",PaymentSchedule3[[#This Row],[Total
payment]]-PaymentSchedule3[[#This Row],[Interest]],"")</f>
        <v>760.1383462250277</v>
      </c>
      <c r="I99" s="33">
        <f ca="1">IF(PaymentSchedule3[[#This Row],[Payment number]]&lt;&gt;"",PaymentSchedule3[[#This Row],[Beginning
balance]]*(InterestRate/PaymentsPerYear),"")</f>
        <v>562.47337329703339</v>
      </c>
      <c r="J99" s="33">
        <f ca="1">IF(PaymentSchedule3[[#This Row],[Payment number]]&lt;&gt;"",IF(PaymentSchedule3[[#This Row],[Scheduled payment]]+PaymentSchedule3[[#This Row],[Extra
payment]]&lt;=PaymentSchedule3[[#This Row],[Beginning
balance]],PaymentSchedule3[[#This Row],[Beginning
balance]]-PaymentSchedule3[[#This Row],[Principal]],0),"")</f>
        <v>192087.87535561499</v>
      </c>
      <c r="K99" s="33">
        <f ca="1">IF(PaymentSchedule3[[#This Row],[Payment number]]&lt;&gt;"",SUM(INDEX(PaymentSchedule3[Interest],1,1):PaymentSchedule3[[#This Row],[Interest]]),"")</f>
        <v>55832.483234512205</v>
      </c>
    </row>
    <row r="100" spans="2:11" ht="24" customHeight="1" x14ac:dyDescent="0.25">
      <c r="B100" s="31">
        <f ca="1">IF(LoanIsGood,IF(ROW()-ROW(PaymentSchedule3[[#Headers],[Payment number]])&gt;ScheduledNumberOfPayments,"",ROW()-ROW(PaymentSchedule3[[#Headers],[Payment number]])),"")</f>
        <v>87</v>
      </c>
      <c r="C100" s="32">
        <f ca="1">IF(PaymentSchedule3[[#This Row],[Payment number]]&lt;&gt;"",EOMONTH(LoanStartDate,ROW(PaymentSchedule3[[#This Row],[Payment number]])-ROW(PaymentSchedule3[[#Headers],[Payment number]])-2)+DAY(LoanStartDate),"")</f>
        <v>48486</v>
      </c>
      <c r="D100" s="33">
        <f ca="1">IF(PaymentSchedule3[[#This Row],[Payment number]]&lt;&gt;"",IF(ROW()-ROW(PaymentSchedule3[[#Headers],[Beginning
balance]])=1,LoanAmount,INDEX(PaymentSchedule3[Ending
balance],ROW()-ROW(PaymentSchedule3[[#Headers],[Beginning
balance]])-1)),"")</f>
        <v>192087.87535561499</v>
      </c>
      <c r="E100" s="33">
        <f ca="1">IF(PaymentSchedule3[[#This Row],[Payment number]]&lt;&gt;"",ScheduledPayment,"")</f>
        <v>1122.6117195220611</v>
      </c>
      <c r="F10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0" s="33">
        <f ca="1">IF(PaymentSchedule3[[#This Row],[Payment number]]&lt;&gt;"",PaymentSchedule3[[#This Row],[Total
payment]]-PaymentSchedule3[[#This Row],[Interest]],"")</f>
        <v>762.35541640151735</v>
      </c>
      <c r="I100" s="33">
        <f ca="1">IF(PaymentSchedule3[[#This Row],[Payment number]]&lt;&gt;"",PaymentSchedule3[[#This Row],[Beginning
balance]]*(InterestRate/PaymentsPerYear),"")</f>
        <v>560.25630312054375</v>
      </c>
      <c r="J100" s="33">
        <f ca="1">IF(PaymentSchedule3[[#This Row],[Payment number]]&lt;&gt;"",IF(PaymentSchedule3[[#This Row],[Scheduled payment]]+PaymentSchedule3[[#This Row],[Extra
payment]]&lt;=PaymentSchedule3[[#This Row],[Beginning
balance]],PaymentSchedule3[[#This Row],[Beginning
balance]]-PaymentSchedule3[[#This Row],[Principal]],0),"")</f>
        <v>191325.51993921347</v>
      </c>
      <c r="K100" s="33">
        <f ca="1">IF(PaymentSchedule3[[#This Row],[Payment number]]&lt;&gt;"",SUM(INDEX(PaymentSchedule3[Interest],1,1):PaymentSchedule3[[#This Row],[Interest]]),"")</f>
        <v>56392.739537632748</v>
      </c>
    </row>
    <row r="101" spans="2:11" ht="24" customHeight="1" x14ac:dyDescent="0.25">
      <c r="B101" s="31">
        <f ca="1">IF(LoanIsGood,IF(ROW()-ROW(PaymentSchedule3[[#Headers],[Payment number]])&gt;ScheduledNumberOfPayments,"",ROW()-ROW(PaymentSchedule3[[#Headers],[Payment number]])),"")</f>
        <v>88</v>
      </c>
      <c r="C101" s="32">
        <f ca="1">IF(PaymentSchedule3[[#This Row],[Payment number]]&lt;&gt;"",EOMONTH(LoanStartDate,ROW(PaymentSchedule3[[#This Row],[Payment number]])-ROW(PaymentSchedule3[[#Headers],[Payment number]])-2)+DAY(LoanStartDate),"")</f>
        <v>48516</v>
      </c>
      <c r="D101" s="33">
        <f ca="1">IF(PaymentSchedule3[[#This Row],[Payment number]]&lt;&gt;"",IF(ROW()-ROW(PaymentSchedule3[[#Headers],[Beginning
balance]])=1,LoanAmount,INDEX(PaymentSchedule3[Ending
balance],ROW()-ROW(PaymentSchedule3[[#Headers],[Beginning
balance]])-1)),"")</f>
        <v>191325.51993921347</v>
      </c>
      <c r="E101" s="33">
        <f ca="1">IF(PaymentSchedule3[[#This Row],[Payment number]]&lt;&gt;"",ScheduledPayment,"")</f>
        <v>1122.6117195220611</v>
      </c>
      <c r="F10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1" s="33">
        <f ca="1">IF(PaymentSchedule3[[#This Row],[Payment number]]&lt;&gt;"",PaymentSchedule3[[#This Row],[Total
payment]]-PaymentSchedule3[[#This Row],[Interest]],"")</f>
        <v>764.57895303268845</v>
      </c>
      <c r="I101" s="33">
        <f ca="1">IF(PaymentSchedule3[[#This Row],[Payment number]]&lt;&gt;"",PaymentSchedule3[[#This Row],[Beginning
balance]]*(InterestRate/PaymentsPerYear),"")</f>
        <v>558.03276648937265</v>
      </c>
      <c r="J101" s="33">
        <f ca="1">IF(PaymentSchedule3[[#This Row],[Payment number]]&lt;&gt;"",IF(PaymentSchedule3[[#This Row],[Scheduled payment]]+PaymentSchedule3[[#This Row],[Extra
payment]]&lt;=PaymentSchedule3[[#This Row],[Beginning
balance]],PaymentSchedule3[[#This Row],[Beginning
balance]]-PaymentSchedule3[[#This Row],[Principal]],0),"")</f>
        <v>190560.94098618077</v>
      </c>
      <c r="K101" s="33">
        <f ca="1">IF(PaymentSchedule3[[#This Row],[Payment number]]&lt;&gt;"",SUM(INDEX(PaymentSchedule3[Interest],1,1):PaymentSchedule3[[#This Row],[Interest]]),"")</f>
        <v>56950.772304122118</v>
      </c>
    </row>
    <row r="102" spans="2:11" ht="24" customHeight="1" x14ac:dyDescent="0.25">
      <c r="B102" s="31">
        <f ca="1">IF(LoanIsGood,IF(ROW()-ROW(PaymentSchedule3[[#Headers],[Payment number]])&gt;ScheduledNumberOfPayments,"",ROW()-ROW(PaymentSchedule3[[#Headers],[Payment number]])),"")</f>
        <v>89</v>
      </c>
      <c r="C102" s="32">
        <f ca="1">IF(PaymentSchedule3[[#This Row],[Payment number]]&lt;&gt;"",EOMONTH(LoanStartDate,ROW(PaymentSchedule3[[#This Row],[Payment number]])-ROW(PaymentSchedule3[[#Headers],[Payment number]])-2)+DAY(LoanStartDate),"")</f>
        <v>48547</v>
      </c>
      <c r="D102" s="33">
        <f ca="1">IF(PaymentSchedule3[[#This Row],[Payment number]]&lt;&gt;"",IF(ROW()-ROW(PaymentSchedule3[[#Headers],[Beginning
balance]])=1,LoanAmount,INDEX(PaymentSchedule3[Ending
balance],ROW()-ROW(PaymentSchedule3[[#Headers],[Beginning
balance]])-1)),"")</f>
        <v>190560.94098618077</v>
      </c>
      <c r="E102" s="33">
        <f ca="1">IF(PaymentSchedule3[[#This Row],[Payment number]]&lt;&gt;"",ScheduledPayment,"")</f>
        <v>1122.6117195220611</v>
      </c>
      <c r="F10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2" s="33">
        <f ca="1">IF(PaymentSchedule3[[#This Row],[Payment number]]&lt;&gt;"",PaymentSchedule3[[#This Row],[Total
payment]]-PaymentSchedule3[[#This Row],[Interest]],"")</f>
        <v>766.80897497903379</v>
      </c>
      <c r="I102" s="33">
        <f ca="1">IF(PaymentSchedule3[[#This Row],[Payment number]]&lt;&gt;"",PaymentSchedule3[[#This Row],[Beginning
balance]]*(InterestRate/PaymentsPerYear),"")</f>
        <v>555.8027445430273</v>
      </c>
      <c r="J102" s="33">
        <f ca="1">IF(PaymentSchedule3[[#This Row],[Payment number]]&lt;&gt;"",IF(PaymentSchedule3[[#This Row],[Scheduled payment]]+PaymentSchedule3[[#This Row],[Extra
payment]]&lt;=PaymentSchedule3[[#This Row],[Beginning
balance]],PaymentSchedule3[[#This Row],[Beginning
balance]]-PaymentSchedule3[[#This Row],[Principal]],0),"")</f>
        <v>189794.13201120173</v>
      </c>
      <c r="K102" s="33">
        <f ca="1">IF(PaymentSchedule3[[#This Row],[Payment number]]&lt;&gt;"",SUM(INDEX(PaymentSchedule3[Interest],1,1):PaymentSchedule3[[#This Row],[Interest]]),"")</f>
        <v>57506.575048665145</v>
      </c>
    </row>
    <row r="103" spans="2:11" ht="24" customHeight="1" x14ac:dyDescent="0.25">
      <c r="B103" s="31">
        <f ca="1">IF(LoanIsGood,IF(ROW()-ROW(PaymentSchedule3[[#Headers],[Payment number]])&gt;ScheduledNumberOfPayments,"",ROW()-ROW(PaymentSchedule3[[#Headers],[Payment number]])),"")</f>
        <v>90</v>
      </c>
      <c r="C103" s="32">
        <f ca="1">IF(PaymentSchedule3[[#This Row],[Payment number]]&lt;&gt;"",EOMONTH(LoanStartDate,ROW(PaymentSchedule3[[#This Row],[Payment number]])-ROW(PaymentSchedule3[[#Headers],[Payment number]])-2)+DAY(LoanStartDate),"")</f>
        <v>48577</v>
      </c>
      <c r="D103" s="33">
        <f ca="1">IF(PaymentSchedule3[[#This Row],[Payment number]]&lt;&gt;"",IF(ROW()-ROW(PaymentSchedule3[[#Headers],[Beginning
balance]])=1,LoanAmount,INDEX(PaymentSchedule3[Ending
balance],ROW()-ROW(PaymentSchedule3[[#Headers],[Beginning
balance]])-1)),"")</f>
        <v>189794.13201120173</v>
      </c>
      <c r="E103" s="33">
        <f ca="1">IF(PaymentSchedule3[[#This Row],[Payment number]]&lt;&gt;"",ScheduledPayment,"")</f>
        <v>1122.6117195220611</v>
      </c>
      <c r="F10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3" s="33">
        <f ca="1">IF(PaymentSchedule3[[#This Row],[Payment number]]&lt;&gt;"",PaymentSchedule3[[#This Row],[Total
payment]]-PaymentSchedule3[[#This Row],[Interest]],"")</f>
        <v>769.04550115605605</v>
      </c>
      <c r="I103" s="33">
        <f ca="1">IF(PaymentSchedule3[[#This Row],[Payment number]]&lt;&gt;"",PaymentSchedule3[[#This Row],[Beginning
balance]]*(InterestRate/PaymentsPerYear),"")</f>
        <v>553.56621836600505</v>
      </c>
      <c r="J103" s="33">
        <f ca="1">IF(PaymentSchedule3[[#This Row],[Payment number]]&lt;&gt;"",IF(PaymentSchedule3[[#This Row],[Scheduled payment]]+PaymentSchedule3[[#This Row],[Extra
payment]]&lt;=PaymentSchedule3[[#This Row],[Beginning
balance]],PaymentSchedule3[[#This Row],[Beginning
balance]]-PaymentSchedule3[[#This Row],[Principal]],0),"")</f>
        <v>189025.08651004566</v>
      </c>
      <c r="K103" s="33">
        <f ca="1">IF(PaymentSchedule3[[#This Row],[Payment number]]&lt;&gt;"",SUM(INDEX(PaymentSchedule3[Interest],1,1):PaymentSchedule3[[#This Row],[Interest]]),"")</f>
        <v>58060.141267031147</v>
      </c>
    </row>
    <row r="104" spans="2:11" ht="24" customHeight="1" x14ac:dyDescent="0.25">
      <c r="B104" s="31">
        <f ca="1">IF(LoanIsGood,IF(ROW()-ROW(PaymentSchedule3[[#Headers],[Payment number]])&gt;ScheduledNumberOfPayments,"",ROW()-ROW(PaymentSchedule3[[#Headers],[Payment number]])),"")</f>
        <v>91</v>
      </c>
      <c r="C104" s="32">
        <f ca="1">IF(PaymentSchedule3[[#This Row],[Payment number]]&lt;&gt;"",EOMONTH(LoanStartDate,ROW(PaymentSchedule3[[#This Row],[Payment number]])-ROW(PaymentSchedule3[[#Headers],[Payment number]])-2)+DAY(LoanStartDate),"")</f>
        <v>48608</v>
      </c>
      <c r="D104" s="33">
        <f ca="1">IF(PaymentSchedule3[[#This Row],[Payment number]]&lt;&gt;"",IF(ROW()-ROW(PaymentSchedule3[[#Headers],[Beginning
balance]])=1,LoanAmount,INDEX(PaymentSchedule3[Ending
balance],ROW()-ROW(PaymentSchedule3[[#Headers],[Beginning
balance]])-1)),"")</f>
        <v>189025.08651004566</v>
      </c>
      <c r="E104" s="33">
        <f ca="1">IF(PaymentSchedule3[[#This Row],[Payment number]]&lt;&gt;"",ScheduledPayment,"")</f>
        <v>1122.6117195220611</v>
      </c>
      <c r="F10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4" s="33">
        <f ca="1">IF(PaymentSchedule3[[#This Row],[Payment number]]&lt;&gt;"",PaymentSchedule3[[#This Row],[Total
payment]]-PaymentSchedule3[[#This Row],[Interest]],"")</f>
        <v>771.28855053442794</v>
      </c>
      <c r="I104" s="33">
        <f ca="1">IF(PaymentSchedule3[[#This Row],[Payment number]]&lt;&gt;"",PaymentSchedule3[[#This Row],[Beginning
balance]]*(InterestRate/PaymentsPerYear),"")</f>
        <v>551.32316898763315</v>
      </c>
      <c r="J104" s="33">
        <f ca="1">IF(PaymentSchedule3[[#This Row],[Payment number]]&lt;&gt;"",IF(PaymentSchedule3[[#This Row],[Scheduled payment]]+PaymentSchedule3[[#This Row],[Extra
payment]]&lt;=PaymentSchedule3[[#This Row],[Beginning
balance]],PaymentSchedule3[[#This Row],[Beginning
balance]]-PaymentSchedule3[[#This Row],[Principal]],0),"")</f>
        <v>188253.79795951123</v>
      </c>
      <c r="K104" s="33">
        <f ca="1">IF(PaymentSchedule3[[#This Row],[Payment number]]&lt;&gt;"",SUM(INDEX(PaymentSchedule3[Interest],1,1):PaymentSchedule3[[#This Row],[Interest]]),"")</f>
        <v>58611.464436018781</v>
      </c>
    </row>
    <row r="105" spans="2:11" ht="24" customHeight="1" x14ac:dyDescent="0.25">
      <c r="B105" s="31">
        <f ca="1">IF(LoanIsGood,IF(ROW()-ROW(PaymentSchedule3[[#Headers],[Payment number]])&gt;ScheduledNumberOfPayments,"",ROW()-ROW(PaymentSchedule3[[#Headers],[Payment number]])),"")</f>
        <v>92</v>
      </c>
      <c r="C105" s="32">
        <f ca="1">IF(PaymentSchedule3[[#This Row],[Payment number]]&lt;&gt;"",EOMONTH(LoanStartDate,ROW(PaymentSchedule3[[#This Row],[Payment number]])-ROW(PaymentSchedule3[[#Headers],[Payment number]])-2)+DAY(LoanStartDate),"")</f>
        <v>48639</v>
      </c>
      <c r="D105" s="33">
        <f ca="1">IF(PaymentSchedule3[[#This Row],[Payment number]]&lt;&gt;"",IF(ROW()-ROW(PaymentSchedule3[[#Headers],[Beginning
balance]])=1,LoanAmount,INDEX(PaymentSchedule3[Ending
balance],ROW()-ROW(PaymentSchedule3[[#Headers],[Beginning
balance]])-1)),"")</f>
        <v>188253.79795951123</v>
      </c>
      <c r="E105" s="33">
        <f ca="1">IF(PaymentSchedule3[[#This Row],[Payment number]]&lt;&gt;"",ScheduledPayment,"")</f>
        <v>1122.6117195220611</v>
      </c>
      <c r="F10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5" s="33">
        <f ca="1">IF(PaymentSchedule3[[#This Row],[Payment number]]&lt;&gt;"",PaymentSchedule3[[#This Row],[Total
payment]]-PaymentSchedule3[[#This Row],[Interest]],"")</f>
        <v>773.53814214015335</v>
      </c>
      <c r="I105" s="33">
        <f ca="1">IF(PaymentSchedule3[[#This Row],[Payment number]]&lt;&gt;"",PaymentSchedule3[[#This Row],[Beginning
balance]]*(InterestRate/PaymentsPerYear),"")</f>
        <v>549.07357738190774</v>
      </c>
      <c r="J105" s="33">
        <f ca="1">IF(PaymentSchedule3[[#This Row],[Payment number]]&lt;&gt;"",IF(PaymentSchedule3[[#This Row],[Scheduled payment]]+PaymentSchedule3[[#This Row],[Extra
payment]]&lt;=PaymentSchedule3[[#This Row],[Beginning
balance]],PaymentSchedule3[[#This Row],[Beginning
balance]]-PaymentSchedule3[[#This Row],[Principal]],0),"")</f>
        <v>187480.25981737109</v>
      </c>
      <c r="K105" s="33">
        <f ca="1">IF(PaymentSchedule3[[#This Row],[Payment number]]&lt;&gt;"",SUM(INDEX(PaymentSchedule3[Interest],1,1):PaymentSchedule3[[#This Row],[Interest]]),"")</f>
        <v>59160.538013400692</v>
      </c>
    </row>
    <row r="106" spans="2:11" ht="24" customHeight="1" x14ac:dyDescent="0.25">
      <c r="B106" s="31">
        <f ca="1">IF(LoanIsGood,IF(ROW()-ROW(PaymentSchedule3[[#Headers],[Payment number]])&gt;ScheduledNumberOfPayments,"",ROW()-ROW(PaymentSchedule3[[#Headers],[Payment number]])),"")</f>
        <v>93</v>
      </c>
      <c r="C106" s="32">
        <f ca="1">IF(PaymentSchedule3[[#This Row],[Payment number]]&lt;&gt;"",EOMONTH(LoanStartDate,ROW(PaymentSchedule3[[#This Row],[Payment number]])-ROW(PaymentSchedule3[[#Headers],[Payment number]])-2)+DAY(LoanStartDate),"")</f>
        <v>48667</v>
      </c>
      <c r="D106" s="33">
        <f ca="1">IF(PaymentSchedule3[[#This Row],[Payment number]]&lt;&gt;"",IF(ROW()-ROW(PaymentSchedule3[[#Headers],[Beginning
balance]])=1,LoanAmount,INDEX(PaymentSchedule3[Ending
balance],ROW()-ROW(PaymentSchedule3[[#Headers],[Beginning
balance]])-1)),"")</f>
        <v>187480.25981737109</v>
      </c>
      <c r="E106" s="33">
        <f ca="1">IF(PaymentSchedule3[[#This Row],[Payment number]]&lt;&gt;"",ScheduledPayment,"")</f>
        <v>1122.6117195220611</v>
      </c>
      <c r="F10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6" s="33">
        <f ca="1">IF(PaymentSchedule3[[#This Row],[Payment number]]&lt;&gt;"",PaymentSchedule3[[#This Row],[Total
payment]]-PaymentSchedule3[[#This Row],[Interest]],"")</f>
        <v>775.79429505472876</v>
      </c>
      <c r="I106" s="33">
        <f ca="1">IF(PaymentSchedule3[[#This Row],[Payment number]]&lt;&gt;"",PaymentSchedule3[[#This Row],[Beginning
balance]]*(InterestRate/PaymentsPerYear),"")</f>
        <v>546.81742446733233</v>
      </c>
      <c r="J106" s="33">
        <f ca="1">IF(PaymentSchedule3[[#This Row],[Payment number]]&lt;&gt;"",IF(PaymentSchedule3[[#This Row],[Scheduled payment]]+PaymentSchedule3[[#This Row],[Extra
payment]]&lt;=PaymentSchedule3[[#This Row],[Beginning
balance]],PaymentSchedule3[[#This Row],[Beginning
balance]]-PaymentSchedule3[[#This Row],[Principal]],0),"")</f>
        <v>186704.46552231637</v>
      </c>
      <c r="K106" s="33">
        <f ca="1">IF(PaymentSchedule3[[#This Row],[Payment number]]&lt;&gt;"",SUM(INDEX(PaymentSchedule3[Interest],1,1):PaymentSchedule3[[#This Row],[Interest]]),"")</f>
        <v>59707.355437868027</v>
      </c>
    </row>
    <row r="107" spans="2:11" ht="24" customHeight="1" x14ac:dyDescent="0.25">
      <c r="B107" s="31">
        <f ca="1">IF(LoanIsGood,IF(ROW()-ROW(PaymentSchedule3[[#Headers],[Payment number]])&gt;ScheduledNumberOfPayments,"",ROW()-ROW(PaymentSchedule3[[#Headers],[Payment number]])),"")</f>
        <v>94</v>
      </c>
      <c r="C107" s="32">
        <f ca="1">IF(PaymentSchedule3[[#This Row],[Payment number]]&lt;&gt;"",EOMONTH(LoanStartDate,ROW(PaymentSchedule3[[#This Row],[Payment number]])-ROW(PaymentSchedule3[[#Headers],[Payment number]])-2)+DAY(LoanStartDate),"")</f>
        <v>48698</v>
      </c>
      <c r="D107" s="33">
        <f ca="1">IF(PaymentSchedule3[[#This Row],[Payment number]]&lt;&gt;"",IF(ROW()-ROW(PaymentSchedule3[[#Headers],[Beginning
balance]])=1,LoanAmount,INDEX(PaymentSchedule3[Ending
balance],ROW()-ROW(PaymentSchedule3[[#Headers],[Beginning
balance]])-1)),"")</f>
        <v>186704.46552231637</v>
      </c>
      <c r="E107" s="33">
        <f ca="1">IF(PaymentSchedule3[[#This Row],[Payment number]]&lt;&gt;"",ScheduledPayment,"")</f>
        <v>1122.6117195220611</v>
      </c>
      <c r="F10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7" s="33">
        <f ca="1">IF(PaymentSchedule3[[#This Row],[Payment number]]&lt;&gt;"",PaymentSchedule3[[#This Row],[Total
payment]]-PaymentSchedule3[[#This Row],[Interest]],"")</f>
        <v>778.05702841530501</v>
      </c>
      <c r="I107" s="33">
        <f ca="1">IF(PaymentSchedule3[[#This Row],[Payment number]]&lt;&gt;"",PaymentSchedule3[[#This Row],[Beginning
balance]]*(InterestRate/PaymentsPerYear),"")</f>
        <v>544.55469110675608</v>
      </c>
      <c r="J107" s="33">
        <f ca="1">IF(PaymentSchedule3[[#This Row],[Payment number]]&lt;&gt;"",IF(PaymentSchedule3[[#This Row],[Scheduled payment]]+PaymentSchedule3[[#This Row],[Extra
payment]]&lt;=PaymentSchedule3[[#This Row],[Beginning
balance]],PaymentSchedule3[[#This Row],[Beginning
balance]]-PaymentSchedule3[[#This Row],[Principal]],0),"")</f>
        <v>185926.40849390108</v>
      </c>
      <c r="K107" s="33">
        <f ca="1">IF(PaymentSchedule3[[#This Row],[Payment number]]&lt;&gt;"",SUM(INDEX(PaymentSchedule3[Interest],1,1):PaymentSchedule3[[#This Row],[Interest]]),"")</f>
        <v>60251.910128974785</v>
      </c>
    </row>
    <row r="108" spans="2:11" ht="24" customHeight="1" x14ac:dyDescent="0.25">
      <c r="B108" s="31">
        <f ca="1">IF(LoanIsGood,IF(ROW()-ROW(PaymentSchedule3[[#Headers],[Payment number]])&gt;ScheduledNumberOfPayments,"",ROW()-ROW(PaymentSchedule3[[#Headers],[Payment number]])),"")</f>
        <v>95</v>
      </c>
      <c r="C108" s="32">
        <f ca="1">IF(PaymentSchedule3[[#This Row],[Payment number]]&lt;&gt;"",EOMONTH(LoanStartDate,ROW(PaymentSchedule3[[#This Row],[Payment number]])-ROW(PaymentSchedule3[[#Headers],[Payment number]])-2)+DAY(LoanStartDate),"")</f>
        <v>48728</v>
      </c>
      <c r="D108" s="33">
        <f ca="1">IF(PaymentSchedule3[[#This Row],[Payment number]]&lt;&gt;"",IF(ROW()-ROW(PaymentSchedule3[[#Headers],[Beginning
balance]])=1,LoanAmount,INDEX(PaymentSchedule3[Ending
balance],ROW()-ROW(PaymentSchedule3[[#Headers],[Beginning
balance]])-1)),"")</f>
        <v>185926.40849390108</v>
      </c>
      <c r="E108" s="33">
        <f ca="1">IF(PaymentSchedule3[[#This Row],[Payment number]]&lt;&gt;"",ScheduledPayment,"")</f>
        <v>1122.6117195220611</v>
      </c>
      <c r="F10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8" s="33">
        <f ca="1">IF(PaymentSchedule3[[#This Row],[Payment number]]&lt;&gt;"",PaymentSchedule3[[#This Row],[Total
payment]]-PaymentSchedule3[[#This Row],[Interest]],"")</f>
        <v>780.32636141484954</v>
      </c>
      <c r="I108" s="33">
        <f ca="1">IF(PaymentSchedule3[[#This Row],[Payment number]]&lt;&gt;"",PaymentSchedule3[[#This Row],[Beginning
balance]]*(InterestRate/PaymentsPerYear),"")</f>
        <v>542.28535810721155</v>
      </c>
      <c r="J108" s="33">
        <f ca="1">IF(PaymentSchedule3[[#This Row],[Payment number]]&lt;&gt;"",IF(PaymentSchedule3[[#This Row],[Scheduled payment]]+PaymentSchedule3[[#This Row],[Extra
payment]]&lt;=PaymentSchedule3[[#This Row],[Beginning
balance]],PaymentSchedule3[[#This Row],[Beginning
balance]]-PaymentSchedule3[[#This Row],[Principal]],0),"")</f>
        <v>185146.08213248622</v>
      </c>
      <c r="K108" s="33">
        <f ca="1">IF(PaymentSchedule3[[#This Row],[Payment number]]&lt;&gt;"",SUM(INDEX(PaymentSchedule3[Interest],1,1):PaymentSchedule3[[#This Row],[Interest]]),"")</f>
        <v>60794.195487081997</v>
      </c>
    </row>
    <row r="109" spans="2:11" ht="24" customHeight="1" x14ac:dyDescent="0.25">
      <c r="B109" s="31">
        <f ca="1">IF(LoanIsGood,IF(ROW()-ROW(PaymentSchedule3[[#Headers],[Payment number]])&gt;ScheduledNumberOfPayments,"",ROW()-ROW(PaymentSchedule3[[#Headers],[Payment number]])),"")</f>
        <v>96</v>
      </c>
      <c r="C109" s="32">
        <f ca="1">IF(PaymentSchedule3[[#This Row],[Payment number]]&lt;&gt;"",EOMONTH(LoanStartDate,ROW(PaymentSchedule3[[#This Row],[Payment number]])-ROW(PaymentSchedule3[[#Headers],[Payment number]])-2)+DAY(LoanStartDate),"")</f>
        <v>48759</v>
      </c>
      <c r="D109" s="33">
        <f ca="1">IF(PaymentSchedule3[[#This Row],[Payment number]]&lt;&gt;"",IF(ROW()-ROW(PaymentSchedule3[[#Headers],[Beginning
balance]])=1,LoanAmount,INDEX(PaymentSchedule3[Ending
balance],ROW()-ROW(PaymentSchedule3[[#Headers],[Beginning
balance]])-1)),"")</f>
        <v>185146.08213248622</v>
      </c>
      <c r="E109" s="33">
        <f ca="1">IF(PaymentSchedule3[[#This Row],[Payment number]]&lt;&gt;"",ScheduledPayment,"")</f>
        <v>1122.6117195220611</v>
      </c>
      <c r="F10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0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09" s="33">
        <f ca="1">IF(PaymentSchedule3[[#This Row],[Payment number]]&lt;&gt;"",PaymentSchedule3[[#This Row],[Total
payment]]-PaymentSchedule3[[#This Row],[Interest]],"")</f>
        <v>782.60231330230965</v>
      </c>
      <c r="I109" s="33">
        <f ca="1">IF(PaymentSchedule3[[#This Row],[Payment number]]&lt;&gt;"",PaymentSchedule3[[#This Row],[Beginning
balance]]*(InterestRate/PaymentsPerYear),"")</f>
        <v>540.00940621975144</v>
      </c>
      <c r="J109" s="33">
        <f ca="1">IF(PaymentSchedule3[[#This Row],[Payment number]]&lt;&gt;"",IF(PaymentSchedule3[[#This Row],[Scheduled payment]]+PaymentSchedule3[[#This Row],[Extra
payment]]&lt;=PaymentSchedule3[[#This Row],[Beginning
balance]],PaymentSchedule3[[#This Row],[Beginning
balance]]-PaymentSchedule3[[#This Row],[Principal]],0),"")</f>
        <v>184363.47981918391</v>
      </c>
      <c r="K109" s="33">
        <f ca="1">IF(PaymentSchedule3[[#This Row],[Payment number]]&lt;&gt;"",SUM(INDEX(PaymentSchedule3[Interest],1,1):PaymentSchedule3[[#This Row],[Interest]]),"")</f>
        <v>61334.20489330175</v>
      </c>
    </row>
    <row r="110" spans="2:11" ht="24" customHeight="1" x14ac:dyDescent="0.25">
      <c r="B110" s="31">
        <f ca="1">IF(LoanIsGood,IF(ROW()-ROW(PaymentSchedule3[[#Headers],[Payment number]])&gt;ScheduledNumberOfPayments,"",ROW()-ROW(PaymentSchedule3[[#Headers],[Payment number]])),"")</f>
        <v>97</v>
      </c>
      <c r="C110" s="32">
        <f ca="1">IF(PaymentSchedule3[[#This Row],[Payment number]]&lt;&gt;"",EOMONTH(LoanStartDate,ROW(PaymentSchedule3[[#This Row],[Payment number]])-ROW(PaymentSchedule3[[#Headers],[Payment number]])-2)+DAY(LoanStartDate),"")</f>
        <v>48789</v>
      </c>
      <c r="D110" s="33">
        <f ca="1">IF(PaymentSchedule3[[#This Row],[Payment number]]&lt;&gt;"",IF(ROW()-ROW(PaymentSchedule3[[#Headers],[Beginning
balance]])=1,LoanAmount,INDEX(PaymentSchedule3[Ending
balance],ROW()-ROW(PaymentSchedule3[[#Headers],[Beginning
balance]])-1)),"")</f>
        <v>184363.47981918391</v>
      </c>
      <c r="E110" s="33">
        <f ca="1">IF(PaymentSchedule3[[#This Row],[Payment number]]&lt;&gt;"",ScheduledPayment,"")</f>
        <v>1122.6117195220611</v>
      </c>
      <c r="F11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0" s="33">
        <f ca="1">IF(PaymentSchedule3[[#This Row],[Payment number]]&lt;&gt;"",PaymentSchedule3[[#This Row],[Total
payment]]-PaymentSchedule3[[#This Row],[Interest]],"")</f>
        <v>784.88490338277472</v>
      </c>
      <c r="I110" s="33">
        <f ca="1">IF(PaymentSchedule3[[#This Row],[Payment number]]&lt;&gt;"",PaymentSchedule3[[#This Row],[Beginning
balance]]*(InterestRate/PaymentsPerYear),"")</f>
        <v>537.72681613928637</v>
      </c>
      <c r="J110" s="33">
        <f ca="1">IF(PaymentSchedule3[[#This Row],[Payment number]]&lt;&gt;"",IF(PaymentSchedule3[[#This Row],[Scheduled payment]]+PaymentSchedule3[[#This Row],[Extra
payment]]&lt;=PaymentSchedule3[[#This Row],[Beginning
balance]],PaymentSchedule3[[#This Row],[Beginning
balance]]-PaymentSchedule3[[#This Row],[Principal]],0),"")</f>
        <v>183578.59491580114</v>
      </c>
      <c r="K110" s="33">
        <f ca="1">IF(PaymentSchedule3[[#This Row],[Payment number]]&lt;&gt;"",SUM(INDEX(PaymentSchedule3[Interest],1,1):PaymentSchedule3[[#This Row],[Interest]]),"")</f>
        <v>61871.931709441036</v>
      </c>
    </row>
    <row r="111" spans="2:11" ht="24" customHeight="1" x14ac:dyDescent="0.25">
      <c r="B111" s="31">
        <f ca="1">IF(LoanIsGood,IF(ROW()-ROW(PaymentSchedule3[[#Headers],[Payment number]])&gt;ScheduledNumberOfPayments,"",ROW()-ROW(PaymentSchedule3[[#Headers],[Payment number]])),"")</f>
        <v>98</v>
      </c>
      <c r="C111" s="32">
        <f ca="1">IF(PaymentSchedule3[[#This Row],[Payment number]]&lt;&gt;"",EOMONTH(LoanStartDate,ROW(PaymentSchedule3[[#This Row],[Payment number]])-ROW(PaymentSchedule3[[#Headers],[Payment number]])-2)+DAY(LoanStartDate),"")</f>
        <v>48820</v>
      </c>
      <c r="D111" s="33">
        <f ca="1">IF(PaymentSchedule3[[#This Row],[Payment number]]&lt;&gt;"",IF(ROW()-ROW(PaymentSchedule3[[#Headers],[Beginning
balance]])=1,LoanAmount,INDEX(PaymentSchedule3[Ending
balance],ROW()-ROW(PaymentSchedule3[[#Headers],[Beginning
balance]])-1)),"")</f>
        <v>183578.59491580114</v>
      </c>
      <c r="E111" s="33">
        <f ca="1">IF(PaymentSchedule3[[#This Row],[Payment number]]&lt;&gt;"",ScheduledPayment,"")</f>
        <v>1122.6117195220611</v>
      </c>
      <c r="F11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1" s="33">
        <f ca="1">IF(PaymentSchedule3[[#This Row],[Payment number]]&lt;&gt;"",PaymentSchedule3[[#This Row],[Total
payment]]-PaymentSchedule3[[#This Row],[Interest]],"")</f>
        <v>787.17415101764107</v>
      </c>
      <c r="I111" s="33">
        <f ca="1">IF(PaymentSchedule3[[#This Row],[Payment number]]&lt;&gt;"",PaymentSchedule3[[#This Row],[Beginning
balance]]*(InterestRate/PaymentsPerYear),"")</f>
        <v>535.43756850442003</v>
      </c>
      <c r="J111" s="33">
        <f ca="1">IF(PaymentSchedule3[[#This Row],[Payment number]]&lt;&gt;"",IF(PaymentSchedule3[[#This Row],[Scheduled payment]]+PaymentSchedule3[[#This Row],[Extra
payment]]&lt;=PaymentSchedule3[[#This Row],[Beginning
balance]],PaymentSchedule3[[#This Row],[Beginning
balance]]-PaymentSchedule3[[#This Row],[Principal]],0),"")</f>
        <v>182791.42076478348</v>
      </c>
      <c r="K111" s="33">
        <f ca="1">IF(PaymentSchedule3[[#This Row],[Payment number]]&lt;&gt;"",SUM(INDEX(PaymentSchedule3[Interest],1,1):PaymentSchedule3[[#This Row],[Interest]]),"")</f>
        <v>62407.369277945458</v>
      </c>
    </row>
    <row r="112" spans="2:11" ht="24" customHeight="1" x14ac:dyDescent="0.25">
      <c r="B112" s="31">
        <f ca="1">IF(LoanIsGood,IF(ROW()-ROW(PaymentSchedule3[[#Headers],[Payment number]])&gt;ScheduledNumberOfPayments,"",ROW()-ROW(PaymentSchedule3[[#Headers],[Payment number]])),"")</f>
        <v>99</v>
      </c>
      <c r="C112" s="32">
        <f ca="1">IF(PaymentSchedule3[[#This Row],[Payment number]]&lt;&gt;"",EOMONTH(LoanStartDate,ROW(PaymentSchedule3[[#This Row],[Payment number]])-ROW(PaymentSchedule3[[#Headers],[Payment number]])-2)+DAY(LoanStartDate),"")</f>
        <v>48851</v>
      </c>
      <c r="D112" s="33">
        <f ca="1">IF(PaymentSchedule3[[#This Row],[Payment number]]&lt;&gt;"",IF(ROW()-ROW(PaymentSchedule3[[#Headers],[Beginning
balance]])=1,LoanAmount,INDEX(PaymentSchedule3[Ending
balance],ROW()-ROW(PaymentSchedule3[[#Headers],[Beginning
balance]])-1)),"")</f>
        <v>182791.42076478348</v>
      </c>
      <c r="E112" s="33">
        <f ca="1">IF(PaymentSchedule3[[#This Row],[Payment number]]&lt;&gt;"",ScheduledPayment,"")</f>
        <v>1122.6117195220611</v>
      </c>
      <c r="F11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2" s="33">
        <f ca="1">IF(PaymentSchedule3[[#This Row],[Payment number]]&lt;&gt;"",PaymentSchedule3[[#This Row],[Total
payment]]-PaymentSchedule3[[#This Row],[Interest]],"")</f>
        <v>789.47007562477586</v>
      </c>
      <c r="I112" s="33">
        <f ca="1">IF(PaymentSchedule3[[#This Row],[Payment number]]&lt;&gt;"",PaymentSchedule3[[#This Row],[Beginning
balance]]*(InterestRate/PaymentsPerYear),"")</f>
        <v>533.14164389728523</v>
      </c>
      <c r="J112" s="33">
        <f ca="1">IF(PaymentSchedule3[[#This Row],[Payment number]]&lt;&gt;"",IF(PaymentSchedule3[[#This Row],[Scheduled payment]]+PaymentSchedule3[[#This Row],[Extra
payment]]&lt;=PaymentSchedule3[[#This Row],[Beginning
balance]],PaymentSchedule3[[#This Row],[Beginning
balance]]-PaymentSchedule3[[#This Row],[Principal]],0),"")</f>
        <v>182001.95068915872</v>
      </c>
      <c r="K112" s="33">
        <f ca="1">IF(PaymentSchedule3[[#This Row],[Payment number]]&lt;&gt;"",SUM(INDEX(PaymentSchedule3[Interest],1,1):PaymentSchedule3[[#This Row],[Interest]]),"")</f>
        <v>62940.510921842746</v>
      </c>
    </row>
    <row r="113" spans="2:11" ht="24" customHeight="1" x14ac:dyDescent="0.25">
      <c r="B113" s="31">
        <f ca="1">IF(LoanIsGood,IF(ROW()-ROW(PaymentSchedule3[[#Headers],[Payment number]])&gt;ScheduledNumberOfPayments,"",ROW()-ROW(PaymentSchedule3[[#Headers],[Payment number]])),"")</f>
        <v>100</v>
      </c>
      <c r="C113" s="32">
        <f ca="1">IF(PaymentSchedule3[[#This Row],[Payment number]]&lt;&gt;"",EOMONTH(LoanStartDate,ROW(PaymentSchedule3[[#This Row],[Payment number]])-ROW(PaymentSchedule3[[#Headers],[Payment number]])-2)+DAY(LoanStartDate),"")</f>
        <v>48881</v>
      </c>
      <c r="D113" s="33">
        <f ca="1">IF(PaymentSchedule3[[#This Row],[Payment number]]&lt;&gt;"",IF(ROW()-ROW(PaymentSchedule3[[#Headers],[Beginning
balance]])=1,LoanAmount,INDEX(PaymentSchedule3[Ending
balance],ROW()-ROW(PaymentSchedule3[[#Headers],[Beginning
balance]])-1)),"")</f>
        <v>182001.95068915872</v>
      </c>
      <c r="E113" s="33">
        <f ca="1">IF(PaymentSchedule3[[#This Row],[Payment number]]&lt;&gt;"",ScheduledPayment,"")</f>
        <v>1122.6117195220611</v>
      </c>
      <c r="F11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3" s="33">
        <f ca="1">IF(PaymentSchedule3[[#This Row],[Payment number]]&lt;&gt;"",PaymentSchedule3[[#This Row],[Total
payment]]-PaymentSchedule3[[#This Row],[Interest]],"")</f>
        <v>791.77269667868143</v>
      </c>
      <c r="I113" s="33">
        <f ca="1">IF(PaymentSchedule3[[#This Row],[Payment number]]&lt;&gt;"",PaymentSchedule3[[#This Row],[Beginning
balance]]*(InterestRate/PaymentsPerYear),"")</f>
        <v>530.83902284337967</v>
      </c>
      <c r="J113" s="33">
        <f ca="1">IF(PaymentSchedule3[[#This Row],[Payment number]]&lt;&gt;"",IF(PaymentSchedule3[[#This Row],[Scheduled payment]]+PaymentSchedule3[[#This Row],[Extra
payment]]&lt;=PaymentSchedule3[[#This Row],[Beginning
balance]],PaymentSchedule3[[#This Row],[Beginning
balance]]-PaymentSchedule3[[#This Row],[Principal]],0),"")</f>
        <v>181210.17799248005</v>
      </c>
      <c r="K113" s="33">
        <f ca="1">IF(PaymentSchedule3[[#This Row],[Payment number]]&lt;&gt;"",SUM(INDEX(PaymentSchedule3[Interest],1,1):PaymentSchedule3[[#This Row],[Interest]]),"")</f>
        <v>63471.349944686124</v>
      </c>
    </row>
    <row r="114" spans="2:11" ht="24" customHeight="1" x14ac:dyDescent="0.25">
      <c r="B114" s="31">
        <f ca="1">IF(LoanIsGood,IF(ROW()-ROW(PaymentSchedule3[[#Headers],[Payment number]])&gt;ScheduledNumberOfPayments,"",ROW()-ROW(PaymentSchedule3[[#Headers],[Payment number]])),"")</f>
        <v>101</v>
      </c>
      <c r="C114" s="32">
        <f ca="1">IF(PaymentSchedule3[[#This Row],[Payment number]]&lt;&gt;"",EOMONTH(LoanStartDate,ROW(PaymentSchedule3[[#This Row],[Payment number]])-ROW(PaymentSchedule3[[#Headers],[Payment number]])-2)+DAY(LoanStartDate),"")</f>
        <v>48912</v>
      </c>
      <c r="D114" s="33">
        <f ca="1">IF(PaymentSchedule3[[#This Row],[Payment number]]&lt;&gt;"",IF(ROW()-ROW(PaymentSchedule3[[#Headers],[Beginning
balance]])=1,LoanAmount,INDEX(PaymentSchedule3[Ending
balance],ROW()-ROW(PaymentSchedule3[[#Headers],[Beginning
balance]])-1)),"")</f>
        <v>181210.17799248005</v>
      </c>
      <c r="E114" s="33">
        <f ca="1">IF(PaymentSchedule3[[#This Row],[Payment number]]&lt;&gt;"",ScheduledPayment,"")</f>
        <v>1122.6117195220611</v>
      </c>
      <c r="F11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4" s="33">
        <f ca="1">IF(PaymentSchedule3[[#This Row],[Payment number]]&lt;&gt;"",PaymentSchedule3[[#This Row],[Total
payment]]-PaymentSchedule3[[#This Row],[Interest]],"")</f>
        <v>794.08203371066088</v>
      </c>
      <c r="I114" s="33">
        <f ca="1">IF(PaymentSchedule3[[#This Row],[Payment number]]&lt;&gt;"",PaymentSchedule3[[#This Row],[Beginning
balance]]*(InterestRate/PaymentsPerYear),"")</f>
        <v>528.52968581140021</v>
      </c>
      <c r="J114" s="33">
        <f ca="1">IF(PaymentSchedule3[[#This Row],[Payment number]]&lt;&gt;"",IF(PaymentSchedule3[[#This Row],[Scheduled payment]]+PaymentSchedule3[[#This Row],[Extra
payment]]&lt;=PaymentSchedule3[[#This Row],[Beginning
balance]],PaymentSchedule3[[#This Row],[Beginning
balance]]-PaymentSchedule3[[#This Row],[Principal]],0),"")</f>
        <v>180416.09595876938</v>
      </c>
      <c r="K114" s="33">
        <f ca="1">IF(PaymentSchedule3[[#This Row],[Payment number]]&lt;&gt;"",SUM(INDEX(PaymentSchedule3[Interest],1,1):PaymentSchedule3[[#This Row],[Interest]]),"")</f>
        <v>63999.879630497526</v>
      </c>
    </row>
    <row r="115" spans="2:11" ht="24" customHeight="1" x14ac:dyDescent="0.25">
      <c r="B115" s="31">
        <f ca="1">IF(LoanIsGood,IF(ROW()-ROW(PaymentSchedule3[[#Headers],[Payment number]])&gt;ScheduledNumberOfPayments,"",ROW()-ROW(PaymentSchedule3[[#Headers],[Payment number]])),"")</f>
        <v>102</v>
      </c>
      <c r="C115" s="32">
        <f ca="1">IF(PaymentSchedule3[[#This Row],[Payment number]]&lt;&gt;"",EOMONTH(LoanStartDate,ROW(PaymentSchedule3[[#This Row],[Payment number]])-ROW(PaymentSchedule3[[#Headers],[Payment number]])-2)+DAY(LoanStartDate),"")</f>
        <v>48942</v>
      </c>
      <c r="D115" s="33">
        <f ca="1">IF(PaymentSchedule3[[#This Row],[Payment number]]&lt;&gt;"",IF(ROW()-ROW(PaymentSchedule3[[#Headers],[Beginning
balance]])=1,LoanAmount,INDEX(PaymentSchedule3[Ending
balance],ROW()-ROW(PaymentSchedule3[[#Headers],[Beginning
balance]])-1)),"")</f>
        <v>180416.09595876938</v>
      </c>
      <c r="E115" s="33">
        <f ca="1">IF(PaymentSchedule3[[#This Row],[Payment number]]&lt;&gt;"",ScheduledPayment,"")</f>
        <v>1122.6117195220611</v>
      </c>
      <c r="F11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5" s="33">
        <f ca="1">IF(PaymentSchedule3[[#This Row],[Payment number]]&lt;&gt;"",PaymentSchedule3[[#This Row],[Total
payment]]-PaymentSchedule3[[#This Row],[Interest]],"")</f>
        <v>796.39810630898376</v>
      </c>
      <c r="I115" s="33">
        <f ca="1">IF(PaymentSchedule3[[#This Row],[Payment number]]&lt;&gt;"",PaymentSchedule3[[#This Row],[Beginning
balance]]*(InterestRate/PaymentsPerYear),"")</f>
        <v>526.21361321307734</v>
      </c>
      <c r="J115" s="33">
        <f ca="1">IF(PaymentSchedule3[[#This Row],[Payment number]]&lt;&gt;"",IF(PaymentSchedule3[[#This Row],[Scheduled payment]]+PaymentSchedule3[[#This Row],[Extra
payment]]&lt;=PaymentSchedule3[[#This Row],[Beginning
balance]],PaymentSchedule3[[#This Row],[Beginning
balance]]-PaymentSchedule3[[#This Row],[Principal]],0),"")</f>
        <v>179619.69785246041</v>
      </c>
      <c r="K115" s="33">
        <f ca="1">IF(PaymentSchedule3[[#This Row],[Payment number]]&lt;&gt;"",SUM(INDEX(PaymentSchedule3[Interest],1,1):PaymentSchedule3[[#This Row],[Interest]]),"")</f>
        <v>64526.093243710602</v>
      </c>
    </row>
    <row r="116" spans="2:11" ht="24" customHeight="1" x14ac:dyDescent="0.25">
      <c r="B116" s="31">
        <f ca="1">IF(LoanIsGood,IF(ROW()-ROW(PaymentSchedule3[[#Headers],[Payment number]])&gt;ScheduledNumberOfPayments,"",ROW()-ROW(PaymentSchedule3[[#Headers],[Payment number]])),"")</f>
        <v>103</v>
      </c>
      <c r="C116" s="32">
        <f ca="1">IF(PaymentSchedule3[[#This Row],[Payment number]]&lt;&gt;"",EOMONTH(LoanStartDate,ROW(PaymentSchedule3[[#This Row],[Payment number]])-ROW(PaymentSchedule3[[#Headers],[Payment number]])-2)+DAY(LoanStartDate),"")</f>
        <v>48973</v>
      </c>
      <c r="D116" s="33">
        <f ca="1">IF(PaymentSchedule3[[#This Row],[Payment number]]&lt;&gt;"",IF(ROW()-ROW(PaymentSchedule3[[#Headers],[Beginning
balance]])=1,LoanAmount,INDEX(PaymentSchedule3[Ending
balance],ROW()-ROW(PaymentSchedule3[[#Headers],[Beginning
balance]])-1)),"")</f>
        <v>179619.69785246041</v>
      </c>
      <c r="E116" s="33">
        <f ca="1">IF(PaymentSchedule3[[#This Row],[Payment number]]&lt;&gt;"",ScheduledPayment,"")</f>
        <v>1122.6117195220611</v>
      </c>
      <c r="F11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6" s="33">
        <f ca="1">IF(PaymentSchedule3[[#This Row],[Payment number]]&lt;&gt;"",PaymentSchedule3[[#This Row],[Total
payment]]-PaymentSchedule3[[#This Row],[Interest]],"")</f>
        <v>798.72093411905155</v>
      </c>
      <c r="I116" s="33">
        <f ca="1">IF(PaymentSchedule3[[#This Row],[Payment number]]&lt;&gt;"",PaymentSchedule3[[#This Row],[Beginning
balance]]*(InterestRate/PaymentsPerYear),"")</f>
        <v>523.89078540300955</v>
      </c>
      <c r="J116" s="33">
        <f ca="1">IF(PaymentSchedule3[[#This Row],[Payment number]]&lt;&gt;"",IF(PaymentSchedule3[[#This Row],[Scheduled payment]]+PaymentSchedule3[[#This Row],[Extra
payment]]&lt;=PaymentSchedule3[[#This Row],[Beginning
balance]],PaymentSchedule3[[#This Row],[Beginning
balance]]-PaymentSchedule3[[#This Row],[Principal]],0),"")</f>
        <v>178820.97691834136</v>
      </c>
      <c r="K116" s="33">
        <f ca="1">IF(PaymentSchedule3[[#This Row],[Payment number]]&lt;&gt;"",SUM(INDEX(PaymentSchedule3[Interest],1,1):PaymentSchedule3[[#This Row],[Interest]]),"")</f>
        <v>65049.984029113613</v>
      </c>
    </row>
    <row r="117" spans="2:11" ht="24" customHeight="1" x14ac:dyDescent="0.25">
      <c r="B117" s="31">
        <f ca="1">IF(LoanIsGood,IF(ROW()-ROW(PaymentSchedule3[[#Headers],[Payment number]])&gt;ScheduledNumberOfPayments,"",ROW()-ROW(PaymentSchedule3[[#Headers],[Payment number]])),"")</f>
        <v>104</v>
      </c>
      <c r="C117" s="32">
        <f ca="1">IF(PaymentSchedule3[[#This Row],[Payment number]]&lt;&gt;"",EOMONTH(LoanStartDate,ROW(PaymentSchedule3[[#This Row],[Payment number]])-ROW(PaymentSchedule3[[#Headers],[Payment number]])-2)+DAY(LoanStartDate),"")</f>
        <v>49004</v>
      </c>
      <c r="D117" s="33">
        <f ca="1">IF(PaymentSchedule3[[#This Row],[Payment number]]&lt;&gt;"",IF(ROW()-ROW(PaymentSchedule3[[#Headers],[Beginning
balance]])=1,LoanAmount,INDEX(PaymentSchedule3[Ending
balance],ROW()-ROW(PaymentSchedule3[[#Headers],[Beginning
balance]])-1)),"")</f>
        <v>178820.97691834136</v>
      </c>
      <c r="E117" s="33">
        <f ca="1">IF(PaymentSchedule3[[#This Row],[Payment number]]&lt;&gt;"",ScheduledPayment,"")</f>
        <v>1122.6117195220611</v>
      </c>
      <c r="F11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7" s="33">
        <f ca="1">IF(PaymentSchedule3[[#This Row],[Payment number]]&lt;&gt;"",PaymentSchedule3[[#This Row],[Total
payment]]-PaymentSchedule3[[#This Row],[Interest]],"")</f>
        <v>801.0505368435654</v>
      </c>
      <c r="I117" s="33">
        <f ca="1">IF(PaymentSchedule3[[#This Row],[Payment number]]&lt;&gt;"",PaymentSchedule3[[#This Row],[Beginning
balance]]*(InterestRate/PaymentsPerYear),"")</f>
        <v>521.5611826784957</v>
      </c>
      <c r="J117" s="33">
        <f ca="1">IF(PaymentSchedule3[[#This Row],[Payment number]]&lt;&gt;"",IF(PaymentSchedule3[[#This Row],[Scheduled payment]]+PaymentSchedule3[[#This Row],[Extra
payment]]&lt;=PaymentSchedule3[[#This Row],[Beginning
balance]],PaymentSchedule3[[#This Row],[Beginning
balance]]-PaymentSchedule3[[#This Row],[Principal]],0),"")</f>
        <v>178019.92638149779</v>
      </c>
      <c r="K117" s="33">
        <f ca="1">IF(PaymentSchedule3[[#This Row],[Payment number]]&lt;&gt;"",SUM(INDEX(PaymentSchedule3[Interest],1,1):PaymentSchedule3[[#This Row],[Interest]]),"")</f>
        <v>65571.545211792109</v>
      </c>
    </row>
    <row r="118" spans="2:11" ht="24" customHeight="1" x14ac:dyDescent="0.25">
      <c r="B118" s="31">
        <f ca="1">IF(LoanIsGood,IF(ROW()-ROW(PaymentSchedule3[[#Headers],[Payment number]])&gt;ScheduledNumberOfPayments,"",ROW()-ROW(PaymentSchedule3[[#Headers],[Payment number]])),"")</f>
        <v>105</v>
      </c>
      <c r="C118" s="32">
        <f ca="1">IF(PaymentSchedule3[[#This Row],[Payment number]]&lt;&gt;"",EOMONTH(LoanStartDate,ROW(PaymentSchedule3[[#This Row],[Payment number]])-ROW(PaymentSchedule3[[#Headers],[Payment number]])-2)+DAY(LoanStartDate),"")</f>
        <v>49032</v>
      </c>
      <c r="D118" s="33">
        <f ca="1">IF(PaymentSchedule3[[#This Row],[Payment number]]&lt;&gt;"",IF(ROW()-ROW(PaymentSchedule3[[#Headers],[Beginning
balance]])=1,LoanAmount,INDEX(PaymentSchedule3[Ending
balance],ROW()-ROW(PaymentSchedule3[[#Headers],[Beginning
balance]])-1)),"")</f>
        <v>178019.92638149779</v>
      </c>
      <c r="E118" s="33">
        <f ca="1">IF(PaymentSchedule3[[#This Row],[Payment number]]&lt;&gt;"",ScheduledPayment,"")</f>
        <v>1122.6117195220611</v>
      </c>
      <c r="F11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8" s="33">
        <f ca="1">IF(PaymentSchedule3[[#This Row],[Payment number]]&lt;&gt;"",PaymentSchedule3[[#This Row],[Total
payment]]-PaymentSchedule3[[#This Row],[Interest]],"")</f>
        <v>803.38693424269252</v>
      </c>
      <c r="I118" s="33">
        <f ca="1">IF(PaymentSchedule3[[#This Row],[Payment number]]&lt;&gt;"",PaymentSchedule3[[#This Row],[Beginning
balance]]*(InterestRate/PaymentsPerYear),"")</f>
        <v>519.22478527936858</v>
      </c>
      <c r="J118" s="33">
        <f ca="1">IF(PaymentSchedule3[[#This Row],[Payment number]]&lt;&gt;"",IF(PaymentSchedule3[[#This Row],[Scheduled payment]]+PaymentSchedule3[[#This Row],[Extra
payment]]&lt;=PaymentSchedule3[[#This Row],[Beginning
balance]],PaymentSchedule3[[#This Row],[Beginning
balance]]-PaymentSchedule3[[#This Row],[Principal]],0),"")</f>
        <v>177216.53944725508</v>
      </c>
      <c r="K118" s="33">
        <f ca="1">IF(PaymentSchedule3[[#This Row],[Payment number]]&lt;&gt;"",SUM(INDEX(PaymentSchedule3[Interest],1,1):PaymentSchedule3[[#This Row],[Interest]]),"")</f>
        <v>66090.769997071475</v>
      </c>
    </row>
    <row r="119" spans="2:11" ht="24" customHeight="1" x14ac:dyDescent="0.25">
      <c r="B119" s="31">
        <f ca="1">IF(LoanIsGood,IF(ROW()-ROW(PaymentSchedule3[[#Headers],[Payment number]])&gt;ScheduledNumberOfPayments,"",ROW()-ROW(PaymentSchedule3[[#Headers],[Payment number]])),"")</f>
        <v>106</v>
      </c>
      <c r="C119" s="32">
        <f ca="1">IF(PaymentSchedule3[[#This Row],[Payment number]]&lt;&gt;"",EOMONTH(LoanStartDate,ROW(PaymentSchedule3[[#This Row],[Payment number]])-ROW(PaymentSchedule3[[#Headers],[Payment number]])-2)+DAY(LoanStartDate),"")</f>
        <v>49063</v>
      </c>
      <c r="D119" s="33">
        <f ca="1">IF(PaymentSchedule3[[#This Row],[Payment number]]&lt;&gt;"",IF(ROW()-ROW(PaymentSchedule3[[#Headers],[Beginning
balance]])=1,LoanAmount,INDEX(PaymentSchedule3[Ending
balance],ROW()-ROW(PaymentSchedule3[[#Headers],[Beginning
balance]])-1)),"")</f>
        <v>177216.53944725508</v>
      </c>
      <c r="E119" s="33">
        <f ca="1">IF(PaymentSchedule3[[#This Row],[Payment number]]&lt;&gt;"",ScheduledPayment,"")</f>
        <v>1122.6117195220611</v>
      </c>
      <c r="F11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1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19" s="33">
        <f ca="1">IF(PaymentSchedule3[[#This Row],[Payment number]]&lt;&gt;"",PaymentSchedule3[[#This Row],[Total
payment]]-PaymentSchedule3[[#This Row],[Interest]],"")</f>
        <v>805.73014613423379</v>
      </c>
      <c r="I119" s="33">
        <f ca="1">IF(PaymentSchedule3[[#This Row],[Payment number]]&lt;&gt;"",PaymentSchedule3[[#This Row],[Beginning
balance]]*(InterestRate/PaymentsPerYear),"")</f>
        <v>516.8815733878273</v>
      </c>
      <c r="J119" s="33">
        <f ca="1">IF(PaymentSchedule3[[#This Row],[Payment number]]&lt;&gt;"",IF(PaymentSchedule3[[#This Row],[Scheduled payment]]+PaymentSchedule3[[#This Row],[Extra
payment]]&lt;=PaymentSchedule3[[#This Row],[Beginning
balance]],PaymentSchedule3[[#This Row],[Beginning
balance]]-PaymentSchedule3[[#This Row],[Principal]],0),"")</f>
        <v>176410.80930112084</v>
      </c>
      <c r="K119" s="33">
        <f ca="1">IF(PaymentSchedule3[[#This Row],[Payment number]]&lt;&gt;"",SUM(INDEX(PaymentSchedule3[Interest],1,1):PaymentSchedule3[[#This Row],[Interest]]),"")</f>
        <v>66607.651570459304</v>
      </c>
    </row>
    <row r="120" spans="2:11" ht="24" customHeight="1" x14ac:dyDescent="0.25">
      <c r="B120" s="31">
        <f ca="1">IF(LoanIsGood,IF(ROW()-ROW(PaymentSchedule3[[#Headers],[Payment number]])&gt;ScheduledNumberOfPayments,"",ROW()-ROW(PaymentSchedule3[[#Headers],[Payment number]])),"")</f>
        <v>107</v>
      </c>
      <c r="C120" s="32">
        <f ca="1">IF(PaymentSchedule3[[#This Row],[Payment number]]&lt;&gt;"",EOMONTH(LoanStartDate,ROW(PaymentSchedule3[[#This Row],[Payment number]])-ROW(PaymentSchedule3[[#Headers],[Payment number]])-2)+DAY(LoanStartDate),"")</f>
        <v>49093</v>
      </c>
      <c r="D120" s="33">
        <f ca="1">IF(PaymentSchedule3[[#This Row],[Payment number]]&lt;&gt;"",IF(ROW()-ROW(PaymentSchedule3[[#Headers],[Beginning
balance]])=1,LoanAmount,INDEX(PaymentSchedule3[Ending
balance],ROW()-ROW(PaymentSchedule3[[#Headers],[Beginning
balance]])-1)),"")</f>
        <v>176410.80930112084</v>
      </c>
      <c r="E120" s="33">
        <f ca="1">IF(PaymentSchedule3[[#This Row],[Payment number]]&lt;&gt;"",ScheduledPayment,"")</f>
        <v>1122.6117195220611</v>
      </c>
      <c r="F12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0" s="33">
        <f ca="1">IF(PaymentSchedule3[[#This Row],[Payment number]]&lt;&gt;"",PaymentSchedule3[[#This Row],[Total
payment]]-PaymentSchedule3[[#This Row],[Interest]],"")</f>
        <v>808.080192393792</v>
      </c>
      <c r="I120" s="33">
        <f ca="1">IF(PaymentSchedule3[[#This Row],[Payment number]]&lt;&gt;"",PaymentSchedule3[[#This Row],[Beginning
balance]]*(InterestRate/PaymentsPerYear),"")</f>
        <v>514.53152712826909</v>
      </c>
      <c r="J120" s="33">
        <f ca="1">IF(PaymentSchedule3[[#This Row],[Payment number]]&lt;&gt;"",IF(PaymentSchedule3[[#This Row],[Scheduled payment]]+PaymentSchedule3[[#This Row],[Extra
payment]]&lt;=PaymentSchedule3[[#This Row],[Beginning
balance]],PaymentSchedule3[[#This Row],[Beginning
balance]]-PaymentSchedule3[[#This Row],[Principal]],0),"")</f>
        <v>175602.72910872704</v>
      </c>
      <c r="K120" s="33">
        <f ca="1">IF(PaymentSchedule3[[#This Row],[Payment number]]&lt;&gt;"",SUM(INDEX(PaymentSchedule3[Interest],1,1):PaymentSchedule3[[#This Row],[Interest]]),"")</f>
        <v>67122.183097587578</v>
      </c>
    </row>
    <row r="121" spans="2:11" ht="24" customHeight="1" x14ac:dyDescent="0.25">
      <c r="B121" s="31">
        <f ca="1">IF(LoanIsGood,IF(ROW()-ROW(PaymentSchedule3[[#Headers],[Payment number]])&gt;ScheduledNumberOfPayments,"",ROW()-ROW(PaymentSchedule3[[#Headers],[Payment number]])),"")</f>
        <v>108</v>
      </c>
      <c r="C121" s="32">
        <f ca="1">IF(PaymentSchedule3[[#This Row],[Payment number]]&lt;&gt;"",EOMONTH(LoanStartDate,ROW(PaymentSchedule3[[#This Row],[Payment number]])-ROW(PaymentSchedule3[[#Headers],[Payment number]])-2)+DAY(LoanStartDate),"")</f>
        <v>49124</v>
      </c>
      <c r="D121" s="33">
        <f ca="1">IF(PaymentSchedule3[[#This Row],[Payment number]]&lt;&gt;"",IF(ROW()-ROW(PaymentSchedule3[[#Headers],[Beginning
balance]])=1,LoanAmount,INDEX(PaymentSchedule3[Ending
balance],ROW()-ROW(PaymentSchedule3[[#Headers],[Beginning
balance]])-1)),"")</f>
        <v>175602.72910872704</v>
      </c>
      <c r="E121" s="33">
        <f ca="1">IF(PaymentSchedule3[[#This Row],[Payment number]]&lt;&gt;"",ScheduledPayment,"")</f>
        <v>1122.6117195220611</v>
      </c>
      <c r="F12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1" s="33">
        <f ca="1">IF(PaymentSchedule3[[#This Row],[Payment number]]&lt;&gt;"",PaymentSchedule3[[#This Row],[Total
payment]]-PaymentSchedule3[[#This Row],[Interest]],"")</f>
        <v>810.43709295494057</v>
      </c>
      <c r="I121" s="33">
        <f ca="1">IF(PaymentSchedule3[[#This Row],[Payment number]]&lt;&gt;"",PaymentSchedule3[[#This Row],[Beginning
balance]]*(InterestRate/PaymentsPerYear),"")</f>
        <v>512.17462656712053</v>
      </c>
      <c r="J121" s="33">
        <f ca="1">IF(PaymentSchedule3[[#This Row],[Payment number]]&lt;&gt;"",IF(PaymentSchedule3[[#This Row],[Scheduled payment]]+PaymentSchedule3[[#This Row],[Extra
payment]]&lt;=PaymentSchedule3[[#This Row],[Beginning
balance]],PaymentSchedule3[[#This Row],[Beginning
balance]]-PaymentSchedule3[[#This Row],[Principal]],0),"")</f>
        <v>174792.29201577211</v>
      </c>
      <c r="K121" s="33">
        <f ca="1">IF(PaymentSchedule3[[#This Row],[Payment number]]&lt;&gt;"",SUM(INDEX(PaymentSchedule3[Interest],1,1):PaymentSchedule3[[#This Row],[Interest]]),"")</f>
        <v>67634.357724154703</v>
      </c>
    </row>
    <row r="122" spans="2:11" ht="24" customHeight="1" x14ac:dyDescent="0.25">
      <c r="B122" s="31">
        <f ca="1">IF(LoanIsGood,IF(ROW()-ROW(PaymentSchedule3[[#Headers],[Payment number]])&gt;ScheduledNumberOfPayments,"",ROW()-ROW(PaymentSchedule3[[#Headers],[Payment number]])),"")</f>
        <v>109</v>
      </c>
      <c r="C122" s="32">
        <f ca="1">IF(PaymentSchedule3[[#This Row],[Payment number]]&lt;&gt;"",EOMONTH(LoanStartDate,ROW(PaymentSchedule3[[#This Row],[Payment number]])-ROW(PaymentSchedule3[[#Headers],[Payment number]])-2)+DAY(LoanStartDate),"")</f>
        <v>49154</v>
      </c>
      <c r="D122" s="33">
        <f ca="1">IF(PaymentSchedule3[[#This Row],[Payment number]]&lt;&gt;"",IF(ROW()-ROW(PaymentSchedule3[[#Headers],[Beginning
balance]])=1,LoanAmount,INDEX(PaymentSchedule3[Ending
balance],ROW()-ROW(PaymentSchedule3[[#Headers],[Beginning
balance]])-1)),"")</f>
        <v>174792.29201577211</v>
      </c>
      <c r="E122" s="33">
        <f ca="1">IF(PaymentSchedule3[[#This Row],[Payment number]]&lt;&gt;"",ScheduledPayment,"")</f>
        <v>1122.6117195220611</v>
      </c>
      <c r="F12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2" s="33">
        <f ca="1">IF(PaymentSchedule3[[#This Row],[Payment number]]&lt;&gt;"",PaymentSchedule3[[#This Row],[Total
payment]]-PaymentSchedule3[[#This Row],[Interest]],"")</f>
        <v>812.80086780939246</v>
      </c>
      <c r="I122" s="33">
        <f ca="1">IF(PaymentSchedule3[[#This Row],[Payment number]]&lt;&gt;"",PaymentSchedule3[[#This Row],[Beginning
balance]]*(InterestRate/PaymentsPerYear),"")</f>
        <v>509.81085171266869</v>
      </c>
      <c r="J122" s="33">
        <f ca="1">IF(PaymentSchedule3[[#This Row],[Payment number]]&lt;&gt;"",IF(PaymentSchedule3[[#This Row],[Scheduled payment]]+PaymentSchedule3[[#This Row],[Extra
payment]]&lt;=PaymentSchedule3[[#This Row],[Beginning
balance]],PaymentSchedule3[[#This Row],[Beginning
balance]]-PaymentSchedule3[[#This Row],[Principal]],0),"")</f>
        <v>173979.49114796272</v>
      </c>
      <c r="K122" s="33">
        <f ca="1">IF(PaymentSchedule3[[#This Row],[Payment number]]&lt;&gt;"",SUM(INDEX(PaymentSchedule3[Interest],1,1):PaymentSchedule3[[#This Row],[Interest]]),"")</f>
        <v>68144.16857586737</v>
      </c>
    </row>
    <row r="123" spans="2:11" ht="24" customHeight="1" x14ac:dyDescent="0.25">
      <c r="B123" s="31">
        <f ca="1">IF(LoanIsGood,IF(ROW()-ROW(PaymentSchedule3[[#Headers],[Payment number]])&gt;ScheduledNumberOfPayments,"",ROW()-ROW(PaymentSchedule3[[#Headers],[Payment number]])),"")</f>
        <v>110</v>
      </c>
      <c r="C123" s="32">
        <f ca="1">IF(PaymentSchedule3[[#This Row],[Payment number]]&lt;&gt;"",EOMONTH(LoanStartDate,ROW(PaymentSchedule3[[#This Row],[Payment number]])-ROW(PaymentSchedule3[[#Headers],[Payment number]])-2)+DAY(LoanStartDate),"")</f>
        <v>49185</v>
      </c>
      <c r="D123" s="33">
        <f ca="1">IF(PaymentSchedule3[[#This Row],[Payment number]]&lt;&gt;"",IF(ROW()-ROW(PaymentSchedule3[[#Headers],[Beginning
balance]])=1,LoanAmount,INDEX(PaymentSchedule3[Ending
balance],ROW()-ROW(PaymentSchedule3[[#Headers],[Beginning
balance]])-1)),"")</f>
        <v>173979.49114796272</v>
      </c>
      <c r="E123" s="33">
        <f ca="1">IF(PaymentSchedule3[[#This Row],[Payment number]]&lt;&gt;"",ScheduledPayment,"")</f>
        <v>1122.6117195220611</v>
      </c>
      <c r="F12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3" s="33">
        <f ca="1">IF(PaymentSchedule3[[#This Row],[Payment number]]&lt;&gt;"",PaymentSchedule3[[#This Row],[Total
payment]]-PaymentSchedule3[[#This Row],[Interest]],"")</f>
        <v>815.17153700716983</v>
      </c>
      <c r="I123" s="33">
        <f ca="1">IF(PaymentSchedule3[[#This Row],[Payment number]]&lt;&gt;"",PaymentSchedule3[[#This Row],[Beginning
balance]]*(InterestRate/PaymentsPerYear),"")</f>
        <v>507.44018251489126</v>
      </c>
      <c r="J123" s="33">
        <f ca="1">IF(PaymentSchedule3[[#This Row],[Payment number]]&lt;&gt;"",IF(PaymentSchedule3[[#This Row],[Scheduled payment]]+PaymentSchedule3[[#This Row],[Extra
payment]]&lt;=PaymentSchedule3[[#This Row],[Beginning
balance]],PaymentSchedule3[[#This Row],[Beginning
balance]]-PaymentSchedule3[[#This Row],[Principal]],0),"")</f>
        <v>173164.31961095554</v>
      </c>
      <c r="K123" s="33">
        <f ca="1">IF(PaymentSchedule3[[#This Row],[Payment number]]&lt;&gt;"",SUM(INDEX(PaymentSchedule3[Interest],1,1):PaymentSchedule3[[#This Row],[Interest]]),"")</f>
        <v>68651.608758382266</v>
      </c>
    </row>
    <row r="124" spans="2:11" ht="24" customHeight="1" x14ac:dyDescent="0.25">
      <c r="B124" s="31">
        <f ca="1">IF(LoanIsGood,IF(ROW()-ROW(PaymentSchedule3[[#Headers],[Payment number]])&gt;ScheduledNumberOfPayments,"",ROW()-ROW(PaymentSchedule3[[#Headers],[Payment number]])),"")</f>
        <v>111</v>
      </c>
      <c r="C124" s="32">
        <f ca="1">IF(PaymentSchedule3[[#This Row],[Payment number]]&lt;&gt;"",EOMONTH(LoanStartDate,ROW(PaymentSchedule3[[#This Row],[Payment number]])-ROW(PaymentSchedule3[[#Headers],[Payment number]])-2)+DAY(LoanStartDate),"")</f>
        <v>49216</v>
      </c>
      <c r="D124" s="33">
        <f ca="1">IF(PaymentSchedule3[[#This Row],[Payment number]]&lt;&gt;"",IF(ROW()-ROW(PaymentSchedule3[[#Headers],[Beginning
balance]])=1,LoanAmount,INDEX(PaymentSchedule3[Ending
balance],ROW()-ROW(PaymentSchedule3[[#Headers],[Beginning
balance]])-1)),"")</f>
        <v>173164.31961095554</v>
      </c>
      <c r="E124" s="33">
        <f ca="1">IF(PaymentSchedule3[[#This Row],[Payment number]]&lt;&gt;"",ScheduledPayment,"")</f>
        <v>1122.6117195220611</v>
      </c>
      <c r="F12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4" s="33">
        <f ca="1">IF(PaymentSchedule3[[#This Row],[Payment number]]&lt;&gt;"",PaymentSchedule3[[#This Row],[Total
payment]]-PaymentSchedule3[[#This Row],[Interest]],"")</f>
        <v>817.54912065677399</v>
      </c>
      <c r="I124" s="33">
        <f ca="1">IF(PaymentSchedule3[[#This Row],[Payment number]]&lt;&gt;"",PaymentSchedule3[[#This Row],[Beginning
balance]]*(InterestRate/PaymentsPerYear),"")</f>
        <v>505.06259886528704</v>
      </c>
      <c r="J124" s="33">
        <f ca="1">IF(PaymentSchedule3[[#This Row],[Payment number]]&lt;&gt;"",IF(PaymentSchedule3[[#This Row],[Scheduled payment]]+PaymentSchedule3[[#This Row],[Extra
payment]]&lt;=PaymentSchedule3[[#This Row],[Beginning
balance]],PaymentSchedule3[[#This Row],[Beginning
balance]]-PaymentSchedule3[[#This Row],[Principal]],0),"")</f>
        <v>172346.77049029878</v>
      </c>
      <c r="K124" s="33">
        <f ca="1">IF(PaymentSchedule3[[#This Row],[Payment number]]&lt;&gt;"",SUM(INDEX(PaymentSchedule3[Interest],1,1):PaymentSchedule3[[#This Row],[Interest]]),"")</f>
        <v>69156.671357247556</v>
      </c>
    </row>
    <row r="125" spans="2:11" ht="24" customHeight="1" x14ac:dyDescent="0.25">
      <c r="B125" s="31">
        <f ca="1">IF(LoanIsGood,IF(ROW()-ROW(PaymentSchedule3[[#Headers],[Payment number]])&gt;ScheduledNumberOfPayments,"",ROW()-ROW(PaymentSchedule3[[#Headers],[Payment number]])),"")</f>
        <v>112</v>
      </c>
      <c r="C125" s="32">
        <f ca="1">IF(PaymentSchedule3[[#This Row],[Payment number]]&lt;&gt;"",EOMONTH(LoanStartDate,ROW(PaymentSchedule3[[#This Row],[Payment number]])-ROW(PaymentSchedule3[[#Headers],[Payment number]])-2)+DAY(LoanStartDate),"")</f>
        <v>49246</v>
      </c>
      <c r="D125" s="33">
        <f ca="1">IF(PaymentSchedule3[[#This Row],[Payment number]]&lt;&gt;"",IF(ROW()-ROW(PaymentSchedule3[[#Headers],[Beginning
balance]])=1,LoanAmount,INDEX(PaymentSchedule3[Ending
balance],ROW()-ROW(PaymentSchedule3[[#Headers],[Beginning
balance]])-1)),"")</f>
        <v>172346.77049029878</v>
      </c>
      <c r="E125" s="33">
        <f ca="1">IF(PaymentSchedule3[[#This Row],[Payment number]]&lt;&gt;"",ScheduledPayment,"")</f>
        <v>1122.6117195220611</v>
      </c>
      <c r="F12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5" s="33">
        <f ca="1">IF(PaymentSchedule3[[#This Row],[Payment number]]&lt;&gt;"",PaymentSchedule3[[#This Row],[Total
payment]]-PaymentSchedule3[[#This Row],[Interest]],"")</f>
        <v>819.93363892535626</v>
      </c>
      <c r="I125" s="33">
        <f ca="1">IF(PaymentSchedule3[[#This Row],[Payment number]]&lt;&gt;"",PaymentSchedule3[[#This Row],[Beginning
balance]]*(InterestRate/PaymentsPerYear),"")</f>
        <v>502.67808059670477</v>
      </c>
      <c r="J125" s="33">
        <f ca="1">IF(PaymentSchedule3[[#This Row],[Payment number]]&lt;&gt;"",IF(PaymentSchedule3[[#This Row],[Scheduled payment]]+PaymentSchedule3[[#This Row],[Extra
payment]]&lt;=PaymentSchedule3[[#This Row],[Beginning
balance]],PaymentSchedule3[[#This Row],[Beginning
balance]]-PaymentSchedule3[[#This Row],[Principal]],0),"")</f>
        <v>171526.83685137343</v>
      </c>
      <c r="K125" s="33">
        <f ca="1">IF(PaymentSchedule3[[#This Row],[Payment number]]&lt;&gt;"",SUM(INDEX(PaymentSchedule3[Interest],1,1):PaymentSchedule3[[#This Row],[Interest]]),"")</f>
        <v>69659.349437844256</v>
      </c>
    </row>
    <row r="126" spans="2:11" ht="24" customHeight="1" x14ac:dyDescent="0.25">
      <c r="B126" s="31">
        <f ca="1">IF(LoanIsGood,IF(ROW()-ROW(PaymentSchedule3[[#Headers],[Payment number]])&gt;ScheduledNumberOfPayments,"",ROW()-ROW(PaymentSchedule3[[#Headers],[Payment number]])),"")</f>
        <v>113</v>
      </c>
      <c r="C126" s="32">
        <f ca="1">IF(PaymentSchedule3[[#This Row],[Payment number]]&lt;&gt;"",EOMONTH(LoanStartDate,ROW(PaymentSchedule3[[#This Row],[Payment number]])-ROW(PaymentSchedule3[[#Headers],[Payment number]])-2)+DAY(LoanStartDate),"")</f>
        <v>49277</v>
      </c>
      <c r="D126" s="33">
        <f ca="1">IF(PaymentSchedule3[[#This Row],[Payment number]]&lt;&gt;"",IF(ROW()-ROW(PaymentSchedule3[[#Headers],[Beginning
balance]])=1,LoanAmount,INDEX(PaymentSchedule3[Ending
balance],ROW()-ROW(PaymentSchedule3[[#Headers],[Beginning
balance]])-1)),"")</f>
        <v>171526.83685137343</v>
      </c>
      <c r="E126" s="33">
        <f ca="1">IF(PaymentSchedule3[[#This Row],[Payment number]]&lt;&gt;"",ScheduledPayment,"")</f>
        <v>1122.6117195220611</v>
      </c>
      <c r="F12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6" s="33">
        <f ca="1">IF(PaymentSchedule3[[#This Row],[Payment number]]&lt;&gt;"",PaymentSchedule3[[#This Row],[Total
payment]]-PaymentSchedule3[[#This Row],[Interest]],"")</f>
        <v>822.32511203888862</v>
      </c>
      <c r="I126" s="33">
        <f ca="1">IF(PaymentSchedule3[[#This Row],[Payment number]]&lt;&gt;"",PaymentSchedule3[[#This Row],[Beginning
balance]]*(InterestRate/PaymentsPerYear),"")</f>
        <v>500.28660748317253</v>
      </c>
      <c r="J126" s="33">
        <f ca="1">IF(PaymentSchedule3[[#This Row],[Payment number]]&lt;&gt;"",IF(PaymentSchedule3[[#This Row],[Scheduled payment]]+PaymentSchedule3[[#This Row],[Extra
payment]]&lt;=PaymentSchedule3[[#This Row],[Beginning
balance]],PaymentSchedule3[[#This Row],[Beginning
balance]]-PaymentSchedule3[[#This Row],[Principal]],0),"")</f>
        <v>170704.51173933456</v>
      </c>
      <c r="K126" s="33">
        <f ca="1">IF(PaymentSchedule3[[#This Row],[Payment number]]&lt;&gt;"",SUM(INDEX(PaymentSchedule3[Interest],1,1):PaymentSchedule3[[#This Row],[Interest]]),"")</f>
        <v>70159.636045327425</v>
      </c>
    </row>
    <row r="127" spans="2:11" ht="24" customHeight="1" x14ac:dyDescent="0.25">
      <c r="B127" s="31">
        <f ca="1">IF(LoanIsGood,IF(ROW()-ROW(PaymentSchedule3[[#Headers],[Payment number]])&gt;ScheduledNumberOfPayments,"",ROW()-ROW(PaymentSchedule3[[#Headers],[Payment number]])),"")</f>
        <v>114</v>
      </c>
      <c r="C127" s="32">
        <f ca="1">IF(PaymentSchedule3[[#This Row],[Payment number]]&lt;&gt;"",EOMONTH(LoanStartDate,ROW(PaymentSchedule3[[#This Row],[Payment number]])-ROW(PaymentSchedule3[[#Headers],[Payment number]])-2)+DAY(LoanStartDate),"")</f>
        <v>49307</v>
      </c>
      <c r="D127" s="33">
        <f ca="1">IF(PaymentSchedule3[[#This Row],[Payment number]]&lt;&gt;"",IF(ROW()-ROW(PaymentSchedule3[[#Headers],[Beginning
balance]])=1,LoanAmount,INDEX(PaymentSchedule3[Ending
balance],ROW()-ROW(PaymentSchedule3[[#Headers],[Beginning
balance]])-1)),"")</f>
        <v>170704.51173933456</v>
      </c>
      <c r="E127" s="33">
        <f ca="1">IF(PaymentSchedule3[[#This Row],[Payment number]]&lt;&gt;"",ScheduledPayment,"")</f>
        <v>1122.6117195220611</v>
      </c>
      <c r="F12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7" s="33">
        <f ca="1">IF(PaymentSchedule3[[#This Row],[Payment number]]&lt;&gt;"",PaymentSchedule3[[#This Row],[Total
payment]]-PaymentSchedule3[[#This Row],[Interest]],"")</f>
        <v>824.72356028233526</v>
      </c>
      <c r="I127" s="33">
        <f ca="1">IF(PaymentSchedule3[[#This Row],[Payment number]]&lt;&gt;"",PaymentSchedule3[[#This Row],[Beginning
balance]]*(InterestRate/PaymentsPerYear),"")</f>
        <v>497.88815923972584</v>
      </c>
      <c r="J127" s="33">
        <f ca="1">IF(PaymentSchedule3[[#This Row],[Payment number]]&lt;&gt;"",IF(PaymentSchedule3[[#This Row],[Scheduled payment]]+PaymentSchedule3[[#This Row],[Extra
payment]]&lt;=PaymentSchedule3[[#This Row],[Beginning
balance]],PaymentSchedule3[[#This Row],[Beginning
balance]]-PaymentSchedule3[[#This Row],[Principal]],0),"")</f>
        <v>169879.78817905221</v>
      </c>
      <c r="K127" s="33">
        <f ca="1">IF(PaymentSchedule3[[#This Row],[Payment number]]&lt;&gt;"",SUM(INDEX(PaymentSchedule3[Interest],1,1):PaymentSchedule3[[#This Row],[Interest]]),"")</f>
        <v>70657.524204567148</v>
      </c>
    </row>
    <row r="128" spans="2:11" ht="24" customHeight="1" x14ac:dyDescent="0.25">
      <c r="B128" s="31">
        <f ca="1">IF(LoanIsGood,IF(ROW()-ROW(PaymentSchedule3[[#Headers],[Payment number]])&gt;ScheduledNumberOfPayments,"",ROW()-ROW(PaymentSchedule3[[#Headers],[Payment number]])),"")</f>
        <v>115</v>
      </c>
      <c r="C128" s="32">
        <f ca="1">IF(PaymentSchedule3[[#This Row],[Payment number]]&lt;&gt;"",EOMONTH(LoanStartDate,ROW(PaymentSchedule3[[#This Row],[Payment number]])-ROW(PaymentSchedule3[[#Headers],[Payment number]])-2)+DAY(LoanStartDate),"")</f>
        <v>49338</v>
      </c>
      <c r="D128" s="33">
        <f ca="1">IF(PaymentSchedule3[[#This Row],[Payment number]]&lt;&gt;"",IF(ROW()-ROW(PaymentSchedule3[[#Headers],[Beginning
balance]])=1,LoanAmount,INDEX(PaymentSchedule3[Ending
balance],ROW()-ROW(PaymentSchedule3[[#Headers],[Beginning
balance]])-1)),"")</f>
        <v>169879.78817905221</v>
      </c>
      <c r="E128" s="33">
        <f ca="1">IF(PaymentSchedule3[[#This Row],[Payment number]]&lt;&gt;"",ScheduledPayment,"")</f>
        <v>1122.6117195220611</v>
      </c>
      <c r="F12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8" s="33">
        <f ca="1">IF(PaymentSchedule3[[#This Row],[Payment number]]&lt;&gt;"",PaymentSchedule3[[#This Row],[Total
payment]]-PaymentSchedule3[[#This Row],[Interest]],"")</f>
        <v>827.1290039998255</v>
      </c>
      <c r="I128" s="33">
        <f ca="1">IF(PaymentSchedule3[[#This Row],[Payment number]]&lt;&gt;"",PaymentSchedule3[[#This Row],[Beginning
balance]]*(InterestRate/PaymentsPerYear),"")</f>
        <v>495.48271552223565</v>
      </c>
      <c r="J128" s="33">
        <f ca="1">IF(PaymentSchedule3[[#This Row],[Payment number]]&lt;&gt;"",IF(PaymentSchedule3[[#This Row],[Scheduled payment]]+PaymentSchedule3[[#This Row],[Extra
payment]]&lt;=PaymentSchedule3[[#This Row],[Beginning
balance]],PaymentSchedule3[[#This Row],[Beginning
balance]]-PaymentSchedule3[[#This Row],[Principal]],0),"")</f>
        <v>169052.65917505239</v>
      </c>
      <c r="K128" s="33">
        <f ca="1">IF(PaymentSchedule3[[#This Row],[Payment number]]&lt;&gt;"",SUM(INDEX(PaymentSchedule3[Interest],1,1):PaymentSchedule3[[#This Row],[Interest]]),"")</f>
        <v>71153.006920089378</v>
      </c>
    </row>
    <row r="129" spans="2:11" ht="24" customHeight="1" x14ac:dyDescent="0.25">
      <c r="B129" s="31">
        <f ca="1">IF(LoanIsGood,IF(ROW()-ROW(PaymentSchedule3[[#Headers],[Payment number]])&gt;ScheduledNumberOfPayments,"",ROW()-ROW(PaymentSchedule3[[#Headers],[Payment number]])),"")</f>
        <v>116</v>
      </c>
      <c r="C129" s="32">
        <f ca="1">IF(PaymentSchedule3[[#This Row],[Payment number]]&lt;&gt;"",EOMONTH(LoanStartDate,ROW(PaymentSchedule3[[#This Row],[Payment number]])-ROW(PaymentSchedule3[[#Headers],[Payment number]])-2)+DAY(LoanStartDate),"")</f>
        <v>49369</v>
      </c>
      <c r="D129" s="33">
        <f ca="1">IF(PaymentSchedule3[[#This Row],[Payment number]]&lt;&gt;"",IF(ROW()-ROW(PaymentSchedule3[[#Headers],[Beginning
balance]])=1,LoanAmount,INDEX(PaymentSchedule3[Ending
balance],ROW()-ROW(PaymentSchedule3[[#Headers],[Beginning
balance]])-1)),"")</f>
        <v>169052.65917505239</v>
      </c>
      <c r="E129" s="33">
        <f ca="1">IF(PaymentSchedule3[[#This Row],[Payment number]]&lt;&gt;"",ScheduledPayment,"")</f>
        <v>1122.6117195220611</v>
      </c>
      <c r="F12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2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29" s="33">
        <f ca="1">IF(PaymentSchedule3[[#This Row],[Payment number]]&lt;&gt;"",PaymentSchedule3[[#This Row],[Total
payment]]-PaymentSchedule3[[#This Row],[Interest]],"")</f>
        <v>829.5414635948249</v>
      </c>
      <c r="I129" s="33">
        <f ca="1">IF(PaymentSchedule3[[#This Row],[Payment number]]&lt;&gt;"",PaymentSchedule3[[#This Row],[Beginning
balance]]*(InterestRate/PaymentsPerYear),"")</f>
        <v>493.07025592723619</v>
      </c>
      <c r="J129" s="33">
        <f ca="1">IF(PaymentSchedule3[[#This Row],[Payment number]]&lt;&gt;"",IF(PaymentSchedule3[[#This Row],[Scheduled payment]]+PaymentSchedule3[[#This Row],[Extra
payment]]&lt;=PaymentSchedule3[[#This Row],[Beginning
balance]],PaymentSchedule3[[#This Row],[Beginning
balance]]-PaymentSchedule3[[#This Row],[Principal]],0),"")</f>
        <v>168223.11771145757</v>
      </c>
      <c r="K129" s="33">
        <f ca="1">IF(PaymentSchedule3[[#This Row],[Payment number]]&lt;&gt;"",SUM(INDEX(PaymentSchedule3[Interest],1,1):PaymentSchedule3[[#This Row],[Interest]]),"")</f>
        <v>71646.07717601661</v>
      </c>
    </row>
    <row r="130" spans="2:11" ht="24" customHeight="1" x14ac:dyDescent="0.25">
      <c r="B130" s="31">
        <f ca="1">IF(LoanIsGood,IF(ROW()-ROW(PaymentSchedule3[[#Headers],[Payment number]])&gt;ScheduledNumberOfPayments,"",ROW()-ROW(PaymentSchedule3[[#Headers],[Payment number]])),"")</f>
        <v>117</v>
      </c>
      <c r="C130" s="32">
        <f ca="1">IF(PaymentSchedule3[[#This Row],[Payment number]]&lt;&gt;"",EOMONTH(LoanStartDate,ROW(PaymentSchedule3[[#This Row],[Payment number]])-ROW(PaymentSchedule3[[#Headers],[Payment number]])-2)+DAY(LoanStartDate),"")</f>
        <v>49397</v>
      </c>
      <c r="D130" s="33">
        <f ca="1">IF(PaymentSchedule3[[#This Row],[Payment number]]&lt;&gt;"",IF(ROW()-ROW(PaymentSchedule3[[#Headers],[Beginning
balance]])=1,LoanAmount,INDEX(PaymentSchedule3[Ending
balance],ROW()-ROW(PaymentSchedule3[[#Headers],[Beginning
balance]])-1)),"")</f>
        <v>168223.11771145757</v>
      </c>
      <c r="E130" s="33">
        <f ca="1">IF(PaymentSchedule3[[#This Row],[Payment number]]&lt;&gt;"",ScheduledPayment,"")</f>
        <v>1122.6117195220611</v>
      </c>
      <c r="F13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0" s="33">
        <f ca="1">IF(PaymentSchedule3[[#This Row],[Payment number]]&lt;&gt;"",PaymentSchedule3[[#This Row],[Total
payment]]-PaymentSchedule3[[#This Row],[Interest]],"")</f>
        <v>831.96095953030976</v>
      </c>
      <c r="I130" s="33">
        <f ca="1">IF(PaymentSchedule3[[#This Row],[Payment number]]&lt;&gt;"",PaymentSchedule3[[#This Row],[Beginning
balance]]*(InterestRate/PaymentsPerYear),"")</f>
        <v>490.65075999175127</v>
      </c>
      <c r="J130" s="33">
        <f ca="1">IF(PaymentSchedule3[[#This Row],[Payment number]]&lt;&gt;"",IF(PaymentSchedule3[[#This Row],[Scheduled payment]]+PaymentSchedule3[[#This Row],[Extra
payment]]&lt;=PaymentSchedule3[[#This Row],[Beginning
balance]],PaymentSchedule3[[#This Row],[Beginning
balance]]-PaymentSchedule3[[#This Row],[Principal]],0),"")</f>
        <v>167391.15675192725</v>
      </c>
      <c r="K130" s="33">
        <f ca="1">IF(PaymentSchedule3[[#This Row],[Payment number]]&lt;&gt;"",SUM(INDEX(PaymentSchedule3[Interest],1,1):PaymentSchedule3[[#This Row],[Interest]]),"")</f>
        <v>72136.727936008363</v>
      </c>
    </row>
    <row r="131" spans="2:11" ht="24" customHeight="1" x14ac:dyDescent="0.25">
      <c r="B131" s="31">
        <f ca="1">IF(LoanIsGood,IF(ROW()-ROW(PaymentSchedule3[[#Headers],[Payment number]])&gt;ScheduledNumberOfPayments,"",ROW()-ROW(PaymentSchedule3[[#Headers],[Payment number]])),"")</f>
        <v>118</v>
      </c>
      <c r="C131" s="32">
        <f ca="1">IF(PaymentSchedule3[[#This Row],[Payment number]]&lt;&gt;"",EOMONTH(LoanStartDate,ROW(PaymentSchedule3[[#This Row],[Payment number]])-ROW(PaymentSchedule3[[#Headers],[Payment number]])-2)+DAY(LoanStartDate),"")</f>
        <v>49428</v>
      </c>
      <c r="D131" s="33">
        <f ca="1">IF(PaymentSchedule3[[#This Row],[Payment number]]&lt;&gt;"",IF(ROW()-ROW(PaymentSchedule3[[#Headers],[Beginning
balance]])=1,LoanAmount,INDEX(PaymentSchedule3[Ending
balance],ROW()-ROW(PaymentSchedule3[[#Headers],[Beginning
balance]])-1)),"")</f>
        <v>167391.15675192725</v>
      </c>
      <c r="E131" s="33">
        <f ca="1">IF(PaymentSchedule3[[#This Row],[Payment number]]&lt;&gt;"",ScheduledPayment,"")</f>
        <v>1122.6117195220611</v>
      </c>
      <c r="F13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1" s="33">
        <f ca="1">IF(PaymentSchedule3[[#This Row],[Payment number]]&lt;&gt;"",PaymentSchedule3[[#This Row],[Total
payment]]-PaymentSchedule3[[#This Row],[Interest]],"")</f>
        <v>834.38751232893992</v>
      </c>
      <c r="I131" s="33">
        <f ca="1">IF(PaymentSchedule3[[#This Row],[Payment number]]&lt;&gt;"",PaymentSchedule3[[#This Row],[Beginning
balance]]*(InterestRate/PaymentsPerYear),"")</f>
        <v>488.22420719312117</v>
      </c>
      <c r="J131" s="33">
        <f ca="1">IF(PaymentSchedule3[[#This Row],[Payment number]]&lt;&gt;"",IF(PaymentSchedule3[[#This Row],[Scheduled payment]]+PaymentSchedule3[[#This Row],[Extra
payment]]&lt;=PaymentSchedule3[[#This Row],[Beginning
balance]],PaymentSchedule3[[#This Row],[Beginning
balance]]-PaymentSchedule3[[#This Row],[Principal]],0),"")</f>
        <v>166556.7692395983</v>
      </c>
      <c r="K131" s="33">
        <f ca="1">IF(PaymentSchedule3[[#This Row],[Payment number]]&lt;&gt;"",SUM(INDEX(PaymentSchedule3[Interest],1,1):PaymentSchedule3[[#This Row],[Interest]]),"")</f>
        <v>72624.952143201488</v>
      </c>
    </row>
    <row r="132" spans="2:11" ht="24" customHeight="1" x14ac:dyDescent="0.25">
      <c r="B132" s="31">
        <f ca="1">IF(LoanIsGood,IF(ROW()-ROW(PaymentSchedule3[[#Headers],[Payment number]])&gt;ScheduledNumberOfPayments,"",ROW()-ROW(PaymentSchedule3[[#Headers],[Payment number]])),"")</f>
        <v>119</v>
      </c>
      <c r="C132" s="32">
        <f ca="1">IF(PaymentSchedule3[[#This Row],[Payment number]]&lt;&gt;"",EOMONTH(LoanStartDate,ROW(PaymentSchedule3[[#This Row],[Payment number]])-ROW(PaymentSchedule3[[#Headers],[Payment number]])-2)+DAY(LoanStartDate),"")</f>
        <v>49458</v>
      </c>
      <c r="D132" s="33">
        <f ca="1">IF(PaymentSchedule3[[#This Row],[Payment number]]&lt;&gt;"",IF(ROW()-ROW(PaymentSchedule3[[#Headers],[Beginning
balance]])=1,LoanAmount,INDEX(PaymentSchedule3[Ending
balance],ROW()-ROW(PaymentSchedule3[[#Headers],[Beginning
balance]])-1)),"")</f>
        <v>166556.7692395983</v>
      </c>
      <c r="E132" s="33">
        <f ca="1">IF(PaymentSchedule3[[#This Row],[Payment number]]&lt;&gt;"",ScheduledPayment,"")</f>
        <v>1122.6117195220611</v>
      </c>
      <c r="F1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2" s="33">
        <f ca="1">IF(PaymentSchedule3[[#This Row],[Payment number]]&lt;&gt;"",PaymentSchedule3[[#This Row],[Total
payment]]-PaymentSchedule3[[#This Row],[Interest]],"")</f>
        <v>836.82114257323269</v>
      </c>
      <c r="I132" s="33">
        <f ca="1">IF(PaymentSchedule3[[#This Row],[Payment number]]&lt;&gt;"",PaymentSchedule3[[#This Row],[Beginning
balance]]*(InterestRate/PaymentsPerYear),"")</f>
        <v>485.7905769488284</v>
      </c>
      <c r="J132" s="33">
        <f ca="1">IF(PaymentSchedule3[[#This Row],[Payment number]]&lt;&gt;"",IF(PaymentSchedule3[[#This Row],[Scheduled payment]]+PaymentSchedule3[[#This Row],[Extra
payment]]&lt;=PaymentSchedule3[[#This Row],[Beginning
balance]],PaymentSchedule3[[#This Row],[Beginning
balance]]-PaymentSchedule3[[#This Row],[Principal]],0),"")</f>
        <v>165719.94809702507</v>
      </c>
      <c r="K132" s="33">
        <f ca="1">IF(PaymentSchedule3[[#This Row],[Payment number]]&lt;&gt;"",SUM(INDEX(PaymentSchedule3[Interest],1,1):PaymentSchedule3[[#This Row],[Interest]]),"")</f>
        <v>73110.742720150316</v>
      </c>
    </row>
    <row r="133" spans="2:11" ht="24" customHeight="1" x14ac:dyDescent="0.25">
      <c r="B133" s="31">
        <f ca="1">IF(LoanIsGood,IF(ROW()-ROW(PaymentSchedule3[[#Headers],[Payment number]])&gt;ScheduledNumberOfPayments,"",ROW()-ROW(PaymentSchedule3[[#Headers],[Payment number]])),"")</f>
        <v>120</v>
      </c>
      <c r="C133" s="32">
        <f ca="1">IF(PaymentSchedule3[[#This Row],[Payment number]]&lt;&gt;"",EOMONTH(LoanStartDate,ROW(PaymentSchedule3[[#This Row],[Payment number]])-ROW(PaymentSchedule3[[#Headers],[Payment number]])-2)+DAY(LoanStartDate),"")</f>
        <v>49489</v>
      </c>
      <c r="D133" s="33">
        <f ca="1">IF(PaymentSchedule3[[#This Row],[Payment number]]&lt;&gt;"",IF(ROW()-ROW(PaymentSchedule3[[#Headers],[Beginning
balance]])=1,LoanAmount,INDEX(PaymentSchedule3[Ending
balance],ROW()-ROW(PaymentSchedule3[[#Headers],[Beginning
balance]])-1)),"")</f>
        <v>165719.94809702507</v>
      </c>
      <c r="E133" s="33">
        <f ca="1">IF(PaymentSchedule3[[#This Row],[Payment number]]&lt;&gt;"",ScheduledPayment,"")</f>
        <v>1122.6117195220611</v>
      </c>
      <c r="F1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3" s="33">
        <f ca="1">IF(PaymentSchedule3[[#This Row],[Payment number]]&lt;&gt;"",PaymentSchedule3[[#This Row],[Total
payment]]-PaymentSchedule3[[#This Row],[Interest]],"")</f>
        <v>839.26187090573796</v>
      </c>
      <c r="I133" s="33">
        <f ca="1">IF(PaymentSchedule3[[#This Row],[Payment number]]&lt;&gt;"",PaymentSchedule3[[#This Row],[Beginning
balance]]*(InterestRate/PaymentsPerYear),"")</f>
        <v>483.34984861632313</v>
      </c>
      <c r="J133" s="33">
        <f ca="1">IF(PaymentSchedule3[[#This Row],[Payment number]]&lt;&gt;"",IF(PaymentSchedule3[[#This Row],[Scheduled payment]]+PaymentSchedule3[[#This Row],[Extra
payment]]&lt;=PaymentSchedule3[[#This Row],[Beginning
balance]],PaymentSchedule3[[#This Row],[Beginning
balance]]-PaymentSchedule3[[#This Row],[Principal]],0),"")</f>
        <v>164880.68622611935</v>
      </c>
      <c r="K133" s="33">
        <f ca="1">IF(PaymentSchedule3[[#This Row],[Payment number]]&lt;&gt;"",SUM(INDEX(PaymentSchedule3[Interest],1,1):PaymentSchedule3[[#This Row],[Interest]]),"")</f>
        <v>73594.092568766646</v>
      </c>
    </row>
    <row r="134" spans="2:11" ht="24" customHeight="1" x14ac:dyDescent="0.25">
      <c r="B134" s="31">
        <f ca="1">IF(LoanIsGood,IF(ROW()-ROW(PaymentSchedule3[[#Headers],[Payment number]])&gt;ScheduledNumberOfPayments,"",ROW()-ROW(PaymentSchedule3[[#Headers],[Payment number]])),"")</f>
        <v>121</v>
      </c>
      <c r="C134" s="32">
        <f ca="1">IF(PaymentSchedule3[[#This Row],[Payment number]]&lt;&gt;"",EOMONTH(LoanStartDate,ROW(PaymentSchedule3[[#This Row],[Payment number]])-ROW(PaymentSchedule3[[#Headers],[Payment number]])-2)+DAY(LoanStartDate),"")</f>
        <v>49519</v>
      </c>
      <c r="D134" s="33">
        <f ca="1">IF(PaymentSchedule3[[#This Row],[Payment number]]&lt;&gt;"",IF(ROW()-ROW(PaymentSchedule3[[#Headers],[Beginning
balance]])=1,LoanAmount,INDEX(PaymentSchedule3[Ending
balance],ROW()-ROW(PaymentSchedule3[[#Headers],[Beginning
balance]])-1)),"")</f>
        <v>164880.68622611935</v>
      </c>
      <c r="E134" s="33">
        <f ca="1">IF(PaymentSchedule3[[#This Row],[Payment number]]&lt;&gt;"",ScheduledPayment,"")</f>
        <v>1122.6117195220611</v>
      </c>
      <c r="F1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4" s="33">
        <f ca="1">IF(PaymentSchedule3[[#This Row],[Payment number]]&lt;&gt;"",PaymentSchedule3[[#This Row],[Total
payment]]-PaymentSchedule3[[#This Row],[Interest]],"")</f>
        <v>841.70971802921304</v>
      </c>
      <c r="I134" s="33">
        <f ca="1">IF(PaymentSchedule3[[#This Row],[Payment number]]&lt;&gt;"",PaymentSchedule3[[#This Row],[Beginning
balance]]*(InterestRate/PaymentsPerYear),"")</f>
        <v>480.90200149284811</v>
      </c>
      <c r="J134" s="33">
        <f ca="1">IF(PaymentSchedule3[[#This Row],[Payment number]]&lt;&gt;"",IF(PaymentSchedule3[[#This Row],[Scheduled payment]]+PaymentSchedule3[[#This Row],[Extra
payment]]&lt;=PaymentSchedule3[[#This Row],[Beginning
balance]],PaymentSchedule3[[#This Row],[Beginning
balance]]-PaymentSchedule3[[#This Row],[Principal]],0),"")</f>
        <v>164038.97650809013</v>
      </c>
      <c r="K134" s="33">
        <f ca="1">IF(PaymentSchedule3[[#This Row],[Payment number]]&lt;&gt;"",SUM(INDEX(PaymentSchedule3[Interest],1,1):PaymentSchedule3[[#This Row],[Interest]]),"")</f>
        <v>74074.9945702595</v>
      </c>
    </row>
    <row r="135" spans="2:11" ht="24" customHeight="1" x14ac:dyDescent="0.25">
      <c r="B135" s="31">
        <f ca="1">IF(LoanIsGood,IF(ROW()-ROW(PaymentSchedule3[[#Headers],[Payment number]])&gt;ScheduledNumberOfPayments,"",ROW()-ROW(PaymentSchedule3[[#Headers],[Payment number]])),"")</f>
        <v>122</v>
      </c>
      <c r="C135" s="32">
        <f ca="1">IF(PaymentSchedule3[[#This Row],[Payment number]]&lt;&gt;"",EOMONTH(LoanStartDate,ROW(PaymentSchedule3[[#This Row],[Payment number]])-ROW(PaymentSchedule3[[#Headers],[Payment number]])-2)+DAY(LoanStartDate),"")</f>
        <v>49550</v>
      </c>
      <c r="D135" s="33">
        <f ca="1">IF(PaymentSchedule3[[#This Row],[Payment number]]&lt;&gt;"",IF(ROW()-ROW(PaymentSchedule3[[#Headers],[Beginning
balance]])=1,LoanAmount,INDEX(PaymentSchedule3[Ending
balance],ROW()-ROW(PaymentSchedule3[[#Headers],[Beginning
balance]])-1)),"")</f>
        <v>164038.97650809013</v>
      </c>
      <c r="E135" s="33">
        <f ca="1">IF(PaymentSchedule3[[#This Row],[Payment number]]&lt;&gt;"",ScheduledPayment,"")</f>
        <v>1122.6117195220611</v>
      </c>
      <c r="F1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5" s="33">
        <f ca="1">IF(PaymentSchedule3[[#This Row],[Payment number]]&lt;&gt;"",PaymentSchedule3[[#This Row],[Total
payment]]-PaymentSchedule3[[#This Row],[Interest]],"")</f>
        <v>844.16470470679815</v>
      </c>
      <c r="I135" s="33">
        <f ca="1">IF(PaymentSchedule3[[#This Row],[Payment number]]&lt;&gt;"",PaymentSchedule3[[#This Row],[Beginning
balance]]*(InterestRate/PaymentsPerYear),"")</f>
        <v>478.44701481526289</v>
      </c>
      <c r="J135" s="33">
        <f ca="1">IF(PaymentSchedule3[[#This Row],[Payment number]]&lt;&gt;"",IF(PaymentSchedule3[[#This Row],[Scheduled payment]]+PaymentSchedule3[[#This Row],[Extra
payment]]&lt;=PaymentSchedule3[[#This Row],[Beginning
balance]],PaymentSchedule3[[#This Row],[Beginning
balance]]-PaymentSchedule3[[#This Row],[Principal]],0),"")</f>
        <v>163194.81180338332</v>
      </c>
      <c r="K135" s="33">
        <f ca="1">IF(PaymentSchedule3[[#This Row],[Payment number]]&lt;&gt;"",SUM(INDEX(PaymentSchedule3[Interest],1,1):PaymentSchedule3[[#This Row],[Interest]]),"")</f>
        <v>74553.441585074761</v>
      </c>
    </row>
    <row r="136" spans="2:11" ht="24" customHeight="1" x14ac:dyDescent="0.25">
      <c r="B136" s="31">
        <f ca="1">IF(LoanIsGood,IF(ROW()-ROW(PaymentSchedule3[[#Headers],[Payment number]])&gt;ScheduledNumberOfPayments,"",ROW()-ROW(PaymentSchedule3[[#Headers],[Payment number]])),"")</f>
        <v>123</v>
      </c>
      <c r="C136" s="32">
        <f ca="1">IF(PaymentSchedule3[[#This Row],[Payment number]]&lt;&gt;"",EOMONTH(LoanStartDate,ROW(PaymentSchedule3[[#This Row],[Payment number]])-ROW(PaymentSchedule3[[#Headers],[Payment number]])-2)+DAY(LoanStartDate),"")</f>
        <v>49581</v>
      </c>
      <c r="D136" s="33">
        <f ca="1">IF(PaymentSchedule3[[#This Row],[Payment number]]&lt;&gt;"",IF(ROW()-ROW(PaymentSchedule3[[#Headers],[Beginning
balance]])=1,LoanAmount,INDEX(PaymentSchedule3[Ending
balance],ROW()-ROW(PaymentSchedule3[[#Headers],[Beginning
balance]])-1)),"")</f>
        <v>163194.81180338332</v>
      </c>
      <c r="E136" s="33">
        <f ca="1">IF(PaymentSchedule3[[#This Row],[Payment number]]&lt;&gt;"",ScheduledPayment,"")</f>
        <v>1122.6117195220611</v>
      </c>
      <c r="F1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6" s="33">
        <f ca="1">IF(PaymentSchedule3[[#This Row],[Payment number]]&lt;&gt;"",PaymentSchedule3[[#This Row],[Total
payment]]-PaymentSchedule3[[#This Row],[Interest]],"")</f>
        <v>846.62685176219304</v>
      </c>
      <c r="I136" s="33">
        <f ca="1">IF(PaymentSchedule3[[#This Row],[Payment number]]&lt;&gt;"",PaymentSchedule3[[#This Row],[Beginning
balance]]*(InterestRate/PaymentsPerYear),"")</f>
        <v>475.98486775986805</v>
      </c>
      <c r="J136" s="33">
        <f ca="1">IF(PaymentSchedule3[[#This Row],[Payment number]]&lt;&gt;"",IF(PaymentSchedule3[[#This Row],[Scheduled payment]]+PaymentSchedule3[[#This Row],[Extra
payment]]&lt;=PaymentSchedule3[[#This Row],[Beginning
balance]],PaymentSchedule3[[#This Row],[Beginning
balance]]-PaymentSchedule3[[#This Row],[Principal]],0),"")</f>
        <v>162348.18495162114</v>
      </c>
      <c r="K136" s="33">
        <f ca="1">IF(PaymentSchedule3[[#This Row],[Payment number]]&lt;&gt;"",SUM(INDEX(PaymentSchedule3[Interest],1,1):PaymentSchedule3[[#This Row],[Interest]]),"")</f>
        <v>75029.426452834625</v>
      </c>
    </row>
    <row r="137" spans="2:11" ht="24" customHeight="1" x14ac:dyDescent="0.25">
      <c r="B137" s="31">
        <f ca="1">IF(LoanIsGood,IF(ROW()-ROW(PaymentSchedule3[[#Headers],[Payment number]])&gt;ScheduledNumberOfPayments,"",ROW()-ROW(PaymentSchedule3[[#Headers],[Payment number]])),"")</f>
        <v>124</v>
      </c>
      <c r="C137" s="32">
        <f ca="1">IF(PaymentSchedule3[[#This Row],[Payment number]]&lt;&gt;"",EOMONTH(LoanStartDate,ROW(PaymentSchedule3[[#This Row],[Payment number]])-ROW(PaymentSchedule3[[#Headers],[Payment number]])-2)+DAY(LoanStartDate),"")</f>
        <v>49611</v>
      </c>
      <c r="D137" s="33">
        <f ca="1">IF(PaymentSchedule3[[#This Row],[Payment number]]&lt;&gt;"",IF(ROW()-ROW(PaymentSchedule3[[#Headers],[Beginning
balance]])=1,LoanAmount,INDEX(PaymentSchedule3[Ending
balance],ROW()-ROW(PaymentSchedule3[[#Headers],[Beginning
balance]])-1)),"")</f>
        <v>162348.18495162114</v>
      </c>
      <c r="E137" s="33">
        <f ca="1">IF(PaymentSchedule3[[#This Row],[Payment number]]&lt;&gt;"",ScheduledPayment,"")</f>
        <v>1122.6117195220611</v>
      </c>
      <c r="F1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7" s="33">
        <f ca="1">IF(PaymentSchedule3[[#This Row],[Payment number]]&lt;&gt;"",PaymentSchedule3[[#This Row],[Total
payment]]-PaymentSchedule3[[#This Row],[Interest]],"")</f>
        <v>849.09618007983272</v>
      </c>
      <c r="I137" s="33">
        <f ca="1">IF(PaymentSchedule3[[#This Row],[Payment number]]&lt;&gt;"",PaymentSchedule3[[#This Row],[Beginning
balance]]*(InterestRate/PaymentsPerYear),"")</f>
        <v>473.51553944222832</v>
      </c>
      <c r="J137" s="33">
        <f ca="1">IF(PaymentSchedule3[[#This Row],[Payment number]]&lt;&gt;"",IF(PaymentSchedule3[[#This Row],[Scheduled payment]]+PaymentSchedule3[[#This Row],[Extra
payment]]&lt;=PaymentSchedule3[[#This Row],[Beginning
balance]],PaymentSchedule3[[#This Row],[Beginning
balance]]-PaymentSchedule3[[#This Row],[Principal]],0),"")</f>
        <v>161499.08877154131</v>
      </c>
      <c r="K137" s="33">
        <f ca="1">IF(PaymentSchedule3[[#This Row],[Payment number]]&lt;&gt;"",SUM(INDEX(PaymentSchedule3[Interest],1,1):PaymentSchedule3[[#This Row],[Interest]]),"")</f>
        <v>75502.941992276857</v>
      </c>
    </row>
    <row r="138" spans="2:11" ht="24" customHeight="1" x14ac:dyDescent="0.25">
      <c r="B138" s="31">
        <f ca="1">IF(LoanIsGood,IF(ROW()-ROW(PaymentSchedule3[[#Headers],[Payment number]])&gt;ScheduledNumberOfPayments,"",ROW()-ROW(PaymentSchedule3[[#Headers],[Payment number]])),"")</f>
        <v>125</v>
      </c>
      <c r="C138" s="32">
        <f ca="1">IF(PaymentSchedule3[[#This Row],[Payment number]]&lt;&gt;"",EOMONTH(LoanStartDate,ROW(PaymentSchedule3[[#This Row],[Payment number]])-ROW(PaymentSchedule3[[#Headers],[Payment number]])-2)+DAY(LoanStartDate),"")</f>
        <v>49642</v>
      </c>
      <c r="D138" s="33">
        <f ca="1">IF(PaymentSchedule3[[#This Row],[Payment number]]&lt;&gt;"",IF(ROW()-ROW(PaymentSchedule3[[#Headers],[Beginning
balance]])=1,LoanAmount,INDEX(PaymentSchedule3[Ending
balance],ROW()-ROW(PaymentSchedule3[[#Headers],[Beginning
balance]])-1)),"")</f>
        <v>161499.08877154131</v>
      </c>
      <c r="E138" s="33">
        <f ca="1">IF(PaymentSchedule3[[#This Row],[Payment number]]&lt;&gt;"",ScheduledPayment,"")</f>
        <v>1122.6117195220611</v>
      </c>
      <c r="F1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8" s="33">
        <f ca="1">IF(PaymentSchedule3[[#This Row],[Payment number]]&lt;&gt;"",PaymentSchedule3[[#This Row],[Total
payment]]-PaymentSchedule3[[#This Row],[Interest]],"")</f>
        <v>851.57271060506559</v>
      </c>
      <c r="I138" s="33">
        <f ca="1">IF(PaymentSchedule3[[#This Row],[Payment number]]&lt;&gt;"",PaymentSchedule3[[#This Row],[Beginning
balance]]*(InterestRate/PaymentsPerYear),"")</f>
        <v>471.0390089169955</v>
      </c>
      <c r="J138" s="33">
        <f ca="1">IF(PaymentSchedule3[[#This Row],[Payment number]]&lt;&gt;"",IF(PaymentSchedule3[[#This Row],[Scheduled payment]]+PaymentSchedule3[[#This Row],[Extra
payment]]&lt;=PaymentSchedule3[[#This Row],[Beginning
balance]],PaymentSchedule3[[#This Row],[Beginning
balance]]-PaymentSchedule3[[#This Row],[Principal]],0),"")</f>
        <v>160647.51606093624</v>
      </c>
      <c r="K138" s="33">
        <f ca="1">IF(PaymentSchedule3[[#This Row],[Payment number]]&lt;&gt;"",SUM(INDEX(PaymentSchedule3[Interest],1,1):PaymentSchedule3[[#This Row],[Interest]]),"")</f>
        <v>75973.981001193853</v>
      </c>
    </row>
    <row r="139" spans="2:11" ht="24" customHeight="1" x14ac:dyDescent="0.25">
      <c r="B139" s="31">
        <f ca="1">IF(LoanIsGood,IF(ROW()-ROW(PaymentSchedule3[[#Headers],[Payment number]])&gt;ScheduledNumberOfPayments,"",ROW()-ROW(PaymentSchedule3[[#Headers],[Payment number]])),"")</f>
        <v>126</v>
      </c>
      <c r="C139" s="32">
        <f ca="1">IF(PaymentSchedule3[[#This Row],[Payment number]]&lt;&gt;"",EOMONTH(LoanStartDate,ROW(PaymentSchedule3[[#This Row],[Payment number]])-ROW(PaymentSchedule3[[#Headers],[Payment number]])-2)+DAY(LoanStartDate),"")</f>
        <v>49672</v>
      </c>
      <c r="D139" s="33">
        <f ca="1">IF(PaymentSchedule3[[#This Row],[Payment number]]&lt;&gt;"",IF(ROW()-ROW(PaymentSchedule3[[#Headers],[Beginning
balance]])=1,LoanAmount,INDEX(PaymentSchedule3[Ending
balance],ROW()-ROW(PaymentSchedule3[[#Headers],[Beginning
balance]])-1)),"")</f>
        <v>160647.51606093624</v>
      </c>
      <c r="E139" s="33">
        <f ca="1">IF(PaymentSchedule3[[#This Row],[Payment number]]&lt;&gt;"",ScheduledPayment,"")</f>
        <v>1122.6117195220611</v>
      </c>
      <c r="F1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39" s="33">
        <f ca="1">IF(PaymentSchedule3[[#This Row],[Payment number]]&lt;&gt;"",PaymentSchedule3[[#This Row],[Total
payment]]-PaymentSchedule3[[#This Row],[Interest]],"")</f>
        <v>854.05646434433038</v>
      </c>
      <c r="I139" s="33">
        <f ca="1">IF(PaymentSchedule3[[#This Row],[Payment number]]&lt;&gt;"",PaymentSchedule3[[#This Row],[Beginning
balance]]*(InterestRate/PaymentsPerYear),"")</f>
        <v>468.55525517773071</v>
      </c>
      <c r="J139" s="33">
        <f ca="1">IF(PaymentSchedule3[[#This Row],[Payment number]]&lt;&gt;"",IF(PaymentSchedule3[[#This Row],[Scheduled payment]]+PaymentSchedule3[[#This Row],[Extra
payment]]&lt;=PaymentSchedule3[[#This Row],[Beginning
balance]],PaymentSchedule3[[#This Row],[Beginning
balance]]-PaymentSchedule3[[#This Row],[Principal]],0),"")</f>
        <v>159793.45959659191</v>
      </c>
      <c r="K139" s="33">
        <f ca="1">IF(PaymentSchedule3[[#This Row],[Payment number]]&lt;&gt;"",SUM(INDEX(PaymentSchedule3[Interest],1,1):PaymentSchedule3[[#This Row],[Interest]]),"")</f>
        <v>76442.53625637159</v>
      </c>
    </row>
    <row r="140" spans="2:11" ht="24" customHeight="1" x14ac:dyDescent="0.25">
      <c r="B140" s="31">
        <f ca="1">IF(LoanIsGood,IF(ROW()-ROW(PaymentSchedule3[[#Headers],[Payment number]])&gt;ScheduledNumberOfPayments,"",ROW()-ROW(PaymentSchedule3[[#Headers],[Payment number]])),"")</f>
        <v>127</v>
      </c>
      <c r="C140" s="32">
        <f ca="1">IF(PaymentSchedule3[[#This Row],[Payment number]]&lt;&gt;"",EOMONTH(LoanStartDate,ROW(PaymentSchedule3[[#This Row],[Payment number]])-ROW(PaymentSchedule3[[#Headers],[Payment number]])-2)+DAY(LoanStartDate),"")</f>
        <v>49703</v>
      </c>
      <c r="D140" s="33">
        <f ca="1">IF(PaymentSchedule3[[#This Row],[Payment number]]&lt;&gt;"",IF(ROW()-ROW(PaymentSchedule3[[#Headers],[Beginning
balance]])=1,LoanAmount,INDEX(PaymentSchedule3[Ending
balance],ROW()-ROW(PaymentSchedule3[[#Headers],[Beginning
balance]])-1)),"")</f>
        <v>159793.45959659191</v>
      </c>
      <c r="E140" s="33">
        <f ca="1">IF(PaymentSchedule3[[#This Row],[Payment number]]&lt;&gt;"",ScheduledPayment,"")</f>
        <v>1122.6117195220611</v>
      </c>
      <c r="F1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0" s="33">
        <f ca="1">IF(PaymentSchedule3[[#This Row],[Payment number]]&lt;&gt;"",PaymentSchedule3[[#This Row],[Total
payment]]-PaymentSchedule3[[#This Row],[Interest]],"")</f>
        <v>856.5474623653347</v>
      </c>
      <c r="I140" s="33">
        <f ca="1">IF(PaymentSchedule3[[#This Row],[Payment number]]&lt;&gt;"",PaymentSchedule3[[#This Row],[Beginning
balance]]*(InterestRate/PaymentsPerYear),"")</f>
        <v>466.06425715672646</v>
      </c>
      <c r="J140" s="33">
        <f ca="1">IF(PaymentSchedule3[[#This Row],[Payment number]]&lt;&gt;"",IF(PaymentSchedule3[[#This Row],[Scheduled payment]]+PaymentSchedule3[[#This Row],[Extra
payment]]&lt;=PaymentSchedule3[[#This Row],[Beginning
balance]],PaymentSchedule3[[#This Row],[Beginning
balance]]-PaymentSchedule3[[#This Row],[Principal]],0),"")</f>
        <v>158936.91213422659</v>
      </c>
      <c r="K140" s="33">
        <f ca="1">IF(PaymentSchedule3[[#This Row],[Payment number]]&lt;&gt;"",SUM(INDEX(PaymentSchedule3[Interest],1,1):PaymentSchedule3[[#This Row],[Interest]]),"")</f>
        <v>76908.600513528319</v>
      </c>
    </row>
    <row r="141" spans="2:11" ht="24" customHeight="1" x14ac:dyDescent="0.25">
      <c r="B141" s="31">
        <f ca="1">IF(LoanIsGood,IF(ROW()-ROW(PaymentSchedule3[[#Headers],[Payment number]])&gt;ScheduledNumberOfPayments,"",ROW()-ROW(PaymentSchedule3[[#Headers],[Payment number]])),"")</f>
        <v>128</v>
      </c>
      <c r="C141" s="32">
        <f ca="1">IF(PaymentSchedule3[[#This Row],[Payment number]]&lt;&gt;"",EOMONTH(LoanStartDate,ROW(PaymentSchedule3[[#This Row],[Payment number]])-ROW(PaymentSchedule3[[#Headers],[Payment number]])-2)+DAY(LoanStartDate),"")</f>
        <v>49734</v>
      </c>
      <c r="D141" s="33">
        <f ca="1">IF(PaymentSchedule3[[#This Row],[Payment number]]&lt;&gt;"",IF(ROW()-ROW(PaymentSchedule3[[#Headers],[Beginning
balance]])=1,LoanAmount,INDEX(PaymentSchedule3[Ending
balance],ROW()-ROW(PaymentSchedule3[[#Headers],[Beginning
balance]])-1)),"")</f>
        <v>158936.91213422659</v>
      </c>
      <c r="E141" s="33">
        <f ca="1">IF(PaymentSchedule3[[#This Row],[Payment number]]&lt;&gt;"",ScheduledPayment,"")</f>
        <v>1122.6117195220611</v>
      </c>
      <c r="F1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1" s="33">
        <f ca="1">IF(PaymentSchedule3[[#This Row],[Payment number]]&lt;&gt;"",PaymentSchedule3[[#This Row],[Total
payment]]-PaymentSchedule3[[#This Row],[Interest]],"")</f>
        <v>859.04572579723344</v>
      </c>
      <c r="I141" s="33">
        <f ca="1">IF(PaymentSchedule3[[#This Row],[Payment number]]&lt;&gt;"",PaymentSchedule3[[#This Row],[Beginning
balance]]*(InterestRate/PaymentsPerYear),"")</f>
        <v>463.56599372482759</v>
      </c>
      <c r="J141" s="33">
        <f ca="1">IF(PaymentSchedule3[[#This Row],[Payment number]]&lt;&gt;"",IF(PaymentSchedule3[[#This Row],[Scheduled payment]]+PaymentSchedule3[[#This Row],[Extra
payment]]&lt;=PaymentSchedule3[[#This Row],[Beginning
balance]],PaymentSchedule3[[#This Row],[Beginning
balance]]-PaymentSchedule3[[#This Row],[Principal]],0),"")</f>
        <v>158077.86640842934</v>
      </c>
      <c r="K141" s="33">
        <f ca="1">IF(PaymentSchedule3[[#This Row],[Payment number]]&lt;&gt;"",SUM(INDEX(PaymentSchedule3[Interest],1,1):PaymentSchedule3[[#This Row],[Interest]]),"")</f>
        <v>77372.166507253147</v>
      </c>
    </row>
    <row r="142" spans="2:11" ht="24" customHeight="1" x14ac:dyDescent="0.25">
      <c r="B142" s="31">
        <f ca="1">IF(LoanIsGood,IF(ROW()-ROW(PaymentSchedule3[[#Headers],[Payment number]])&gt;ScheduledNumberOfPayments,"",ROW()-ROW(PaymentSchedule3[[#Headers],[Payment number]])),"")</f>
        <v>129</v>
      </c>
      <c r="C142" s="32">
        <f ca="1">IF(PaymentSchedule3[[#This Row],[Payment number]]&lt;&gt;"",EOMONTH(LoanStartDate,ROW(PaymentSchedule3[[#This Row],[Payment number]])-ROW(PaymentSchedule3[[#Headers],[Payment number]])-2)+DAY(LoanStartDate),"")</f>
        <v>49763</v>
      </c>
      <c r="D142" s="33">
        <f ca="1">IF(PaymentSchedule3[[#This Row],[Payment number]]&lt;&gt;"",IF(ROW()-ROW(PaymentSchedule3[[#Headers],[Beginning
balance]])=1,LoanAmount,INDEX(PaymentSchedule3[Ending
balance],ROW()-ROW(PaymentSchedule3[[#Headers],[Beginning
balance]])-1)),"")</f>
        <v>158077.86640842934</v>
      </c>
      <c r="E142" s="33">
        <f ca="1">IF(PaymentSchedule3[[#This Row],[Payment number]]&lt;&gt;"",ScheduledPayment,"")</f>
        <v>1122.6117195220611</v>
      </c>
      <c r="F1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2" s="33">
        <f ca="1">IF(PaymentSchedule3[[#This Row],[Payment number]]&lt;&gt;"",PaymentSchedule3[[#This Row],[Total
payment]]-PaymentSchedule3[[#This Row],[Interest]],"")</f>
        <v>861.55127583080889</v>
      </c>
      <c r="I142" s="33">
        <f ca="1">IF(PaymentSchedule3[[#This Row],[Payment number]]&lt;&gt;"",PaymentSchedule3[[#This Row],[Beginning
balance]]*(InterestRate/PaymentsPerYear),"")</f>
        <v>461.06044369125226</v>
      </c>
      <c r="J142" s="33">
        <f ca="1">IF(PaymentSchedule3[[#This Row],[Payment number]]&lt;&gt;"",IF(PaymentSchedule3[[#This Row],[Scheduled payment]]+PaymentSchedule3[[#This Row],[Extra
payment]]&lt;=PaymentSchedule3[[#This Row],[Beginning
balance]],PaymentSchedule3[[#This Row],[Beginning
balance]]-PaymentSchedule3[[#This Row],[Principal]],0),"")</f>
        <v>157216.31513259854</v>
      </c>
      <c r="K142" s="33">
        <f ca="1">IF(PaymentSchedule3[[#This Row],[Payment number]]&lt;&gt;"",SUM(INDEX(PaymentSchedule3[Interest],1,1):PaymentSchedule3[[#This Row],[Interest]]),"")</f>
        <v>77833.226950944401</v>
      </c>
    </row>
    <row r="143" spans="2:11" ht="24" customHeight="1" x14ac:dyDescent="0.25">
      <c r="B143" s="31">
        <f ca="1">IF(LoanIsGood,IF(ROW()-ROW(PaymentSchedule3[[#Headers],[Payment number]])&gt;ScheduledNumberOfPayments,"",ROW()-ROW(PaymentSchedule3[[#Headers],[Payment number]])),"")</f>
        <v>130</v>
      </c>
      <c r="C143" s="32">
        <f ca="1">IF(PaymentSchedule3[[#This Row],[Payment number]]&lt;&gt;"",EOMONTH(LoanStartDate,ROW(PaymentSchedule3[[#This Row],[Payment number]])-ROW(PaymentSchedule3[[#Headers],[Payment number]])-2)+DAY(LoanStartDate),"")</f>
        <v>49794</v>
      </c>
      <c r="D143" s="33">
        <f ca="1">IF(PaymentSchedule3[[#This Row],[Payment number]]&lt;&gt;"",IF(ROW()-ROW(PaymentSchedule3[[#Headers],[Beginning
balance]])=1,LoanAmount,INDEX(PaymentSchedule3[Ending
balance],ROW()-ROW(PaymentSchedule3[[#Headers],[Beginning
balance]])-1)),"")</f>
        <v>157216.31513259854</v>
      </c>
      <c r="E143" s="33">
        <f ca="1">IF(PaymentSchedule3[[#This Row],[Payment number]]&lt;&gt;"",ScheduledPayment,"")</f>
        <v>1122.6117195220611</v>
      </c>
      <c r="F1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3" s="33">
        <f ca="1">IF(PaymentSchedule3[[#This Row],[Payment number]]&lt;&gt;"",PaymentSchedule3[[#This Row],[Total
payment]]-PaymentSchedule3[[#This Row],[Interest]],"")</f>
        <v>864.06413371864869</v>
      </c>
      <c r="I143" s="33">
        <f ca="1">IF(PaymentSchedule3[[#This Row],[Payment number]]&lt;&gt;"",PaymentSchedule3[[#This Row],[Beginning
balance]]*(InterestRate/PaymentsPerYear),"")</f>
        <v>458.5475858034124</v>
      </c>
      <c r="J143" s="33">
        <f ca="1">IF(PaymentSchedule3[[#This Row],[Payment number]]&lt;&gt;"",IF(PaymentSchedule3[[#This Row],[Scheduled payment]]+PaymentSchedule3[[#This Row],[Extra
payment]]&lt;=PaymentSchedule3[[#This Row],[Beginning
balance]],PaymentSchedule3[[#This Row],[Beginning
balance]]-PaymentSchedule3[[#This Row],[Principal]],0),"")</f>
        <v>156352.2509988799</v>
      </c>
      <c r="K143" s="33">
        <f ca="1">IF(PaymentSchedule3[[#This Row],[Payment number]]&lt;&gt;"",SUM(INDEX(PaymentSchedule3[Interest],1,1):PaymentSchedule3[[#This Row],[Interest]]),"")</f>
        <v>78291.77453674782</v>
      </c>
    </row>
    <row r="144" spans="2:11" ht="24" customHeight="1" x14ac:dyDescent="0.25">
      <c r="B144" s="31">
        <f ca="1">IF(LoanIsGood,IF(ROW()-ROW(PaymentSchedule3[[#Headers],[Payment number]])&gt;ScheduledNumberOfPayments,"",ROW()-ROW(PaymentSchedule3[[#Headers],[Payment number]])),"")</f>
        <v>131</v>
      </c>
      <c r="C144" s="32">
        <f ca="1">IF(PaymentSchedule3[[#This Row],[Payment number]]&lt;&gt;"",EOMONTH(LoanStartDate,ROW(PaymentSchedule3[[#This Row],[Payment number]])-ROW(PaymentSchedule3[[#Headers],[Payment number]])-2)+DAY(LoanStartDate),"")</f>
        <v>49824</v>
      </c>
      <c r="D144" s="33">
        <f ca="1">IF(PaymentSchedule3[[#This Row],[Payment number]]&lt;&gt;"",IF(ROW()-ROW(PaymentSchedule3[[#Headers],[Beginning
balance]])=1,LoanAmount,INDEX(PaymentSchedule3[Ending
balance],ROW()-ROW(PaymentSchedule3[[#Headers],[Beginning
balance]])-1)),"")</f>
        <v>156352.2509988799</v>
      </c>
      <c r="E144" s="33">
        <f ca="1">IF(PaymentSchedule3[[#This Row],[Payment number]]&lt;&gt;"",ScheduledPayment,"")</f>
        <v>1122.6117195220611</v>
      </c>
      <c r="F1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4" s="33">
        <f ca="1">IF(PaymentSchedule3[[#This Row],[Payment number]]&lt;&gt;"",PaymentSchedule3[[#This Row],[Total
payment]]-PaymentSchedule3[[#This Row],[Interest]],"")</f>
        <v>866.58432077532802</v>
      </c>
      <c r="I144" s="33">
        <f ca="1">IF(PaymentSchedule3[[#This Row],[Payment number]]&lt;&gt;"",PaymentSchedule3[[#This Row],[Beginning
balance]]*(InterestRate/PaymentsPerYear),"")</f>
        <v>456.02739874673307</v>
      </c>
      <c r="J144" s="33">
        <f ca="1">IF(PaymentSchedule3[[#This Row],[Payment number]]&lt;&gt;"",IF(PaymentSchedule3[[#This Row],[Scheduled payment]]+PaymentSchedule3[[#This Row],[Extra
payment]]&lt;=PaymentSchedule3[[#This Row],[Beginning
balance]],PaymentSchedule3[[#This Row],[Beginning
balance]]-PaymentSchedule3[[#This Row],[Principal]],0),"")</f>
        <v>155485.66667810458</v>
      </c>
      <c r="K144" s="33">
        <f ca="1">IF(PaymentSchedule3[[#This Row],[Payment number]]&lt;&gt;"",SUM(INDEX(PaymentSchedule3[Interest],1,1):PaymentSchedule3[[#This Row],[Interest]]),"")</f>
        <v>78747.801935494557</v>
      </c>
    </row>
    <row r="145" spans="2:11" ht="24" customHeight="1" x14ac:dyDescent="0.25">
      <c r="B145" s="31">
        <f ca="1">IF(LoanIsGood,IF(ROW()-ROW(PaymentSchedule3[[#Headers],[Payment number]])&gt;ScheduledNumberOfPayments,"",ROW()-ROW(PaymentSchedule3[[#Headers],[Payment number]])),"")</f>
        <v>132</v>
      </c>
      <c r="C145" s="32">
        <f ca="1">IF(PaymentSchedule3[[#This Row],[Payment number]]&lt;&gt;"",EOMONTH(LoanStartDate,ROW(PaymentSchedule3[[#This Row],[Payment number]])-ROW(PaymentSchedule3[[#Headers],[Payment number]])-2)+DAY(LoanStartDate),"")</f>
        <v>49855</v>
      </c>
      <c r="D145" s="33">
        <f ca="1">IF(PaymentSchedule3[[#This Row],[Payment number]]&lt;&gt;"",IF(ROW()-ROW(PaymentSchedule3[[#Headers],[Beginning
balance]])=1,LoanAmount,INDEX(PaymentSchedule3[Ending
balance],ROW()-ROW(PaymentSchedule3[[#Headers],[Beginning
balance]])-1)),"")</f>
        <v>155485.66667810458</v>
      </c>
      <c r="E145" s="33">
        <f ca="1">IF(PaymentSchedule3[[#This Row],[Payment number]]&lt;&gt;"",ScheduledPayment,"")</f>
        <v>1122.6117195220611</v>
      </c>
      <c r="F1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5" s="33">
        <f ca="1">IF(PaymentSchedule3[[#This Row],[Payment number]]&lt;&gt;"",PaymentSchedule3[[#This Row],[Total
payment]]-PaymentSchedule3[[#This Row],[Interest]],"")</f>
        <v>869.11185837758944</v>
      </c>
      <c r="I145" s="33">
        <f ca="1">IF(PaymentSchedule3[[#This Row],[Payment number]]&lt;&gt;"",PaymentSchedule3[[#This Row],[Beginning
balance]]*(InterestRate/PaymentsPerYear),"")</f>
        <v>453.49986114447171</v>
      </c>
      <c r="J145" s="33">
        <f ca="1">IF(PaymentSchedule3[[#This Row],[Payment number]]&lt;&gt;"",IF(PaymentSchedule3[[#This Row],[Scheduled payment]]+PaymentSchedule3[[#This Row],[Extra
payment]]&lt;=PaymentSchedule3[[#This Row],[Beginning
balance]],PaymentSchedule3[[#This Row],[Beginning
balance]]-PaymentSchedule3[[#This Row],[Principal]],0),"")</f>
        <v>154616.554819727</v>
      </c>
      <c r="K145" s="33">
        <f ca="1">IF(PaymentSchedule3[[#This Row],[Payment number]]&lt;&gt;"",SUM(INDEX(PaymentSchedule3[Interest],1,1):PaymentSchedule3[[#This Row],[Interest]]),"")</f>
        <v>79201.301796639033</v>
      </c>
    </row>
    <row r="146" spans="2:11" ht="24" customHeight="1" x14ac:dyDescent="0.25">
      <c r="B146" s="31">
        <f ca="1">IF(LoanIsGood,IF(ROW()-ROW(PaymentSchedule3[[#Headers],[Payment number]])&gt;ScheduledNumberOfPayments,"",ROW()-ROW(PaymentSchedule3[[#Headers],[Payment number]])),"")</f>
        <v>133</v>
      </c>
      <c r="C146" s="32">
        <f ca="1">IF(PaymentSchedule3[[#This Row],[Payment number]]&lt;&gt;"",EOMONTH(LoanStartDate,ROW(PaymentSchedule3[[#This Row],[Payment number]])-ROW(PaymentSchedule3[[#Headers],[Payment number]])-2)+DAY(LoanStartDate),"")</f>
        <v>49885</v>
      </c>
      <c r="D146" s="33">
        <f ca="1">IF(PaymentSchedule3[[#This Row],[Payment number]]&lt;&gt;"",IF(ROW()-ROW(PaymentSchedule3[[#Headers],[Beginning
balance]])=1,LoanAmount,INDEX(PaymentSchedule3[Ending
balance],ROW()-ROW(PaymentSchedule3[[#Headers],[Beginning
balance]])-1)),"")</f>
        <v>154616.554819727</v>
      </c>
      <c r="E146" s="33">
        <f ca="1">IF(PaymentSchedule3[[#This Row],[Payment number]]&lt;&gt;"",ScheduledPayment,"")</f>
        <v>1122.6117195220611</v>
      </c>
      <c r="F1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6" s="33">
        <f ca="1">IF(PaymentSchedule3[[#This Row],[Payment number]]&lt;&gt;"",PaymentSchedule3[[#This Row],[Total
payment]]-PaymentSchedule3[[#This Row],[Interest]],"")</f>
        <v>871.64676796452397</v>
      </c>
      <c r="I146" s="33">
        <f ca="1">IF(PaymentSchedule3[[#This Row],[Payment number]]&lt;&gt;"",PaymentSchedule3[[#This Row],[Beginning
balance]]*(InterestRate/PaymentsPerYear),"")</f>
        <v>450.96495155753712</v>
      </c>
      <c r="J146" s="33">
        <f ca="1">IF(PaymentSchedule3[[#This Row],[Payment number]]&lt;&gt;"",IF(PaymentSchedule3[[#This Row],[Scheduled payment]]+PaymentSchedule3[[#This Row],[Extra
payment]]&lt;=PaymentSchedule3[[#This Row],[Beginning
balance]],PaymentSchedule3[[#This Row],[Beginning
balance]]-PaymentSchedule3[[#This Row],[Principal]],0),"")</f>
        <v>153744.90805176247</v>
      </c>
      <c r="K146" s="33">
        <f ca="1">IF(PaymentSchedule3[[#This Row],[Payment number]]&lt;&gt;"",SUM(INDEX(PaymentSchedule3[Interest],1,1):PaymentSchedule3[[#This Row],[Interest]]),"")</f>
        <v>79652.266748196576</v>
      </c>
    </row>
    <row r="147" spans="2:11" ht="24" customHeight="1" x14ac:dyDescent="0.25">
      <c r="B147" s="31">
        <f ca="1">IF(LoanIsGood,IF(ROW()-ROW(PaymentSchedule3[[#Headers],[Payment number]])&gt;ScheduledNumberOfPayments,"",ROW()-ROW(PaymentSchedule3[[#Headers],[Payment number]])),"")</f>
        <v>134</v>
      </c>
      <c r="C147" s="32">
        <f ca="1">IF(PaymentSchedule3[[#This Row],[Payment number]]&lt;&gt;"",EOMONTH(LoanStartDate,ROW(PaymentSchedule3[[#This Row],[Payment number]])-ROW(PaymentSchedule3[[#Headers],[Payment number]])-2)+DAY(LoanStartDate),"")</f>
        <v>49916</v>
      </c>
      <c r="D147" s="33">
        <f ca="1">IF(PaymentSchedule3[[#This Row],[Payment number]]&lt;&gt;"",IF(ROW()-ROW(PaymentSchedule3[[#Headers],[Beginning
balance]])=1,LoanAmount,INDEX(PaymentSchedule3[Ending
balance],ROW()-ROW(PaymentSchedule3[[#Headers],[Beginning
balance]])-1)),"")</f>
        <v>153744.90805176247</v>
      </c>
      <c r="E147" s="33">
        <f ca="1">IF(PaymentSchedule3[[#This Row],[Payment number]]&lt;&gt;"",ScheduledPayment,"")</f>
        <v>1122.6117195220611</v>
      </c>
      <c r="F1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7" s="33">
        <f ca="1">IF(PaymentSchedule3[[#This Row],[Payment number]]&lt;&gt;"",PaymentSchedule3[[#This Row],[Total
payment]]-PaymentSchedule3[[#This Row],[Interest]],"")</f>
        <v>874.18907103775382</v>
      </c>
      <c r="I147" s="33">
        <f ca="1">IF(PaymentSchedule3[[#This Row],[Payment number]]&lt;&gt;"",PaymentSchedule3[[#This Row],[Beginning
balance]]*(InterestRate/PaymentsPerYear),"")</f>
        <v>448.42264848430722</v>
      </c>
      <c r="J147" s="33">
        <f ca="1">IF(PaymentSchedule3[[#This Row],[Payment number]]&lt;&gt;"",IF(PaymentSchedule3[[#This Row],[Scheduled payment]]+PaymentSchedule3[[#This Row],[Extra
payment]]&lt;=PaymentSchedule3[[#This Row],[Beginning
balance]],PaymentSchedule3[[#This Row],[Beginning
balance]]-PaymentSchedule3[[#This Row],[Principal]],0),"")</f>
        <v>152870.71898072472</v>
      </c>
      <c r="K147" s="33">
        <f ca="1">IF(PaymentSchedule3[[#This Row],[Payment number]]&lt;&gt;"",SUM(INDEX(PaymentSchedule3[Interest],1,1):PaymentSchedule3[[#This Row],[Interest]]),"")</f>
        <v>80100.689396680886</v>
      </c>
    </row>
    <row r="148" spans="2:11" ht="24" customHeight="1" x14ac:dyDescent="0.25">
      <c r="B148" s="31">
        <f ca="1">IF(LoanIsGood,IF(ROW()-ROW(PaymentSchedule3[[#Headers],[Payment number]])&gt;ScheduledNumberOfPayments,"",ROW()-ROW(PaymentSchedule3[[#Headers],[Payment number]])),"")</f>
        <v>135</v>
      </c>
      <c r="C148" s="32">
        <f ca="1">IF(PaymentSchedule3[[#This Row],[Payment number]]&lt;&gt;"",EOMONTH(LoanStartDate,ROW(PaymentSchedule3[[#This Row],[Payment number]])-ROW(PaymentSchedule3[[#Headers],[Payment number]])-2)+DAY(LoanStartDate),"")</f>
        <v>49947</v>
      </c>
      <c r="D148" s="33">
        <f ca="1">IF(PaymentSchedule3[[#This Row],[Payment number]]&lt;&gt;"",IF(ROW()-ROW(PaymentSchedule3[[#Headers],[Beginning
balance]])=1,LoanAmount,INDEX(PaymentSchedule3[Ending
balance],ROW()-ROW(PaymentSchedule3[[#Headers],[Beginning
balance]])-1)),"")</f>
        <v>152870.71898072472</v>
      </c>
      <c r="E148" s="33">
        <f ca="1">IF(PaymentSchedule3[[#This Row],[Payment number]]&lt;&gt;"",ScheduledPayment,"")</f>
        <v>1122.6117195220611</v>
      </c>
      <c r="F1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8" s="33">
        <f ca="1">IF(PaymentSchedule3[[#This Row],[Payment number]]&lt;&gt;"",PaymentSchedule3[[#This Row],[Total
payment]]-PaymentSchedule3[[#This Row],[Interest]],"")</f>
        <v>876.73878916161402</v>
      </c>
      <c r="I148" s="33">
        <f ca="1">IF(PaymentSchedule3[[#This Row],[Payment number]]&lt;&gt;"",PaymentSchedule3[[#This Row],[Beginning
balance]]*(InterestRate/PaymentsPerYear),"")</f>
        <v>445.87293036044713</v>
      </c>
      <c r="J148" s="33">
        <f ca="1">IF(PaymentSchedule3[[#This Row],[Payment number]]&lt;&gt;"",IF(PaymentSchedule3[[#This Row],[Scheduled payment]]+PaymentSchedule3[[#This Row],[Extra
payment]]&lt;=PaymentSchedule3[[#This Row],[Beginning
balance]],PaymentSchedule3[[#This Row],[Beginning
balance]]-PaymentSchedule3[[#This Row],[Principal]],0),"")</f>
        <v>151993.98019156311</v>
      </c>
      <c r="K148" s="33">
        <f ca="1">IF(PaymentSchedule3[[#This Row],[Payment number]]&lt;&gt;"",SUM(INDEX(PaymentSchedule3[Interest],1,1):PaymentSchedule3[[#This Row],[Interest]]),"")</f>
        <v>80546.562327041334</v>
      </c>
    </row>
    <row r="149" spans="2:11" ht="24" customHeight="1" x14ac:dyDescent="0.25">
      <c r="B149" s="31">
        <f ca="1">IF(LoanIsGood,IF(ROW()-ROW(PaymentSchedule3[[#Headers],[Payment number]])&gt;ScheduledNumberOfPayments,"",ROW()-ROW(PaymentSchedule3[[#Headers],[Payment number]])),"")</f>
        <v>136</v>
      </c>
      <c r="C149" s="32">
        <f ca="1">IF(PaymentSchedule3[[#This Row],[Payment number]]&lt;&gt;"",EOMONTH(LoanStartDate,ROW(PaymentSchedule3[[#This Row],[Payment number]])-ROW(PaymentSchedule3[[#Headers],[Payment number]])-2)+DAY(LoanStartDate),"")</f>
        <v>49977</v>
      </c>
      <c r="D149" s="33">
        <f ca="1">IF(PaymentSchedule3[[#This Row],[Payment number]]&lt;&gt;"",IF(ROW()-ROW(PaymentSchedule3[[#Headers],[Beginning
balance]])=1,LoanAmount,INDEX(PaymentSchedule3[Ending
balance],ROW()-ROW(PaymentSchedule3[[#Headers],[Beginning
balance]])-1)),"")</f>
        <v>151993.98019156311</v>
      </c>
      <c r="E149" s="33">
        <f ca="1">IF(PaymentSchedule3[[#This Row],[Payment number]]&lt;&gt;"",ScheduledPayment,"")</f>
        <v>1122.6117195220611</v>
      </c>
      <c r="F1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49" s="33">
        <f ca="1">IF(PaymentSchedule3[[#This Row],[Payment number]]&lt;&gt;"",PaymentSchedule3[[#This Row],[Total
payment]]-PaymentSchedule3[[#This Row],[Interest]],"")</f>
        <v>879.29594396333528</v>
      </c>
      <c r="I149" s="33">
        <f ca="1">IF(PaymentSchedule3[[#This Row],[Payment number]]&lt;&gt;"",PaymentSchedule3[[#This Row],[Beginning
balance]]*(InterestRate/PaymentsPerYear),"")</f>
        <v>443.31577555872576</v>
      </c>
      <c r="J149" s="33">
        <f ca="1">IF(PaymentSchedule3[[#This Row],[Payment number]]&lt;&gt;"",IF(PaymentSchedule3[[#This Row],[Scheduled payment]]+PaymentSchedule3[[#This Row],[Extra
payment]]&lt;=PaymentSchedule3[[#This Row],[Beginning
balance]],PaymentSchedule3[[#This Row],[Beginning
balance]]-PaymentSchedule3[[#This Row],[Principal]],0),"")</f>
        <v>151114.68424759977</v>
      </c>
      <c r="K149" s="33">
        <f ca="1">IF(PaymentSchedule3[[#This Row],[Payment number]]&lt;&gt;"",SUM(INDEX(PaymentSchedule3[Interest],1,1):PaymentSchedule3[[#This Row],[Interest]]),"")</f>
        <v>80989.878102600065</v>
      </c>
    </row>
    <row r="150" spans="2:11" ht="24" customHeight="1" x14ac:dyDescent="0.25">
      <c r="B150" s="31">
        <f ca="1">IF(LoanIsGood,IF(ROW()-ROW(PaymentSchedule3[[#Headers],[Payment number]])&gt;ScheduledNumberOfPayments,"",ROW()-ROW(PaymentSchedule3[[#Headers],[Payment number]])),"")</f>
        <v>137</v>
      </c>
      <c r="C150" s="32">
        <f ca="1">IF(PaymentSchedule3[[#This Row],[Payment number]]&lt;&gt;"",EOMONTH(LoanStartDate,ROW(PaymentSchedule3[[#This Row],[Payment number]])-ROW(PaymentSchedule3[[#Headers],[Payment number]])-2)+DAY(LoanStartDate),"")</f>
        <v>50008</v>
      </c>
      <c r="D150" s="33">
        <f ca="1">IF(PaymentSchedule3[[#This Row],[Payment number]]&lt;&gt;"",IF(ROW()-ROW(PaymentSchedule3[[#Headers],[Beginning
balance]])=1,LoanAmount,INDEX(PaymentSchedule3[Ending
balance],ROW()-ROW(PaymentSchedule3[[#Headers],[Beginning
balance]])-1)),"")</f>
        <v>151114.68424759977</v>
      </c>
      <c r="E150" s="33">
        <f ca="1">IF(PaymentSchedule3[[#This Row],[Payment number]]&lt;&gt;"",ScheduledPayment,"")</f>
        <v>1122.6117195220611</v>
      </c>
      <c r="F1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0" s="33">
        <f ca="1">IF(PaymentSchedule3[[#This Row],[Payment number]]&lt;&gt;"",PaymentSchedule3[[#This Row],[Total
payment]]-PaymentSchedule3[[#This Row],[Interest]],"")</f>
        <v>881.86055713322844</v>
      </c>
      <c r="I150" s="33">
        <f ca="1">IF(PaymentSchedule3[[#This Row],[Payment number]]&lt;&gt;"",PaymentSchedule3[[#This Row],[Beginning
balance]]*(InterestRate/PaymentsPerYear),"")</f>
        <v>440.75116238883265</v>
      </c>
      <c r="J150" s="33">
        <f ca="1">IF(PaymentSchedule3[[#This Row],[Payment number]]&lt;&gt;"",IF(PaymentSchedule3[[#This Row],[Scheduled payment]]+PaymentSchedule3[[#This Row],[Extra
payment]]&lt;=PaymentSchedule3[[#This Row],[Beginning
balance]],PaymentSchedule3[[#This Row],[Beginning
balance]]-PaymentSchedule3[[#This Row],[Principal]],0),"")</f>
        <v>150232.82369046655</v>
      </c>
      <c r="K150" s="33">
        <f ca="1">IF(PaymentSchedule3[[#This Row],[Payment number]]&lt;&gt;"",SUM(INDEX(PaymentSchedule3[Interest],1,1):PaymentSchedule3[[#This Row],[Interest]]),"")</f>
        <v>81430.629264988893</v>
      </c>
    </row>
    <row r="151" spans="2:11" ht="24" customHeight="1" x14ac:dyDescent="0.25">
      <c r="B151" s="31">
        <f ca="1">IF(LoanIsGood,IF(ROW()-ROW(PaymentSchedule3[[#Headers],[Payment number]])&gt;ScheduledNumberOfPayments,"",ROW()-ROW(PaymentSchedule3[[#Headers],[Payment number]])),"")</f>
        <v>138</v>
      </c>
      <c r="C151" s="32">
        <f ca="1">IF(PaymentSchedule3[[#This Row],[Payment number]]&lt;&gt;"",EOMONTH(LoanStartDate,ROW(PaymentSchedule3[[#This Row],[Payment number]])-ROW(PaymentSchedule3[[#Headers],[Payment number]])-2)+DAY(LoanStartDate),"")</f>
        <v>50038</v>
      </c>
      <c r="D151" s="33">
        <f ca="1">IF(PaymentSchedule3[[#This Row],[Payment number]]&lt;&gt;"",IF(ROW()-ROW(PaymentSchedule3[[#Headers],[Beginning
balance]])=1,LoanAmount,INDEX(PaymentSchedule3[Ending
balance],ROW()-ROW(PaymentSchedule3[[#Headers],[Beginning
balance]])-1)),"")</f>
        <v>150232.82369046655</v>
      </c>
      <c r="E151" s="33">
        <f ca="1">IF(PaymentSchedule3[[#This Row],[Payment number]]&lt;&gt;"",ScheduledPayment,"")</f>
        <v>1122.6117195220611</v>
      </c>
      <c r="F1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1" s="33">
        <f ca="1">IF(PaymentSchedule3[[#This Row],[Payment number]]&lt;&gt;"",PaymentSchedule3[[#This Row],[Total
payment]]-PaymentSchedule3[[#This Row],[Interest]],"")</f>
        <v>884.43265042486701</v>
      </c>
      <c r="I151" s="33">
        <f ca="1">IF(PaymentSchedule3[[#This Row],[Payment number]]&lt;&gt;"",PaymentSchedule3[[#This Row],[Beginning
balance]]*(InterestRate/PaymentsPerYear),"")</f>
        <v>438.17906909719414</v>
      </c>
      <c r="J151" s="33">
        <f ca="1">IF(PaymentSchedule3[[#This Row],[Payment number]]&lt;&gt;"",IF(PaymentSchedule3[[#This Row],[Scheduled payment]]+PaymentSchedule3[[#This Row],[Extra
payment]]&lt;=PaymentSchedule3[[#This Row],[Beginning
balance]],PaymentSchedule3[[#This Row],[Beginning
balance]]-PaymentSchedule3[[#This Row],[Principal]],0),"")</f>
        <v>149348.39104004169</v>
      </c>
      <c r="K151" s="33">
        <f ca="1">IF(PaymentSchedule3[[#This Row],[Payment number]]&lt;&gt;"",SUM(INDEX(PaymentSchedule3[Interest],1,1):PaymentSchedule3[[#This Row],[Interest]]),"")</f>
        <v>81868.80833408609</v>
      </c>
    </row>
    <row r="152" spans="2:11" ht="24" customHeight="1" x14ac:dyDescent="0.25">
      <c r="B152" s="31">
        <f ca="1">IF(LoanIsGood,IF(ROW()-ROW(PaymentSchedule3[[#Headers],[Payment number]])&gt;ScheduledNumberOfPayments,"",ROW()-ROW(PaymentSchedule3[[#Headers],[Payment number]])),"")</f>
        <v>139</v>
      </c>
      <c r="C152" s="32">
        <f ca="1">IF(PaymentSchedule3[[#This Row],[Payment number]]&lt;&gt;"",EOMONTH(LoanStartDate,ROW(PaymentSchedule3[[#This Row],[Payment number]])-ROW(PaymentSchedule3[[#Headers],[Payment number]])-2)+DAY(LoanStartDate),"")</f>
        <v>50069</v>
      </c>
      <c r="D152" s="33">
        <f ca="1">IF(PaymentSchedule3[[#This Row],[Payment number]]&lt;&gt;"",IF(ROW()-ROW(PaymentSchedule3[[#Headers],[Beginning
balance]])=1,LoanAmount,INDEX(PaymentSchedule3[Ending
balance],ROW()-ROW(PaymentSchedule3[[#Headers],[Beginning
balance]])-1)),"")</f>
        <v>149348.39104004169</v>
      </c>
      <c r="E152" s="33">
        <f ca="1">IF(PaymentSchedule3[[#This Row],[Payment number]]&lt;&gt;"",ScheduledPayment,"")</f>
        <v>1122.6117195220611</v>
      </c>
      <c r="F1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2" s="33">
        <f ca="1">IF(PaymentSchedule3[[#This Row],[Payment number]]&lt;&gt;"",PaymentSchedule3[[#This Row],[Total
payment]]-PaymentSchedule3[[#This Row],[Interest]],"")</f>
        <v>887.01224565527286</v>
      </c>
      <c r="I152" s="33">
        <f ca="1">IF(PaymentSchedule3[[#This Row],[Payment number]]&lt;&gt;"",PaymentSchedule3[[#This Row],[Beginning
balance]]*(InterestRate/PaymentsPerYear),"")</f>
        <v>435.59947386678829</v>
      </c>
      <c r="J152" s="33">
        <f ca="1">IF(PaymentSchedule3[[#This Row],[Payment number]]&lt;&gt;"",IF(PaymentSchedule3[[#This Row],[Scheduled payment]]+PaymentSchedule3[[#This Row],[Extra
payment]]&lt;=PaymentSchedule3[[#This Row],[Beginning
balance]],PaymentSchedule3[[#This Row],[Beginning
balance]]-PaymentSchedule3[[#This Row],[Principal]],0),"")</f>
        <v>148461.37879438643</v>
      </c>
      <c r="K152" s="33">
        <f ca="1">IF(PaymentSchedule3[[#This Row],[Payment number]]&lt;&gt;"",SUM(INDEX(PaymentSchedule3[Interest],1,1):PaymentSchedule3[[#This Row],[Interest]]),"")</f>
        <v>82304.407807952884</v>
      </c>
    </row>
    <row r="153" spans="2:11" ht="24" customHeight="1" x14ac:dyDescent="0.25">
      <c r="B153" s="31">
        <f ca="1">IF(LoanIsGood,IF(ROW()-ROW(PaymentSchedule3[[#Headers],[Payment number]])&gt;ScheduledNumberOfPayments,"",ROW()-ROW(PaymentSchedule3[[#Headers],[Payment number]])),"")</f>
        <v>140</v>
      </c>
      <c r="C153" s="32">
        <f ca="1">IF(PaymentSchedule3[[#This Row],[Payment number]]&lt;&gt;"",EOMONTH(LoanStartDate,ROW(PaymentSchedule3[[#This Row],[Payment number]])-ROW(PaymentSchedule3[[#Headers],[Payment number]])-2)+DAY(LoanStartDate),"")</f>
        <v>50100</v>
      </c>
      <c r="D153" s="33">
        <f ca="1">IF(PaymentSchedule3[[#This Row],[Payment number]]&lt;&gt;"",IF(ROW()-ROW(PaymentSchedule3[[#Headers],[Beginning
balance]])=1,LoanAmount,INDEX(PaymentSchedule3[Ending
balance],ROW()-ROW(PaymentSchedule3[[#Headers],[Beginning
balance]])-1)),"")</f>
        <v>148461.37879438643</v>
      </c>
      <c r="E153" s="33">
        <f ca="1">IF(PaymentSchedule3[[#This Row],[Payment number]]&lt;&gt;"",ScheduledPayment,"")</f>
        <v>1122.6117195220611</v>
      </c>
      <c r="F1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3" s="33">
        <f ca="1">IF(PaymentSchedule3[[#This Row],[Payment number]]&lt;&gt;"",PaymentSchedule3[[#This Row],[Total
payment]]-PaymentSchedule3[[#This Row],[Interest]],"")</f>
        <v>889.5993647051007</v>
      </c>
      <c r="I153" s="33">
        <f ca="1">IF(PaymentSchedule3[[#This Row],[Payment number]]&lt;&gt;"",PaymentSchedule3[[#This Row],[Beginning
balance]]*(InterestRate/PaymentsPerYear),"")</f>
        <v>433.01235481696045</v>
      </c>
      <c r="J153" s="33">
        <f ca="1">IF(PaymentSchedule3[[#This Row],[Payment number]]&lt;&gt;"",IF(PaymentSchedule3[[#This Row],[Scheduled payment]]+PaymentSchedule3[[#This Row],[Extra
payment]]&lt;=PaymentSchedule3[[#This Row],[Beginning
balance]],PaymentSchedule3[[#This Row],[Beginning
balance]]-PaymentSchedule3[[#This Row],[Principal]],0),"")</f>
        <v>147571.77942968134</v>
      </c>
      <c r="K153" s="33">
        <f ca="1">IF(PaymentSchedule3[[#This Row],[Payment number]]&lt;&gt;"",SUM(INDEX(PaymentSchedule3[Interest],1,1):PaymentSchedule3[[#This Row],[Interest]]),"")</f>
        <v>82737.420162769849</v>
      </c>
    </row>
    <row r="154" spans="2:11" ht="24" customHeight="1" x14ac:dyDescent="0.25">
      <c r="B154" s="31">
        <f ca="1">IF(LoanIsGood,IF(ROW()-ROW(PaymentSchedule3[[#Headers],[Payment number]])&gt;ScheduledNumberOfPayments,"",ROW()-ROW(PaymentSchedule3[[#Headers],[Payment number]])),"")</f>
        <v>141</v>
      </c>
      <c r="C154" s="32">
        <f ca="1">IF(PaymentSchedule3[[#This Row],[Payment number]]&lt;&gt;"",EOMONTH(LoanStartDate,ROW(PaymentSchedule3[[#This Row],[Payment number]])-ROW(PaymentSchedule3[[#Headers],[Payment number]])-2)+DAY(LoanStartDate),"")</f>
        <v>50128</v>
      </c>
      <c r="D154" s="33">
        <f ca="1">IF(PaymentSchedule3[[#This Row],[Payment number]]&lt;&gt;"",IF(ROW()-ROW(PaymentSchedule3[[#Headers],[Beginning
balance]])=1,LoanAmount,INDEX(PaymentSchedule3[Ending
balance],ROW()-ROW(PaymentSchedule3[[#Headers],[Beginning
balance]])-1)),"")</f>
        <v>147571.77942968134</v>
      </c>
      <c r="E154" s="33">
        <f ca="1">IF(PaymentSchedule3[[#This Row],[Payment number]]&lt;&gt;"",ScheduledPayment,"")</f>
        <v>1122.6117195220611</v>
      </c>
      <c r="F1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4" s="33">
        <f ca="1">IF(PaymentSchedule3[[#This Row],[Payment number]]&lt;&gt;"",PaymentSchedule3[[#This Row],[Total
payment]]-PaymentSchedule3[[#This Row],[Interest]],"")</f>
        <v>892.19402951882387</v>
      </c>
      <c r="I154" s="33">
        <f ca="1">IF(PaymentSchedule3[[#This Row],[Payment number]]&lt;&gt;"",PaymentSchedule3[[#This Row],[Beginning
balance]]*(InterestRate/PaymentsPerYear),"")</f>
        <v>430.41769000323723</v>
      </c>
      <c r="J154" s="33">
        <f ca="1">IF(PaymentSchedule3[[#This Row],[Payment number]]&lt;&gt;"",IF(PaymentSchedule3[[#This Row],[Scheduled payment]]+PaymentSchedule3[[#This Row],[Extra
payment]]&lt;=PaymentSchedule3[[#This Row],[Beginning
balance]],PaymentSchedule3[[#This Row],[Beginning
balance]]-PaymentSchedule3[[#This Row],[Principal]],0),"")</f>
        <v>146679.58540016253</v>
      </c>
      <c r="K154" s="33">
        <f ca="1">IF(PaymentSchedule3[[#This Row],[Payment number]]&lt;&gt;"",SUM(INDEX(PaymentSchedule3[Interest],1,1):PaymentSchedule3[[#This Row],[Interest]]),"")</f>
        <v>83167.837852773082</v>
      </c>
    </row>
    <row r="155" spans="2:11" ht="24" customHeight="1" x14ac:dyDescent="0.25">
      <c r="B155" s="31">
        <f ca="1">IF(LoanIsGood,IF(ROW()-ROW(PaymentSchedule3[[#Headers],[Payment number]])&gt;ScheduledNumberOfPayments,"",ROW()-ROW(PaymentSchedule3[[#Headers],[Payment number]])),"")</f>
        <v>142</v>
      </c>
      <c r="C155" s="32">
        <f ca="1">IF(PaymentSchedule3[[#This Row],[Payment number]]&lt;&gt;"",EOMONTH(LoanStartDate,ROW(PaymentSchedule3[[#This Row],[Payment number]])-ROW(PaymentSchedule3[[#Headers],[Payment number]])-2)+DAY(LoanStartDate),"")</f>
        <v>50159</v>
      </c>
      <c r="D155" s="33">
        <f ca="1">IF(PaymentSchedule3[[#This Row],[Payment number]]&lt;&gt;"",IF(ROW()-ROW(PaymentSchedule3[[#Headers],[Beginning
balance]])=1,LoanAmount,INDEX(PaymentSchedule3[Ending
balance],ROW()-ROW(PaymentSchedule3[[#Headers],[Beginning
balance]])-1)),"")</f>
        <v>146679.58540016253</v>
      </c>
      <c r="E155" s="33">
        <f ca="1">IF(PaymentSchedule3[[#This Row],[Payment number]]&lt;&gt;"",ScheduledPayment,"")</f>
        <v>1122.6117195220611</v>
      </c>
      <c r="F1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5" s="33">
        <f ca="1">IF(PaymentSchedule3[[#This Row],[Payment number]]&lt;&gt;"",PaymentSchedule3[[#This Row],[Total
payment]]-PaymentSchedule3[[#This Row],[Interest]],"")</f>
        <v>894.79626210492029</v>
      </c>
      <c r="I155" s="33">
        <f ca="1">IF(PaymentSchedule3[[#This Row],[Payment number]]&lt;&gt;"",PaymentSchedule3[[#This Row],[Beginning
balance]]*(InterestRate/PaymentsPerYear),"")</f>
        <v>427.81545741714075</v>
      </c>
      <c r="J155" s="33">
        <f ca="1">IF(PaymentSchedule3[[#This Row],[Payment number]]&lt;&gt;"",IF(PaymentSchedule3[[#This Row],[Scheduled payment]]+PaymentSchedule3[[#This Row],[Extra
payment]]&lt;=PaymentSchedule3[[#This Row],[Beginning
balance]],PaymentSchedule3[[#This Row],[Beginning
balance]]-PaymentSchedule3[[#This Row],[Principal]],0),"")</f>
        <v>145784.78913805762</v>
      </c>
      <c r="K155" s="33">
        <f ca="1">IF(PaymentSchedule3[[#This Row],[Payment number]]&lt;&gt;"",SUM(INDEX(PaymentSchedule3[Interest],1,1):PaymentSchedule3[[#This Row],[Interest]]),"")</f>
        <v>83595.653310190217</v>
      </c>
    </row>
    <row r="156" spans="2:11" ht="24" customHeight="1" x14ac:dyDescent="0.25">
      <c r="B156" s="31">
        <f ca="1">IF(LoanIsGood,IF(ROW()-ROW(PaymentSchedule3[[#Headers],[Payment number]])&gt;ScheduledNumberOfPayments,"",ROW()-ROW(PaymentSchedule3[[#Headers],[Payment number]])),"")</f>
        <v>143</v>
      </c>
      <c r="C156" s="32">
        <f ca="1">IF(PaymentSchedule3[[#This Row],[Payment number]]&lt;&gt;"",EOMONTH(LoanStartDate,ROW(PaymentSchedule3[[#This Row],[Payment number]])-ROW(PaymentSchedule3[[#Headers],[Payment number]])-2)+DAY(LoanStartDate),"")</f>
        <v>50189</v>
      </c>
      <c r="D156" s="33">
        <f ca="1">IF(PaymentSchedule3[[#This Row],[Payment number]]&lt;&gt;"",IF(ROW()-ROW(PaymentSchedule3[[#Headers],[Beginning
balance]])=1,LoanAmount,INDEX(PaymentSchedule3[Ending
balance],ROW()-ROW(PaymentSchedule3[[#Headers],[Beginning
balance]])-1)),"")</f>
        <v>145784.78913805762</v>
      </c>
      <c r="E156" s="33">
        <f ca="1">IF(PaymentSchedule3[[#This Row],[Payment number]]&lt;&gt;"",ScheduledPayment,"")</f>
        <v>1122.6117195220611</v>
      </c>
      <c r="F1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6" s="33">
        <f ca="1">IF(PaymentSchedule3[[#This Row],[Payment number]]&lt;&gt;"",PaymentSchedule3[[#This Row],[Total
payment]]-PaymentSchedule3[[#This Row],[Interest]],"")</f>
        <v>897.40608453605967</v>
      </c>
      <c r="I156" s="33">
        <f ca="1">IF(PaymentSchedule3[[#This Row],[Payment number]]&lt;&gt;"",PaymentSchedule3[[#This Row],[Beginning
balance]]*(InterestRate/PaymentsPerYear),"")</f>
        <v>425.20563498600143</v>
      </c>
      <c r="J156" s="33">
        <f ca="1">IF(PaymentSchedule3[[#This Row],[Payment number]]&lt;&gt;"",IF(PaymentSchedule3[[#This Row],[Scheduled payment]]+PaymentSchedule3[[#This Row],[Extra
payment]]&lt;=PaymentSchedule3[[#This Row],[Beginning
balance]],PaymentSchedule3[[#This Row],[Beginning
balance]]-PaymentSchedule3[[#This Row],[Principal]],0),"")</f>
        <v>144887.38305352157</v>
      </c>
      <c r="K156" s="33">
        <f ca="1">IF(PaymentSchedule3[[#This Row],[Payment number]]&lt;&gt;"",SUM(INDEX(PaymentSchedule3[Interest],1,1):PaymentSchedule3[[#This Row],[Interest]]),"")</f>
        <v>84020.858945176224</v>
      </c>
    </row>
    <row r="157" spans="2:11" ht="24" customHeight="1" x14ac:dyDescent="0.25">
      <c r="B157" s="31">
        <f ca="1">IF(LoanIsGood,IF(ROW()-ROW(PaymentSchedule3[[#Headers],[Payment number]])&gt;ScheduledNumberOfPayments,"",ROW()-ROW(PaymentSchedule3[[#Headers],[Payment number]])),"")</f>
        <v>144</v>
      </c>
      <c r="C157" s="32">
        <f ca="1">IF(PaymentSchedule3[[#This Row],[Payment number]]&lt;&gt;"",EOMONTH(LoanStartDate,ROW(PaymentSchedule3[[#This Row],[Payment number]])-ROW(PaymentSchedule3[[#Headers],[Payment number]])-2)+DAY(LoanStartDate),"")</f>
        <v>50220</v>
      </c>
      <c r="D157" s="33">
        <f ca="1">IF(PaymentSchedule3[[#This Row],[Payment number]]&lt;&gt;"",IF(ROW()-ROW(PaymentSchedule3[[#Headers],[Beginning
balance]])=1,LoanAmount,INDEX(PaymentSchedule3[Ending
balance],ROW()-ROW(PaymentSchedule3[[#Headers],[Beginning
balance]])-1)),"")</f>
        <v>144887.38305352157</v>
      </c>
      <c r="E157" s="33">
        <f ca="1">IF(PaymentSchedule3[[#This Row],[Payment number]]&lt;&gt;"",ScheduledPayment,"")</f>
        <v>1122.6117195220611</v>
      </c>
      <c r="F1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7" s="33">
        <f ca="1">IF(PaymentSchedule3[[#This Row],[Payment number]]&lt;&gt;"",PaymentSchedule3[[#This Row],[Total
payment]]-PaymentSchedule3[[#This Row],[Interest]],"")</f>
        <v>900.02351894928984</v>
      </c>
      <c r="I157" s="33">
        <f ca="1">IF(PaymentSchedule3[[#This Row],[Payment number]]&lt;&gt;"",PaymentSchedule3[[#This Row],[Beginning
balance]]*(InterestRate/PaymentsPerYear),"")</f>
        <v>422.58820057277126</v>
      </c>
      <c r="J157" s="33">
        <f ca="1">IF(PaymentSchedule3[[#This Row],[Payment number]]&lt;&gt;"",IF(PaymentSchedule3[[#This Row],[Scheduled payment]]+PaymentSchedule3[[#This Row],[Extra
payment]]&lt;=PaymentSchedule3[[#This Row],[Beginning
balance]],PaymentSchedule3[[#This Row],[Beginning
balance]]-PaymentSchedule3[[#This Row],[Principal]],0),"")</f>
        <v>143987.35953457229</v>
      </c>
      <c r="K157" s="33">
        <f ca="1">IF(PaymentSchedule3[[#This Row],[Payment number]]&lt;&gt;"",SUM(INDEX(PaymentSchedule3[Interest],1,1):PaymentSchedule3[[#This Row],[Interest]]),"")</f>
        <v>84443.447145749</v>
      </c>
    </row>
    <row r="158" spans="2:11" ht="24" customHeight="1" x14ac:dyDescent="0.25">
      <c r="B158" s="31">
        <f ca="1">IF(LoanIsGood,IF(ROW()-ROW(PaymentSchedule3[[#Headers],[Payment number]])&gt;ScheduledNumberOfPayments,"",ROW()-ROW(PaymentSchedule3[[#Headers],[Payment number]])),"")</f>
        <v>145</v>
      </c>
      <c r="C158" s="32">
        <f ca="1">IF(PaymentSchedule3[[#This Row],[Payment number]]&lt;&gt;"",EOMONTH(LoanStartDate,ROW(PaymentSchedule3[[#This Row],[Payment number]])-ROW(PaymentSchedule3[[#Headers],[Payment number]])-2)+DAY(LoanStartDate),"")</f>
        <v>50250</v>
      </c>
      <c r="D158" s="33">
        <f ca="1">IF(PaymentSchedule3[[#This Row],[Payment number]]&lt;&gt;"",IF(ROW()-ROW(PaymentSchedule3[[#Headers],[Beginning
balance]])=1,LoanAmount,INDEX(PaymentSchedule3[Ending
balance],ROW()-ROW(PaymentSchedule3[[#Headers],[Beginning
balance]])-1)),"")</f>
        <v>143987.35953457229</v>
      </c>
      <c r="E158" s="33">
        <f ca="1">IF(PaymentSchedule3[[#This Row],[Payment number]]&lt;&gt;"",ScheduledPayment,"")</f>
        <v>1122.6117195220611</v>
      </c>
      <c r="F1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8" s="33">
        <f ca="1">IF(PaymentSchedule3[[#This Row],[Payment number]]&lt;&gt;"",PaymentSchedule3[[#This Row],[Total
payment]]-PaymentSchedule3[[#This Row],[Interest]],"")</f>
        <v>902.64858754622526</v>
      </c>
      <c r="I158" s="33">
        <f ca="1">IF(PaymentSchedule3[[#This Row],[Payment number]]&lt;&gt;"",PaymentSchedule3[[#This Row],[Beginning
balance]]*(InterestRate/PaymentsPerYear),"")</f>
        <v>419.96313197583584</v>
      </c>
      <c r="J158" s="33">
        <f ca="1">IF(PaymentSchedule3[[#This Row],[Payment number]]&lt;&gt;"",IF(PaymentSchedule3[[#This Row],[Scheduled payment]]+PaymentSchedule3[[#This Row],[Extra
payment]]&lt;=PaymentSchedule3[[#This Row],[Beginning
balance]],PaymentSchedule3[[#This Row],[Beginning
balance]]-PaymentSchedule3[[#This Row],[Principal]],0),"")</f>
        <v>143084.71094702606</v>
      </c>
      <c r="K158" s="33">
        <f ca="1">IF(PaymentSchedule3[[#This Row],[Payment number]]&lt;&gt;"",SUM(INDEX(PaymentSchedule3[Interest],1,1):PaymentSchedule3[[#This Row],[Interest]]),"")</f>
        <v>84863.410277724834</v>
      </c>
    </row>
    <row r="159" spans="2:11" ht="24" customHeight="1" x14ac:dyDescent="0.25">
      <c r="B159" s="31">
        <f ca="1">IF(LoanIsGood,IF(ROW()-ROW(PaymentSchedule3[[#Headers],[Payment number]])&gt;ScheduledNumberOfPayments,"",ROW()-ROW(PaymentSchedule3[[#Headers],[Payment number]])),"")</f>
        <v>146</v>
      </c>
      <c r="C159" s="32">
        <f ca="1">IF(PaymentSchedule3[[#This Row],[Payment number]]&lt;&gt;"",EOMONTH(LoanStartDate,ROW(PaymentSchedule3[[#This Row],[Payment number]])-ROW(PaymentSchedule3[[#Headers],[Payment number]])-2)+DAY(LoanStartDate),"")</f>
        <v>50281</v>
      </c>
      <c r="D159" s="33">
        <f ca="1">IF(PaymentSchedule3[[#This Row],[Payment number]]&lt;&gt;"",IF(ROW()-ROW(PaymentSchedule3[[#Headers],[Beginning
balance]])=1,LoanAmount,INDEX(PaymentSchedule3[Ending
balance],ROW()-ROW(PaymentSchedule3[[#Headers],[Beginning
balance]])-1)),"")</f>
        <v>143084.71094702606</v>
      </c>
      <c r="E159" s="33">
        <f ca="1">IF(PaymentSchedule3[[#This Row],[Payment number]]&lt;&gt;"",ScheduledPayment,"")</f>
        <v>1122.6117195220611</v>
      </c>
      <c r="F1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59" s="33">
        <f ca="1">IF(PaymentSchedule3[[#This Row],[Payment number]]&lt;&gt;"",PaymentSchedule3[[#This Row],[Total
payment]]-PaymentSchedule3[[#This Row],[Interest]],"")</f>
        <v>905.28131259323504</v>
      </c>
      <c r="I159" s="33">
        <f ca="1">IF(PaymentSchedule3[[#This Row],[Payment number]]&lt;&gt;"",PaymentSchedule3[[#This Row],[Beginning
balance]]*(InterestRate/PaymentsPerYear),"")</f>
        <v>417.33040692882605</v>
      </c>
      <c r="J159" s="33">
        <f ca="1">IF(PaymentSchedule3[[#This Row],[Payment number]]&lt;&gt;"",IF(PaymentSchedule3[[#This Row],[Scheduled payment]]+PaymentSchedule3[[#This Row],[Extra
payment]]&lt;=PaymentSchedule3[[#This Row],[Beginning
balance]],PaymentSchedule3[[#This Row],[Beginning
balance]]-PaymentSchedule3[[#This Row],[Principal]],0),"")</f>
        <v>142179.42963443283</v>
      </c>
      <c r="K159" s="33">
        <f ca="1">IF(PaymentSchedule3[[#This Row],[Payment number]]&lt;&gt;"",SUM(INDEX(PaymentSchedule3[Interest],1,1):PaymentSchedule3[[#This Row],[Interest]]),"")</f>
        <v>85280.740684653661</v>
      </c>
    </row>
    <row r="160" spans="2:11" ht="24" customHeight="1" x14ac:dyDescent="0.25">
      <c r="B160" s="31">
        <f ca="1">IF(LoanIsGood,IF(ROW()-ROW(PaymentSchedule3[[#Headers],[Payment number]])&gt;ScheduledNumberOfPayments,"",ROW()-ROW(PaymentSchedule3[[#Headers],[Payment number]])),"")</f>
        <v>147</v>
      </c>
      <c r="C160" s="32">
        <f ca="1">IF(PaymentSchedule3[[#This Row],[Payment number]]&lt;&gt;"",EOMONTH(LoanStartDate,ROW(PaymentSchedule3[[#This Row],[Payment number]])-ROW(PaymentSchedule3[[#Headers],[Payment number]])-2)+DAY(LoanStartDate),"")</f>
        <v>50312</v>
      </c>
      <c r="D160" s="33">
        <f ca="1">IF(PaymentSchedule3[[#This Row],[Payment number]]&lt;&gt;"",IF(ROW()-ROW(PaymentSchedule3[[#Headers],[Beginning
balance]])=1,LoanAmount,INDEX(PaymentSchedule3[Ending
balance],ROW()-ROW(PaymentSchedule3[[#Headers],[Beginning
balance]])-1)),"")</f>
        <v>142179.42963443283</v>
      </c>
      <c r="E160" s="33">
        <f ca="1">IF(PaymentSchedule3[[#This Row],[Payment number]]&lt;&gt;"",ScheduledPayment,"")</f>
        <v>1122.6117195220611</v>
      </c>
      <c r="F1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0" s="33">
        <f ca="1">IF(PaymentSchedule3[[#This Row],[Payment number]]&lt;&gt;"",PaymentSchedule3[[#This Row],[Total
payment]]-PaymentSchedule3[[#This Row],[Interest]],"")</f>
        <v>907.92171642163203</v>
      </c>
      <c r="I160" s="33">
        <f ca="1">IF(PaymentSchedule3[[#This Row],[Payment number]]&lt;&gt;"",PaymentSchedule3[[#This Row],[Beginning
balance]]*(InterestRate/PaymentsPerYear),"")</f>
        <v>414.69000310042912</v>
      </c>
      <c r="J160" s="33">
        <f ca="1">IF(PaymentSchedule3[[#This Row],[Payment number]]&lt;&gt;"",IF(PaymentSchedule3[[#This Row],[Scheduled payment]]+PaymentSchedule3[[#This Row],[Extra
payment]]&lt;=PaymentSchedule3[[#This Row],[Beginning
balance]],PaymentSchedule3[[#This Row],[Beginning
balance]]-PaymentSchedule3[[#This Row],[Principal]],0),"")</f>
        <v>141271.50791801119</v>
      </c>
      <c r="K160" s="33">
        <f ca="1">IF(PaymentSchedule3[[#This Row],[Payment number]]&lt;&gt;"",SUM(INDEX(PaymentSchedule3[Interest],1,1):PaymentSchedule3[[#This Row],[Interest]]),"")</f>
        <v>85695.430687754095</v>
      </c>
    </row>
    <row r="161" spans="2:11" ht="24" customHeight="1" x14ac:dyDescent="0.25">
      <c r="B161" s="31">
        <f ca="1">IF(LoanIsGood,IF(ROW()-ROW(PaymentSchedule3[[#Headers],[Payment number]])&gt;ScheduledNumberOfPayments,"",ROW()-ROW(PaymentSchedule3[[#Headers],[Payment number]])),"")</f>
        <v>148</v>
      </c>
      <c r="C161" s="32">
        <f ca="1">IF(PaymentSchedule3[[#This Row],[Payment number]]&lt;&gt;"",EOMONTH(LoanStartDate,ROW(PaymentSchedule3[[#This Row],[Payment number]])-ROW(PaymentSchedule3[[#Headers],[Payment number]])-2)+DAY(LoanStartDate),"")</f>
        <v>50342</v>
      </c>
      <c r="D161" s="33">
        <f ca="1">IF(PaymentSchedule3[[#This Row],[Payment number]]&lt;&gt;"",IF(ROW()-ROW(PaymentSchedule3[[#Headers],[Beginning
balance]])=1,LoanAmount,INDEX(PaymentSchedule3[Ending
balance],ROW()-ROW(PaymentSchedule3[[#Headers],[Beginning
balance]])-1)),"")</f>
        <v>141271.50791801119</v>
      </c>
      <c r="E161" s="33">
        <f ca="1">IF(PaymentSchedule3[[#This Row],[Payment number]]&lt;&gt;"",ScheduledPayment,"")</f>
        <v>1122.6117195220611</v>
      </c>
      <c r="F1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1" s="33">
        <f ca="1">IF(PaymentSchedule3[[#This Row],[Payment number]]&lt;&gt;"",PaymentSchedule3[[#This Row],[Total
payment]]-PaymentSchedule3[[#This Row],[Interest]],"")</f>
        <v>910.56982142786183</v>
      </c>
      <c r="I161" s="33">
        <f ca="1">IF(PaymentSchedule3[[#This Row],[Payment number]]&lt;&gt;"",PaymentSchedule3[[#This Row],[Beginning
balance]]*(InterestRate/PaymentsPerYear),"")</f>
        <v>412.04189809419933</v>
      </c>
      <c r="J161" s="33">
        <f ca="1">IF(PaymentSchedule3[[#This Row],[Payment number]]&lt;&gt;"",IF(PaymentSchedule3[[#This Row],[Scheduled payment]]+PaymentSchedule3[[#This Row],[Extra
payment]]&lt;=PaymentSchedule3[[#This Row],[Beginning
balance]],PaymentSchedule3[[#This Row],[Beginning
balance]]-PaymentSchedule3[[#This Row],[Principal]],0),"")</f>
        <v>140360.93809658333</v>
      </c>
      <c r="K161" s="33">
        <f ca="1">IF(PaymentSchedule3[[#This Row],[Payment number]]&lt;&gt;"",SUM(INDEX(PaymentSchedule3[Interest],1,1):PaymentSchedule3[[#This Row],[Interest]]),"")</f>
        <v>86107.4725858483</v>
      </c>
    </row>
    <row r="162" spans="2:11" ht="24" customHeight="1" x14ac:dyDescent="0.25">
      <c r="B162" s="31">
        <f ca="1">IF(LoanIsGood,IF(ROW()-ROW(PaymentSchedule3[[#Headers],[Payment number]])&gt;ScheduledNumberOfPayments,"",ROW()-ROW(PaymentSchedule3[[#Headers],[Payment number]])),"")</f>
        <v>149</v>
      </c>
      <c r="C162" s="32">
        <f ca="1">IF(PaymentSchedule3[[#This Row],[Payment number]]&lt;&gt;"",EOMONTH(LoanStartDate,ROW(PaymentSchedule3[[#This Row],[Payment number]])-ROW(PaymentSchedule3[[#Headers],[Payment number]])-2)+DAY(LoanStartDate),"")</f>
        <v>50373</v>
      </c>
      <c r="D162" s="33">
        <f ca="1">IF(PaymentSchedule3[[#This Row],[Payment number]]&lt;&gt;"",IF(ROW()-ROW(PaymentSchedule3[[#Headers],[Beginning
balance]])=1,LoanAmount,INDEX(PaymentSchedule3[Ending
balance],ROW()-ROW(PaymentSchedule3[[#Headers],[Beginning
balance]])-1)),"")</f>
        <v>140360.93809658333</v>
      </c>
      <c r="E162" s="33">
        <f ca="1">IF(PaymentSchedule3[[#This Row],[Payment number]]&lt;&gt;"",ScheduledPayment,"")</f>
        <v>1122.6117195220611</v>
      </c>
      <c r="F1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2" s="33">
        <f ca="1">IF(PaymentSchedule3[[#This Row],[Payment number]]&lt;&gt;"",PaymentSchedule3[[#This Row],[Total
payment]]-PaymentSchedule3[[#This Row],[Interest]],"")</f>
        <v>913.22565007369303</v>
      </c>
      <c r="I162" s="33">
        <f ca="1">IF(PaymentSchedule3[[#This Row],[Payment number]]&lt;&gt;"",PaymentSchedule3[[#This Row],[Beginning
balance]]*(InterestRate/PaymentsPerYear),"")</f>
        <v>409.38606944836806</v>
      </c>
      <c r="J162" s="33">
        <f ca="1">IF(PaymentSchedule3[[#This Row],[Payment number]]&lt;&gt;"",IF(PaymentSchedule3[[#This Row],[Scheduled payment]]+PaymentSchedule3[[#This Row],[Extra
payment]]&lt;=PaymentSchedule3[[#This Row],[Beginning
balance]],PaymentSchedule3[[#This Row],[Beginning
balance]]-PaymentSchedule3[[#This Row],[Principal]],0),"")</f>
        <v>139447.71244650963</v>
      </c>
      <c r="K162" s="33">
        <f ca="1">IF(PaymentSchedule3[[#This Row],[Payment number]]&lt;&gt;"",SUM(INDEX(PaymentSchedule3[Interest],1,1):PaymentSchedule3[[#This Row],[Interest]]),"")</f>
        <v>86516.858655296674</v>
      </c>
    </row>
    <row r="163" spans="2:11" ht="24" customHeight="1" x14ac:dyDescent="0.25">
      <c r="B163" s="31">
        <f ca="1">IF(LoanIsGood,IF(ROW()-ROW(PaymentSchedule3[[#Headers],[Payment number]])&gt;ScheduledNumberOfPayments,"",ROW()-ROW(PaymentSchedule3[[#Headers],[Payment number]])),"")</f>
        <v>150</v>
      </c>
      <c r="C163" s="32">
        <f ca="1">IF(PaymentSchedule3[[#This Row],[Payment number]]&lt;&gt;"",EOMONTH(LoanStartDate,ROW(PaymentSchedule3[[#This Row],[Payment number]])-ROW(PaymentSchedule3[[#Headers],[Payment number]])-2)+DAY(LoanStartDate),"")</f>
        <v>50403</v>
      </c>
      <c r="D163" s="33">
        <f ca="1">IF(PaymentSchedule3[[#This Row],[Payment number]]&lt;&gt;"",IF(ROW()-ROW(PaymentSchedule3[[#Headers],[Beginning
balance]])=1,LoanAmount,INDEX(PaymentSchedule3[Ending
balance],ROW()-ROW(PaymentSchedule3[[#Headers],[Beginning
balance]])-1)),"")</f>
        <v>139447.71244650963</v>
      </c>
      <c r="E163" s="33">
        <f ca="1">IF(PaymentSchedule3[[#This Row],[Payment number]]&lt;&gt;"",ScheduledPayment,"")</f>
        <v>1122.6117195220611</v>
      </c>
      <c r="F1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3" s="33">
        <f ca="1">IF(PaymentSchedule3[[#This Row],[Payment number]]&lt;&gt;"",PaymentSchedule3[[#This Row],[Total
payment]]-PaymentSchedule3[[#This Row],[Interest]],"")</f>
        <v>915.88922488640799</v>
      </c>
      <c r="I163" s="33">
        <f ca="1">IF(PaymentSchedule3[[#This Row],[Payment number]]&lt;&gt;"",PaymentSchedule3[[#This Row],[Beginning
balance]]*(InterestRate/PaymentsPerYear),"")</f>
        <v>406.72249463565311</v>
      </c>
      <c r="J163" s="33">
        <f ca="1">IF(PaymentSchedule3[[#This Row],[Payment number]]&lt;&gt;"",IF(PaymentSchedule3[[#This Row],[Scheduled payment]]+PaymentSchedule3[[#This Row],[Extra
payment]]&lt;=PaymentSchedule3[[#This Row],[Beginning
balance]],PaymentSchedule3[[#This Row],[Beginning
balance]]-PaymentSchedule3[[#This Row],[Principal]],0),"")</f>
        <v>138531.82322162323</v>
      </c>
      <c r="K163" s="33">
        <f ca="1">IF(PaymentSchedule3[[#This Row],[Payment number]]&lt;&gt;"",SUM(INDEX(PaymentSchedule3[Interest],1,1):PaymentSchedule3[[#This Row],[Interest]]),"")</f>
        <v>86923.581149932332</v>
      </c>
    </row>
    <row r="164" spans="2:11" ht="24" customHeight="1" x14ac:dyDescent="0.25">
      <c r="B164" s="31">
        <f ca="1">IF(LoanIsGood,IF(ROW()-ROW(PaymentSchedule3[[#Headers],[Payment number]])&gt;ScheduledNumberOfPayments,"",ROW()-ROW(PaymentSchedule3[[#Headers],[Payment number]])),"")</f>
        <v>151</v>
      </c>
      <c r="C164" s="32">
        <f ca="1">IF(PaymentSchedule3[[#This Row],[Payment number]]&lt;&gt;"",EOMONTH(LoanStartDate,ROW(PaymentSchedule3[[#This Row],[Payment number]])-ROW(PaymentSchedule3[[#Headers],[Payment number]])-2)+DAY(LoanStartDate),"")</f>
        <v>50434</v>
      </c>
      <c r="D164" s="33">
        <f ca="1">IF(PaymentSchedule3[[#This Row],[Payment number]]&lt;&gt;"",IF(ROW()-ROW(PaymentSchedule3[[#Headers],[Beginning
balance]])=1,LoanAmount,INDEX(PaymentSchedule3[Ending
balance],ROW()-ROW(PaymentSchedule3[[#Headers],[Beginning
balance]])-1)),"")</f>
        <v>138531.82322162323</v>
      </c>
      <c r="E164" s="33">
        <f ca="1">IF(PaymentSchedule3[[#This Row],[Payment number]]&lt;&gt;"",ScheduledPayment,"")</f>
        <v>1122.6117195220611</v>
      </c>
      <c r="F1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4" s="33">
        <f ca="1">IF(PaymentSchedule3[[#This Row],[Payment number]]&lt;&gt;"",PaymentSchedule3[[#This Row],[Total
payment]]-PaymentSchedule3[[#This Row],[Interest]],"")</f>
        <v>918.56056845899332</v>
      </c>
      <c r="I164" s="33">
        <f ca="1">IF(PaymentSchedule3[[#This Row],[Payment number]]&lt;&gt;"",PaymentSchedule3[[#This Row],[Beginning
balance]]*(InterestRate/PaymentsPerYear),"")</f>
        <v>404.05115106306778</v>
      </c>
      <c r="J164" s="33">
        <f ca="1">IF(PaymentSchedule3[[#This Row],[Payment number]]&lt;&gt;"",IF(PaymentSchedule3[[#This Row],[Scheduled payment]]+PaymentSchedule3[[#This Row],[Extra
payment]]&lt;=PaymentSchedule3[[#This Row],[Beginning
balance]],PaymentSchedule3[[#This Row],[Beginning
balance]]-PaymentSchedule3[[#This Row],[Principal]],0),"")</f>
        <v>137613.26265316425</v>
      </c>
      <c r="K164" s="33">
        <f ca="1">IF(PaymentSchedule3[[#This Row],[Payment number]]&lt;&gt;"",SUM(INDEX(PaymentSchedule3[Interest],1,1):PaymentSchedule3[[#This Row],[Interest]]),"")</f>
        <v>87327.632300995407</v>
      </c>
    </row>
    <row r="165" spans="2:11" ht="24" customHeight="1" x14ac:dyDescent="0.25">
      <c r="B165" s="31">
        <f ca="1">IF(LoanIsGood,IF(ROW()-ROW(PaymentSchedule3[[#Headers],[Payment number]])&gt;ScheduledNumberOfPayments,"",ROW()-ROW(PaymentSchedule3[[#Headers],[Payment number]])),"")</f>
        <v>152</v>
      </c>
      <c r="C165" s="32">
        <f ca="1">IF(PaymentSchedule3[[#This Row],[Payment number]]&lt;&gt;"",EOMONTH(LoanStartDate,ROW(PaymentSchedule3[[#This Row],[Payment number]])-ROW(PaymentSchedule3[[#Headers],[Payment number]])-2)+DAY(LoanStartDate),"")</f>
        <v>50465</v>
      </c>
      <c r="D165" s="33">
        <f ca="1">IF(PaymentSchedule3[[#This Row],[Payment number]]&lt;&gt;"",IF(ROW()-ROW(PaymentSchedule3[[#Headers],[Beginning
balance]])=1,LoanAmount,INDEX(PaymentSchedule3[Ending
balance],ROW()-ROW(PaymentSchedule3[[#Headers],[Beginning
balance]])-1)),"")</f>
        <v>137613.26265316425</v>
      </c>
      <c r="E165" s="33">
        <f ca="1">IF(PaymentSchedule3[[#This Row],[Payment number]]&lt;&gt;"",ScheduledPayment,"")</f>
        <v>1122.6117195220611</v>
      </c>
      <c r="F1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5" s="33">
        <f ca="1">IF(PaymentSchedule3[[#This Row],[Payment number]]&lt;&gt;"",PaymentSchedule3[[#This Row],[Total
payment]]-PaymentSchedule3[[#This Row],[Interest]],"")</f>
        <v>921.23970345033194</v>
      </c>
      <c r="I165" s="33">
        <f ca="1">IF(PaymentSchedule3[[#This Row],[Payment number]]&lt;&gt;"",PaymentSchedule3[[#This Row],[Beginning
balance]]*(InterestRate/PaymentsPerYear),"")</f>
        <v>401.37201607172909</v>
      </c>
      <c r="J165" s="33">
        <f ca="1">IF(PaymentSchedule3[[#This Row],[Payment number]]&lt;&gt;"",IF(PaymentSchedule3[[#This Row],[Scheduled payment]]+PaymentSchedule3[[#This Row],[Extra
payment]]&lt;=PaymentSchedule3[[#This Row],[Beginning
balance]],PaymentSchedule3[[#This Row],[Beginning
balance]]-PaymentSchedule3[[#This Row],[Principal]],0),"")</f>
        <v>136692.02294971392</v>
      </c>
      <c r="K165" s="33">
        <f ca="1">IF(PaymentSchedule3[[#This Row],[Payment number]]&lt;&gt;"",SUM(INDEX(PaymentSchedule3[Interest],1,1):PaymentSchedule3[[#This Row],[Interest]]),"")</f>
        <v>87729.004317067142</v>
      </c>
    </row>
    <row r="166" spans="2:11" ht="24" customHeight="1" x14ac:dyDescent="0.25">
      <c r="B166" s="31">
        <f ca="1">IF(LoanIsGood,IF(ROW()-ROW(PaymentSchedule3[[#Headers],[Payment number]])&gt;ScheduledNumberOfPayments,"",ROW()-ROW(PaymentSchedule3[[#Headers],[Payment number]])),"")</f>
        <v>153</v>
      </c>
      <c r="C166" s="32">
        <f ca="1">IF(PaymentSchedule3[[#This Row],[Payment number]]&lt;&gt;"",EOMONTH(LoanStartDate,ROW(PaymentSchedule3[[#This Row],[Payment number]])-ROW(PaymentSchedule3[[#Headers],[Payment number]])-2)+DAY(LoanStartDate),"")</f>
        <v>50493</v>
      </c>
      <c r="D166" s="33">
        <f ca="1">IF(PaymentSchedule3[[#This Row],[Payment number]]&lt;&gt;"",IF(ROW()-ROW(PaymentSchedule3[[#Headers],[Beginning
balance]])=1,LoanAmount,INDEX(PaymentSchedule3[Ending
balance],ROW()-ROW(PaymentSchedule3[[#Headers],[Beginning
balance]])-1)),"")</f>
        <v>136692.02294971392</v>
      </c>
      <c r="E166" s="33">
        <f ca="1">IF(PaymentSchedule3[[#This Row],[Payment number]]&lt;&gt;"",ScheduledPayment,"")</f>
        <v>1122.6117195220611</v>
      </c>
      <c r="F1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6" s="33">
        <f ca="1">IF(PaymentSchedule3[[#This Row],[Payment number]]&lt;&gt;"",PaymentSchedule3[[#This Row],[Total
payment]]-PaymentSchedule3[[#This Row],[Interest]],"")</f>
        <v>923.92665258539546</v>
      </c>
      <c r="I166" s="33">
        <f ca="1">IF(PaymentSchedule3[[#This Row],[Payment number]]&lt;&gt;"",PaymentSchedule3[[#This Row],[Beginning
balance]]*(InterestRate/PaymentsPerYear),"")</f>
        <v>398.68506693666563</v>
      </c>
      <c r="J166" s="33">
        <f ca="1">IF(PaymentSchedule3[[#This Row],[Payment number]]&lt;&gt;"",IF(PaymentSchedule3[[#This Row],[Scheduled payment]]+PaymentSchedule3[[#This Row],[Extra
payment]]&lt;=PaymentSchedule3[[#This Row],[Beginning
balance]],PaymentSchedule3[[#This Row],[Beginning
balance]]-PaymentSchedule3[[#This Row],[Principal]],0),"")</f>
        <v>135768.09629712853</v>
      </c>
      <c r="K166" s="33">
        <f ca="1">IF(PaymentSchedule3[[#This Row],[Payment number]]&lt;&gt;"",SUM(INDEX(PaymentSchedule3[Interest],1,1):PaymentSchedule3[[#This Row],[Interest]]),"")</f>
        <v>88127.68938400381</v>
      </c>
    </row>
    <row r="167" spans="2:11" ht="24" customHeight="1" x14ac:dyDescent="0.25">
      <c r="B167" s="31">
        <f ca="1">IF(LoanIsGood,IF(ROW()-ROW(PaymentSchedule3[[#Headers],[Payment number]])&gt;ScheduledNumberOfPayments,"",ROW()-ROW(PaymentSchedule3[[#Headers],[Payment number]])),"")</f>
        <v>154</v>
      </c>
      <c r="C167" s="32">
        <f ca="1">IF(PaymentSchedule3[[#This Row],[Payment number]]&lt;&gt;"",EOMONTH(LoanStartDate,ROW(PaymentSchedule3[[#This Row],[Payment number]])-ROW(PaymentSchedule3[[#Headers],[Payment number]])-2)+DAY(LoanStartDate),"")</f>
        <v>50524</v>
      </c>
      <c r="D167" s="33">
        <f ca="1">IF(PaymentSchedule3[[#This Row],[Payment number]]&lt;&gt;"",IF(ROW()-ROW(PaymentSchedule3[[#Headers],[Beginning
balance]])=1,LoanAmount,INDEX(PaymentSchedule3[Ending
balance],ROW()-ROW(PaymentSchedule3[[#Headers],[Beginning
balance]])-1)),"")</f>
        <v>135768.09629712853</v>
      </c>
      <c r="E167" s="33">
        <f ca="1">IF(PaymentSchedule3[[#This Row],[Payment number]]&lt;&gt;"",ScheduledPayment,"")</f>
        <v>1122.6117195220611</v>
      </c>
      <c r="F1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7" s="33">
        <f ca="1">IF(PaymentSchedule3[[#This Row],[Payment number]]&lt;&gt;"",PaymentSchedule3[[#This Row],[Total
payment]]-PaymentSchedule3[[#This Row],[Interest]],"")</f>
        <v>926.62143865543612</v>
      </c>
      <c r="I167" s="33">
        <f ca="1">IF(PaymentSchedule3[[#This Row],[Payment number]]&lt;&gt;"",PaymentSchedule3[[#This Row],[Beginning
balance]]*(InterestRate/PaymentsPerYear),"")</f>
        <v>395.99028086662491</v>
      </c>
      <c r="J167" s="33">
        <f ca="1">IF(PaymentSchedule3[[#This Row],[Payment number]]&lt;&gt;"",IF(PaymentSchedule3[[#This Row],[Scheduled payment]]+PaymentSchedule3[[#This Row],[Extra
payment]]&lt;=PaymentSchedule3[[#This Row],[Beginning
balance]],PaymentSchedule3[[#This Row],[Beginning
balance]]-PaymentSchedule3[[#This Row],[Principal]],0),"")</f>
        <v>134841.47485847308</v>
      </c>
      <c r="K167" s="33">
        <f ca="1">IF(PaymentSchedule3[[#This Row],[Payment number]]&lt;&gt;"",SUM(INDEX(PaymentSchedule3[Interest],1,1):PaymentSchedule3[[#This Row],[Interest]]),"")</f>
        <v>88523.679664870433</v>
      </c>
    </row>
    <row r="168" spans="2:11" ht="24" customHeight="1" x14ac:dyDescent="0.25">
      <c r="B168" s="31">
        <f ca="1">IF(LoanIsGood,IF(ROW()-ROW(PaymentSchedule3[[#Headers],[Payment number]])&gt;ScheduledNumberOfPayments,"",ROW()-ROW(PaymentSchedule3[[#Headers],[Payment number]])),"")</f>
        <v>155</v>
      </c>
      <c r="C168" s="32">
        <f ca="1">IF(PaymentSchedule3[[#This Row],[Payment number]]&lt;&gt;"",EOMONTH(LoanStartDate,ROW(PaymentSchedule3[[#This Row],[Payment number]])-ROW(PaymentSchedule3[[#Headers],[Payment number]])-2)+DAY(LoanStartDate),"")</f>
        <v>50554</v>
      </c>
      <c r="D168" s="33">
        <f ca="1">IF(PaymentSchedule3[[#This Row],[Payment number]]&lt;&gt;"",IF(ROW()-ROW(PaymentSchedule3[[#Headers],[Beginning
balance]])=1,LoanAmount,INDEX(PaymentSchedule3[Ending
balance],ROW()-ROW(PaymentSchedule3[[#Headers],[Beginning
balance]])-1)),"")</f>
        <v>134841.47485847308</v>
      </c>
      <c r="E168" s="33">
        <f ca="1">IF(PaymentSchedule3[[#This Row],[Payment number]]&lt;&gt;"",ScheduledPayment,"")</f>
        <v>1122.6117195220611</v>
      </c>
      <c r="F1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8" s="33">
        <f ca="1">IF(PaymentSchedule3[[#This Row],[Payment number]]&lt;&gt;"",PaymentSchedule3[[#This Row],[Total
payment]]-PaymentSchedule3[[#This Row],[Interest]],"")</f>
        <v>929.32408451818128</v>
      </c>
      <c r="I168" s="33">
        <f ca="1">IF(PaymentSchedule3[[#This Row],[Payment number]]&lt;&gt;"",PaymentSchedule3[[#This Row],[Beginning
balance]]*(InterestRate/PaymentsPerYear),"")</f>
        <v>393.28763500387987</v>
      </c>
      <c r="J168" s="33">
        <f ca="1">IF(PaymentSchedule3[[#This Row],[Payment number]]&lt;&gt;"",IF(PaymentSchedule3[[#This Row],[Scheduled payment]]+PaymentSchedule3[[#This Row],[Extra
payment]]&lt;=PaymentSchedule3[[#This Row],[Beginning
balance]],PaymentSchedule3[[#This Row],[Beginning
balance]]-PaymentSchedule3[[#This Row],[Principal]],0),"")</f>
        <v>133912.1507739549</v>
      </c>
      <c r="K168" s="33">
        <f ca="1">IF(PaymentSchedule3[[#This Row],[Payment number]]&lt;&gt;"",SUM(INDEX(PaymentSchedule3[Interest],1,1):PaymentSchedule3[[#This Row],[Interest]]),"")</f>
        <v>88916.967299874319</v>
      </c>
    </row>
    <row r="169" spans="2:11" ht="24" customHeight="1" x14ac:dyDescent="0.25">
      <c r="B169" s="31">
        <f ca="1">IF(LoanIsGood,IF(ROW()-ROW(PaymentSchedule3[[#Headers],[Payment number]])&gt;ScheduledNumberOfPayments,"",ROW()-ROW(PaymentSchedule3[[#Headers],[Payment number]])),"")</f>
        <v>156</v>
      </c>
      <c r="C169" s="32">
        <f ca="1">IF(PaymentSchedule3[[#This Row],[Payment number]]&lt;&gt;"",EOMONTH(LoanStartDate,ROW(PaymentSchedule3[[#This Row],[Payment number]])-ROW(PaymentSchedule3[[#Headers],[Payment number]])-2)+DAY(LoanStartDate),"")</f>
        <v>50585</v>
      </c>
      <c r="D169" s="33">
        <f ca="1">IF(PaymentSchedule3[[#This Row],[Payment number]]&lt;&gt;"",IF(ROW()-ROW(PaymentSchedule3[[#Headers],[Beginning
balance]])=1,LoanAmount,INDEX(PaymentSchedule3[Ending
balance],ROW()-ROW(PaymentSchedule3[[#Headers],[Beginning
balance]])-1)),"")</f>
        <v>133912.1507739549</v>
      </c>
      <c r="E169" s="33">
        <f ca="1">IF(PaymentSchedule3[[#This Row],[Payment number]]&lt;&gt;"",ScheduledPayment,"")</f>
        <v>1122.6117195220611</v>
      </c>
      <c r="F1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69" s="33">
        <f ca="1">IF(PaymentSchedule3[[#This Row],[Payment number]]&lt;&gt;"",PaymentSchedule3[[#This Row],[Total
payment]]-PaymentSchedule3[[#This Row],[Interest]],"")</f>
        <v>932.03461309802594</v>
      </c>
      <c r="I169" s="33">
        <f ca="1">IF(PaymentSchedule3[[#This Row],[Payment number]]&lt;&gt;"",PaymentSchedule3[[#This Row],[Beginning
balance]]*(InterestRate/PaymentsPerYear),"")</f>
        <v>390.57710642403515</v>
      </c>
      <c r="J169" s="33">
        <f ca="1">IF(PaymentSchedule3[[#This Row],[Payment number]]&lt;&gt;"",IF(PaymentSchedule3[[#This Row],[Scheduled payment]]+PaymentSchedule3[[#This Row],[Extra
payment]]&lt;=PaymentSchedule3[[#This Row],[Beginning
balance]],PaymentSchedule3[[#This Row],[Beginning
balance]]-PaymentSchedule3[[#This Row],[Principal]],0),"")</f>
        <v>132980.11616085688</v>
      </c>
      <c r="K169" s="33">
        <f ca="1">IF(PaymentSchedule3[[#This Row],[Payment number]]&lt;&gt;"",SUM(INDEX(PaymentSchedule3[Interest],1,1):PaymentSchedule3[[#This Row],[Interest]]),"")</f>
        <v>89307.544406298359</v>
      </c>
    </row>
    <row r="170" spans="2:11" ht="24" customHeight="1" x14ac:dyDescent="0.25">
      <c r="B170" s="31">
        <f ca="1">IF(LoanIsGood,IF(ROW()-ROW(PaymentSchedule3[[#Headers],[Payment number]])&gt;ScheduledNumberOfPayments,"",ROW()-ROW(PaymentSchedule3[[#Headers],[Payment number]])),"")</f>
        <v>157</v>
      </c>
      <c r="C170" s="32">
        <f ca="1">IF(PaymentSchedule3[[#This Row],[Payment number]]&lt;&gt;"",EOMONTH(LoanStartDate,ROW(PaymentSchedule3[[#This Row],[Payment number]])-ROW(PaymentSchedule3[[#Headers],[Payment number]])-2)+DAY(LoanStartDate),"")</f>
        <v>50615</v>
      </c>
      <c r="D170" s="33">
        <f ca="1">IF(PaymentSchedule3[[#This Row],[Payment number]]&lt;&gt;"",IF(ROW()-ROW(PaymentSchedule3[[#Headers],[Beginning
balance]])=1,LoanAmount,INDEX(PaymentSchedule3[Ending
balance],ROW()-ROW(PaymentSchedule3[[#Headers],[Beginning
balance]])-1)),"")</f>
        <v>132980.11616085688</v>
      </c>
      <c r="E170" s="33">
        <f ca="1">IF(PaymentSchedule3[[#This Row],[Payment number]]&lt;&gt;"",ScheduledPayment,"")</f>
        <v>1122.6117195220611</v>
      </c>
      <c r="F1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0" s="33">
        <f ca="1">IF(PaymentSchedule3[[#This Row],[Payment number]]&lt;&gt;"",PaymentSchedule3[[#This Row],[Total
payment]]-PaymentSchedule3[[#This Row],[Interest]],"")</f>
        <v>934.75304738622845</v>
      </c>
      <c r="I170" s="33">
        <f ca="1">IF(PaymentSchedule3[[#This Row],[Payment number]]&lt;&gt;"",PaymentSchedule3[[#This Row],[Beginning
balance]]*(InterestRate/PaymentsPerYear),"")</f>
        <v>387.85867213583259</v>
      </c>
      <c r="J170" s="33">
        <f ca="1">IF(PaymentSchedule3[[#This Row],[Payment number]]&lt;&gt;"",IF(PaymentSchedule3[[#This Row],[Scheduled payment]]+PaymentSchedule3[[#This Row],[Extra
payment]]&lt;=PaymentSchedule3[[#This Row],[Beginning
balance]],PaymentSchedule3[[#This Row],[Beginning
balance]]-PaymentSchedule3[[#This Row],[Principal]],0),"")</f>
        <v>132045.36311347064</v>
      </c>
      <c r="K170" s="33">
        <f ca="1">IF(PaymentSchedule3[[#This Row],[Payment number]]&lt;&gt;"",SUM(INDEX(PaymentSchedule3[Interest],1,1):PaymentSchedule3[[#This Row],[Interest]]),"")</f>
        <v>89695.403078434189</v>
      </c>
    </row>
    <row r="171" spans="2:11" ht="24" customHeight="1" x14ac:dyDescent="0.25">
      <c r="B171" s="31">
        <f ca="1">IF(LoanIsGood,IF(ROW()-ROW(PaymentSchedule3[[#Headers],[Payment number]])&gt;ScheduledNumberOfPayments,"",ROW()-ROW(PaymentSchedule3[[#Headers],[Payment number]])),"")</f>
        <v>158</v>
      </c>
      <c r="C171" s="32">
        <f ca="1">IF(PaymentSchedule3[[#This Row],[Payment number]]&lt;&gt;"",EOMONTH(LoanStartDate,ROW(PaymentSchedule3[[#This Row],[Payment number]])-ROW(PaymentSchedule3[[#Headers],[Payment number]])-2)+DAY(LoanStartDate),"")</f>
        <v>50646</v>
      </c>
      <c r="D171" s="33">
        <f ca="1">IF(PaymentSchedule3[[#This Row],[Payment number]]&lt;&gt;"",IF(ROW()-ROW(PaymentSchedule3[[#Headers],[Beginning
balance]])=1,LoanAmount,INDEX(PaymentSchedule3[Ending
balance],ROW()-ROW(PaymentSchedule3[[#Headers],[Beginning
balance]])-1)),"")</f>
        <v>132045.36311347064</v>
      </c>
      <c r="E171" s="33">
        <f ca="1">IF(PaymentSchedule3[[#This Row],[Payment number]]&lt;&gt;"",ScheduledPayment,"")</f>
        <v>1122.6117195220611</v>
      </c>
      <c r="F1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1" s="33">
        <f ca="1">IF(PaymentSchedule3[[#This Row],[Payment number]]&lt;&gt;"",PaymentSchedule3[[#This Row],[Total
payment]]-PaymentSchedule3[[#This Row],[Interest]],"")</f>
        <v>937.47941044110507</v>
      </c>
      <c r="I171" s="33">
        <f ca="1">IF(PaymentSchedule3[[#This Row],[Payment number]]&lt;&gt;"",PaymentSchedule3[[#This Row],[Beginning
balance]]*(InterestRate/PaymentsPerYear),"")</f>
        <v>385.13230908095602</v>
      </c>
      <c r="J171" s="33">
        <f ca="1">IF(PaymentSchedule3[[#This Row],[Payment number]]&lt;&gt;"",IF(PaymentSchedule3[[#This Row],[Scheduled payment]]+PaymentSchedule3[[#This Row],[Extra
payment]]&lt;=PaymentSchedule3[[#This Row],[Beginning
balance]],PaymentSchedule3[[#This Row],[Beginning
balance]]-PaymentSchedule3[[#This Row],[Principal]],0),"")</f>
        <v>131107.88370302954</v>
      </c>
      <c r="K171" s="33">
        <f ca="1">IF(PaymentSchedule3[[#This Row],[Payment number]]&lt;&gt;"",SUM(INDEX(PaymentSchedule3[Interest],1,1):PaymentSchedule3[[#This Row],[Interest]]),"")</f>
        <v>90080.535387515149</v>
      </c>
    </row>
    <row r="172" spans="2:11" ht="24" customHeight="1" x14ac:dyDescent="0.25">
      <c r="B172" s="31">
        <f ca="1">IF(LoanIsGood,IF(ROW()-ROW(PaymentSchedule3[[#Headers],[Payment number]])&gt;ScheduledNumberOfPayments,"",ROW()-ROW(PaymentSchedule3[[#Headers],[Payment number]])),"")</f>
        <v>159</v>
      </c>
      <c r="C172" s="32">
        <f ca="1">IF(PaymentSchedule3[[#This Row],[Payment number]]&lt;&gt;"",EOMONTH(LoanStartDate,ROW(PaymentSchedule3[[#This Row],[Payment number]])-ROW(PaymentSchedule3[[#Headers],[Payment number]])-2)+DAY(LoanStartDate),"")</f>
        <v>50677</v>
      </c>
      <c r="D172" s="33">
        <f ca="1">IF(PaymentSchedule3[[#This Row],[Payment number]]&lt;&gt;"",IF(ROW()-ROW(PaymentSchedule3[[#Headers],[Beginning
balance]])=1,LoanAmount,INDEX(PaymentSchedule3[Ending
balance],ROW()-ROW(PaymentSchedule3[[#Headers],[Beginning
balance]])-1)),"")</f>
        <v>131107.88370302954</v>
      </c>
      <c r="E172" s="33">
        <f ca="1">IF(PaymentSchedule3[[#This Row],[Payment number]]&lt;&gt;"",ScheduledPayment,"")</f>
        <v>1122.6117195220611</v>
      </c>
      <c r="F1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2" s="33">
        <f ca="1">IF(PaymentSchedule3[[#This Row],[Payment number]]&lt;&gt;"",PaymentSchedule3[[#This Row],[Total
payment]]-PaymentSchedule3[[#This Row],[Interest]],"")</f>
        <v>940.21372538822493</v>
      </c>
      <c r="I172" s="33">
        <f ca="1">IF(PaymentSchedule3[[#This Row],[Payment number]]&lt;&gt;"",PaymentSchedule3[[#This Row],[Beginning
balance]]*(InterestRate/PaymentsPerYear),"")</f>
        <v>382.39799413383616</v>
      </c>
      <c r="J172" s="33">
        <f ca="1">IF(PaymentSchedule3[[#This Row],[Payment number]]&lt;&gt;"",IF(PaymentSchedule3[[#This Row],[Scheduled payment]]+PaymentSchedule3[[#This Row],[Extra
payment]]&lt;=PaymentSchedule3[[#This Row],[Beginning
balance]],PaymentSchedule3[[#This Row],[Beginning
balance]]-PaymentSchedule3[[#This Row],[Principal]],0),"")</f>
        <v>130167.66997764132</v>
      </c>
      <c r="K172" s="33">
        <f ca="1">IF(PaymentSchedule3[[#This Row],[Payment number]]&lt;&gt;"",SUM(INDEX(PaymentSchedule3[Interest],1,1):PaymentSchedule3[[#This Row],[Interest]]),"")</f>
        <v>90462.933381648982</v>
      </c>
    </row>
    <row r="173" spans="2:11" ht="24" customHeight="1" x14ac:dyDescent="0.25">
      <c r="B173" s="31">
        <f ca="1">IF(LoanIsGood,IF(ROW()-ROW(PaymentSchedule3[[#Headers],[Payment number]])&gt;ScheduledNumberOfPayments,"",ROW()-ROW(PaymentSchedule3[[#Headers],[Payment number]])),"")</f>
        <v>160</v>
      </c>
      <c r="C173" s="32">
        <f ca="1">IF(PaymentSchedule3[[#This Row],[Payment number]]&lt;&gt;"",EOMONTH(LoanStartDate,ROW(PaymentSchedule3[[#This Row],[Payment number]])-ROW(PaymentSchedule3[[#Headers],[Payment number]])-2)+DAY(LoanStartDate),"")</f>
        <v>50707</v>
      </c>
      <c r="D173" s="33">
        <f ca="1">IF(PaymentSchedule3[[#This Row],[Payment number]]&lt;&gt;"",IF(ROW()-ROW(PaymentSchedule3[[#Headers],[Beginning
balance]])=1,LoanAmount,INDEX(PaymentSchedule3[Ending
balance],ROW()-ROW(PaymentSchedule3[[#Headers],[Beginning
balance]])-1)),"")</f>
        <v>130167.66997764132</v>
      </c>
      <c r="E173" s="33">
        <f ca="1">IF(PaymentSchedule3[[#This Row],[Payment number]]&lt;&gt;"",ScheduledPayment,"")</f>
        <v>1122.6117195220611</v>
      </c>
      <c r="F1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3" s="33">
        <f ca="1">IF(PaymentSchedule3[[#This Row],[Payment number]]&lt;&gt;"",PaymentSchedule3[[#This Row],[Total
payment]]-PaymentSchedule3[[#This Row],[Interest]],"")</f>
        <v>942.95601542060717</v>
      </c>
      <c r="I173" s="33">
        <f ca="1">IF(PaymentSchedule3[[#This Row],[Payment number]]&lt;&gt;"",PaymentSchedule3[[#This Row],[Beginning
balance]]*(InterestRate/PaymentsPerYear),"")</f>
        <v>379.65570410145386</v>
      </c>
      <c r="J173" s="33">
        <f ca="1">IF(PaymentSchedule3[[#This Row],[Payment number]]&lt;&gt;"",IF(PaymentSchedule3[[#This Row],[Scheduled payment]]+PaymentSchedule3[[#This Row],[Extra
payment]]&lt;=PaymentSchedule3[[#This Row],[Beginning
balance]],PaymentSchedule3[[#This Row],[Beginning
balance]]-PaymentSchedule3[[#This Row],[Principal]],0),"")</f>
        <v>129224.7139622207</v>
      </c>
      <c r="K173" s="33">
        <f ca="1">IF(PaymentSchedule3[[#This Row],[Payment number]]&lt;&gt;"",SUM(INDEX(PaymentSchedule3[Interest],1,1):PaymentSchedule3[[#This Row],[Interest]]),"")</f>
        <v>90842.589085750442</v>
      </c>
    </row>
    <row r="174" spans="2:11" ht="24" customHeight="1" x14ac:dyDescent="0.25">
      <c r="B174" s="31">
        <f ca="1">IF(LoanIsGood,IF(ROW()-ROW(PaymentSchedule3[[#Headers],[Payment number]])&gt;ScheduledNumberOfPayments,"",ROW()-ROW(PaymentSchedule3[[#Headers],[Payment number]])),"")</f>
        <v>161</v>
      </c>
      <c r="C174" s="32">
        <f ca="1">IF(PaymentSchedule3[[#This Row],[Payment number]]&lt;&gt;"",EOMONTH(LoanStartDate,ROW(PaymentSchedule3[[#This Row],[Payment number]])-ROW(PaymentSchedule3[[#Headers],[Payment number]])-2)+DAY(LoanStartDate),"")</f>
        <v>50738</v>
      </c>
      <c r="D174" s="33">
        <f ca="1">IF(PaymentSchedule3[[#This Row],[Payment number]]&lt;&gt;"",IF(ROW()-ROW(PaymentSchedule3[[#Headers],[Beginning
balance]])=1,LoanAmount,INDEX(PaymentSchedule3[Ending
balance],ROW()-ROW(PaymentSchedule3[[#Headers],[Beginning
balance]])-1)),"")</f>
        <v>129224.7139622207</v>
      </c>
      <c r="E174" s="33">
        <f ca="1">IF(PaymentSchedule3[[#This Row],[Payment number]]&lt;&gt;"",ScheduledPayment,"")</f>
        <v>1122.6117195220611</v>
      </c>
      <c r="F17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4" s="33">
        <f ca="1">IF(PaymentSchedule3[[#This Row],[Payment number]]&lt;&gt;"",PaymentSchedule3[[#This Row],[Total
payment]]-PaymentSchedule3[[#This Row],[Interest]],"")</f>
        <v>945.70630379891736</v>
      </c>
      <c r="I174" s="33">
        <f ca="1">IF(PaymentSchedule3[[#This Row],[Payment number]]&lt;&gt;"",PaymentSchedule3[[#This Row],[Beginning
balance]]*(InterestRate/PaymentsPerYear),"")</f>
        <v>376.90541572314373</v>
      </c>
      <c r="J174" s="33">
        <f ca="1">IF(PaymentSchedule3[[#This Row],[Payment number]]&lt;&gt;"",IF(PaymentSchedule3[[#This Row],[Scheduled payment]]+PaymentSchedule3[[#This Row],[Extra
payment]]&lt;=PaymentSchedule3[[#This Row],[Beginning
balance]],PaymentSchedule3[[#This Row],[Beginning
balance]]-PaymentSchedule3[[#This Row],[Principal]],0),"")</f>
        <v>128279.00765842179</v>
      </c>
      <c r="K174" s="33">
        <f ca="1">IF(PaymentSchedule3[[#This Row],[Payment number]]&lt;&gt;"",SUM(INDEX(PaymentSchedule3[Interest],1,1):PaymentSchedule3[[#This Row],[Interest]]),"")</f>
        <v>91219.494501473586</v>
      </c>
    </row>
    <row r="175" spans="2:11" ht="24" customHeight="1" x14ac:dyDescent="0.25">
      <c r="B175" s="31">
        <f ca="1">IF(LoanIsGood,IF(ROW()-ROW(PaymentSchedule3[[#Headers],[Payment number]])&gt;ScheduledNumberOfPayments,"",ROW()-ROW(PaymentSchedule3[[#Headers],[Payment number]])),"")</f>
        <v>162</v>
      </c>
      <c r="C175" s="32">
        <f ca="1">IF(PaymentSchedule3[[#This Row],[Payment number]]&lt;&gt;"",EOMONTH(LoanStartDate,ROW(PaymentSchedule3[[#This Row],[Payment number]])-ROW(PaymentSchedule3[[#Headers],[Payment number]])-2)+DAY(LoanStartDate),"")</f>
        <v>50768</v>
      </c>
      <c r="D175" s="33">
        <f ca="1">IF(PaymentSchedule3[[#This Row],[Payment number]]&lt;&gt;"",IF(ROW()-ROW(PaymentSchedule3[[#Headers],[Beginning
balance]])=1,LoanAmount,INDEX(PaymentSchedule3[Ending
balance],ROW()-ROW(PaymentSchedule3[[#Headers],[Beginning
balance]])-1)),"")</f>
        <v>128279.00765842179</v>
      </c>
      <c r="E175" s="33">
        <f ca="1">IF(PaymentSchedule3[[#This Row],[Payment number]]&lt;&gt;"",ScheduledPayment,"")</f>
        <v>1122.6117195220611</v>
      </c>
      <c r="F17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5" s="33">
        <f ca="1">IF(PaymentSchedule3[[#This Row],[Payment number]]&lt;&gt;"",PaymentSchedule3[[#This Row],[Total
payment]]-PaymentSchedule3[[#This Row],[Interest]],"")</f>
        <v>948.46461385166413</v>
      </c>
      <c r="I175" s="33">
        <f ca="1">IF(PaymentSchedule3[[#This Row],[Payment number]]&lt;&gt;"",PaymentSchedule3[[#This Row],[Beginning
balance]]*(InterestRate/PaymentsPerYear),"")</f>
        <v>374.14710567039691</v>
      </c>
      <c r="J175" s="33">
        <f ca="1">IF(PaymentSchedule3[[#This Row],[Payment number]]&lt;&gt;"",IF(PaymentSchedule3[[#This Row],[Scheduled payment]]+PaymentSchedule3[[#This Row],[Extra
payment]]&lt;=PaymentSchedule3[[#This Row],[Beginning
balance]],PaymentSchedule3[[#This Row],[Beginning
balance]]-PaymentSchedule3[[#This Row],[Principal]],0),"")</f>
        <v>127330.54304457012</v>
      </c>
      <c r="K175" s="33">
        <f ca="1">IF(PaymentSchedule3[[#This Row],[Payment number]]&lt;&gt;"",SUM(INDEX(PaymentSchedule3[Interest],1,1):PaymentSchedule3[[#This Row],[Interest]]),"")</f>
        <v>91593.641607143989</v>
      </c>
    </row>
    <row r="176" spans="2:11" ht="24" customHeight="1" x14ac:dyDescent="0.25">
      <c r="B176" s="31">
        <f ca="1">IF(LoanIsGood,IF(ROW()-ROW(PaymentSchedule3[[#Headers],[Payment number]])&gt;ScheduledNumberOfPayments,"",ROW()-ROW(PaymentSchedule3[[#Headers],[Payment number]])),"")</f>
        <v>163</v>
      </c>
      <c r="C176" s="32">
        <f ca="1">IF(PaymentSchedule3[[#This Row],[Payment number]]&lt;&gt;"",EOMONTH(LoanStartDate,ROW(PaymentSchedule3[[#This Row],[Payment number]])-ROW(PaymentSchedule3[[#Headers],[Payment number]])-2)+DAY(LoanStartDate),"")</f>
        <v>50799</v>
      </c>
      <c r="D176" s="33">
        <f ca="1">IF(PaymentSchedule3[[#This Row],[Payment number]]&lt;&gt;"",IF(ROW()-ROW(PaymentSchedule3[[#Headers],[Beginning
balance]])=1,LoanAmount,INDEX(PaymentSchedule3[Ending
balance],ROW()-ROW(PaymentSchedule3[[#Headers],[Beginning
balance]])-1)),"")</f>
        <v>127330.54304457012</v>
      </c>
      <c r="E176" s="33">
        <f ca="1">IF(PaymentSchedule3[[#This Row],[Payment number]]&lt;&gt;"",ScheduledPayment,"")</f>
        <v>1122.6117195220611</v>
      </c>
      <c r="F17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6" s="33">
        <f ca="1">IF(PaymentSchedule3[[#This Row],[Payment number]]&lt;&gt;"",PaymentSchedule3[[#This Row],[Total
payment]]-PaymentSchedule3[[#This Row],[Interest]],"")</f>
        <v>951.23096897539824</v>
      </c>
      <c r="I176" s="33">
        <f ca="1">IF(PaymentSchedule3[[#This Row],[Payment number]]&lt;&gt;"",PaymentSchedule3[[#This Row],[Beginning
balance]]*(InterestRate/PaymentsPerYear),"")</f>
        <v>371.38075054666285</v>
      </c>
      <c r="J176" s="33">
        <f ca="1">IF(PaymentSchedule3[[#This Row],[Payment number]]&lt;&gt;"",IF(PaymentSchedule3[[#This Row],[Scheduled payment]]+PaymentSchedule3[[#This Row],[Extra
payment]]&lt;=PaymentSchedule3[[#This Row],[Beginning
balance]],PaymentSchedule3[[#This Row],[Beginning
balance]]-PaymentSchedule3[[#This Row],[Principal]],0),"")</f>
        <v>126379.31207559472</v>
      </c>
      <c r="K176" s="33">
        <f ca="1">IF(PaymentSchedule3[[#This Row],[Payment number]]&lt;&gt;"",SUM(INDEX(PaymentSchedule3[Interest],1,1):PaymentSchedule3[[#This Row],[Interest]]),"")</f>
        <v>91965.022357690657</v>
      </c>
    </row>
    <row r="177" spans="2:11" ht="24" customHeight="1" x14ac:dyDescent="0.25">
      <c r="B177" s="31">
        <f ca="1">IF(LoanIsGood,IF(ROW()-ROW(PaymentSchedule3[[#Headers],[Payment number]])&gt;ScheduledNumberOfPayments,"",ROW()-ROW(PaymentSchedule3[[#Headers],[Payment number]])),"")</f>
        <v>164</v>
      </c>
      <c r="C177" s="32">
        <f ca="1">IF(PaymentSchedule3[[#This Row],[Payment number]]&lt;&gt;"",EOMONTH(LoanStartDate,ROW(PaymentSchedule3[[#This Row],[Payment number]])-ROW(PaymentSchedule3[[#Headers],[Payment number]])-2)+DAY(LoanStartDate),"")</f>
        <v>50830</v>
      </c>
      <c r="D177" s="33">
        <f ca="1">IF(PaymentSchedule3[[#This Row],[Payment number]]&lt;&gt;"",IF(ROW()-ROW(PaymentSchedule3[[#Headers],[Beginning
balance]])=1,LoanAmount,INDEX(PaymentSchedule3[Ending
balance],ROW()-ROW(PaymentSchedule3[[#Headers],[Beginning
balance]])-1)),"")</f>
        <v>126379.31207559472</v>
      </c>
      <c r="E177" s="33">
        <f ca="1">IF(PaymentSchedule3[[#This Row],[Payment number]]&lt;&gt;"",ScheduledPayment,"")</f>
        <v>1122.6117195220611</v>
      </c>
      <c r="F17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7" s="33">
        <f ca="1">IF(PaymentSchedule3[[#This Row],[Payment number]]&lt;&gt;"",PaymentSchedule3[[#This Row],[Total
payment]]-PaymentSchedule3[[#This Row],[Interest]],"")</f>
        <v>954.00539263490987</v>
      </c>
      <c r="I177" s="33">
        <f ca="1">IF(PaymentSchedule3[[#This Row],[Payment number]]&lt;&gt;"",PaymentSchedule3[[#This Row],[Beginning
balance]]*(InterestRate/PaymentsPerYear),"")</f>
        <v>368.60632688715128</v>
      </c>
      <c r="J177" s="33">
        <f ca="1">IF(PaymentSchedule3[[#This Row],[Payment number]]&lt;&gt;"",IF(PaymentSchedule3[[#This Row],[Scheduled payment]]+PaymentSchedule3[[#This Row],[Extra
payment]]&lt;=PaymentSchedule3[[#This Row],[Beginning
balance]],PaymentSchedule3[[#This Row],[Beginning
balance]]-PaymentSchedule3[[#This Row],[Principal]],0),"")</f>
        <v>125425.30668295981</v>
      </c>
      <c r="K177" s="33">
        <f ca="1">IF(PaymentSchedule3[[#This Row],[Payment number]]&lt;&gt;"",SUM(INDEX(PaymentSchedule3[Interest],1,1):PaymentSchedule3[[#This Row],[Interest]]),"")</f>
        <v>92333.628684577809</v>
      </c>
    </row>
    <row r="178" spans="2:11" ht="24" customHeight="1" x14ac:dyDescent="0.25">
      <c r="B178" s="31">
        <f ca="1">IF(LoanIsGood,IF(ROW()-ROW(PaymentSchedule3[[#Headers],[Payment number]])&gt;ScheduledNumberOfPayments,"",ROW()-ROW(PaymentSchedule3[[#Headers],[Payment number]])),"")</f>
        <v>165</v>
      </c>
      <c r="C178" s="32">
        <f ca="1">IF(PaymentSchedule3[[#This Row],[Payment number]]&lt;&gt;"",EOMONTH(LoanStartDate,ROW(PaymentSchedule3[[#This Row],[Payment number]])-ROW(PaymentSchedule3[[#Headers],[Payment number]])-2)+DAY(LoanStartDate),"")</f>
        <v>50858</v>
      </c>
      <c r="D178" s="33">
        <f ca="1">IF(PaymentSchedule3[[#This Row],[Payment number]]&lt;&gt;"",IF(ROW()-ROW(PaymentSchedule3[[#Headers],[Beginning
balance]])=1,LoanAmount,INDEX(PaymentSchedule3[Ending
balance],ROW()-ROW(PaymentSchedule3[[#Headers],[Beginning
balance]])-1)),"")</f>
        <v>125425.30668295981</v>
      </c>
      <c r="E178" s="33">
        <f ca="1">IF(PaymentSchedule3[[#This Row],[Payment number]]&lt;&gt;"",ScheduledPayment,"")</f>
        <v>1122.6117195220611</v>
      </c>
      <c r="F17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8" s="33">
        <f ca="1">IF(PaymentSchedule3[[#This Row],[Payment number]]&lt;&gt;"",PaymentSchedule3[[#This Row],[Total
payment]]-PaymentSchedule3[[#This Row],[Interest]],"")</f>
        <v>956.7879083634283</v>
      </c>
      <c r="I178" s="33">
        <f ca="1">IF(PaymentSchedule3[[#This Row],[Payment number]]&lt;&gt;"",PaymentSchedule3[[#This Row],[Beginning
balance]]*(InterestRate/PaymentsPerYear),"")</f>
        <v>365.82381115863279</v>
      </c>
      <c r="J178" s="33">
        <f ca="1">IF(PaymentSchedule3[[#This Row],[Payment number]]&lt;&gt;"",IF(PaymentSchedule3[[#This Row],[Scheduled payment]]+PaymentSchedule3[[#This Row],[Extra
payment]]&lt;=PaymentSchedule3[[#This Row],[Beginning
balance]],PaymentSchedule3[[#This Row],[Beginning
balance]]-PaymentSchedule3[[#This Row],[Principal]],0),"")</f>
        <v>124468.51877459638</v>
      </c>
      <c r="K178" s="33">
        <f ca="1">IF(PaymentSchedule3[[#This Row],[Payment number]]&lt;&gt;"",SUM(INDEX(PaymentSchedule3[Interest],1,1):PaymentSchedule3[[#This Row],[Interest]]),"")</f>
        <v>92699.452495736448</v>
      </c>
    </row>
    <row r="179" spans="2:11" ht="24" customHeight="1" x14ac:dyDescent="0.25">
      <c r="B179" s="31">
        <f ca="1">IF(LoanIsGood,IF(ROW()-ROW(PaymentSchedule3[[#Headers],[Payment number]])&gt;ScheduledNumberOfPayments,"",ROW()-ROW(PaymentSchedule3[[#Headers],[Payment number]])),"")</f>
        <v>166</v>
      </c>
      <c r="C179" s="32">
        <f ca="1">IF(PaymentSchedule3[[#This Row],[Payment number]]&lt;&gt;"",EOMONTH(LoanStartDate,ROW(PaymentSchedule3[[#This Row],[Payment number]])-ROW(PaymentSchedule3[[#Headers],[Payment number]])-2)+DAY(LoanStartDate),"")</f>
        <v>50889</v>
      </c>
      <c r="D179" s="33">
        <f ca="1">IF(PaymentSchedule3[[#This Row],[Payment number]]&lt;&gt;"",IF(ROW()-ROW(PaymentSchedule3[[#Headers],[Beginning
balance]])=1,LoanAmount,INDEX(PaymentSchedule3[Ending
balance],ROW()-ROW(PaymentSchedule3[[#Headers],[Beginning
balance]])-1)),"")</f>
        <v>124468.51877459638</v>
      </c>
      <c r="E179" s="33">
        <f ca="1">IF(PaymentSchedule3[[#This Row],[Payment number]]&lt;&gt;"",ScheduledPayment,"")</f>
        <v>1122.6117195220611</v>
      </c>
      <c r="F17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7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79" s="33">
        <f ca="1">IF(PaymentSchedule3[[#This Row],[Payment number]]&lt;&gt;"",PaymentSchedule3[[#This Row],[Total
payment]]-PaymentSchedule3[[#This Row],[Interest]],"")</f>
        <v>959.57853976282172</v>
      </c>
      <c r="I179" s="33">
        <f ca="1">IF(PaymentSchedule3[[#This Row],[Payment number]]&lt;&gt;"",PaymentSchedule3[[#This Row],[Beginning
balance]]*(InterestRate/PaymentsPerYear),"")</f>
        <v>363.03317975923943</v>
      </c>
      <c r="J179" s="33">
        <f ca="1">IF(PaymentSchedule3[[#This Row],[Payment number]]&lt;&gt;"",IF(PaymentSchedule3[[#This Row],[Scheduled payment]]+PaymentSchedule3[[#This Row],[Extra
payment]]&lt;=PaymentSchedule3[[#This Row],[Beginning
balance]],PaymentSchedule3[[#This Row],[Beginning
balance]]-PaymentSchedule3[[#This Row],[Principal]],0),"")</f>
        <v>123508.94023483356</v>
      </c>
      <c r="K179" s="33">
        <f ca="1">IF(PaymentSchedule3[[#This Row],[Payment number]]&lt;&gt;"",SUM(INDEX(PaymentSchedule3[Interest],1,1):PaymentSchedule3[[#This Row],[Interest]]),"")</f>
        <v>93062.485675495685</v>
      </c>
    </row>
    <row r="180" spans="2:11" ht="24" customHeight="1" x14ac:dyDescent="0.25">
      <c r="B180" s="31">
        <f ca="1">IF(LoanIsGood,IF(ROW()-ROW(PaymentSchedule3[[#Headers],[Payment number]])&gt;ScheduledNumberOfPayments,"",ROW()-ROW(PaymentSchedule3[[#Headers],[Payment number]])),"")</f>
        <v>167</v>
      </c>
      <c r="C180" s="32">
        <f ca="1">IF(PaymentSchedule3[[#This Row],[Payment number]]&lt;&gt;"",EOMONTH(LoanStartDate,ROW(PaymentSchedule3[[#This Row],[Payment number]])-ROW(PaymentSchedule3[[#Headers],[Payment number]])-2)+DAY(LoanStartDate),"")</f>
        <v>50919</v>
      </c>
      <c r="D180" s="33">
        <f ca="1">IF(PaymentSchedule3[[#This Row],[Payment number]]&lt;&gt;"",IF(ROW()-ROW(PaymentSchedule3[[#Headers],[Beginning
balance]])=1,LoanAmount,INDEX(PaymentSchedule3[Ending
balance],ROW()-ROW(PaymentSchedule3[[#Headers],[Beginning
balance]])-1)),"")</f>
        <v>123508.94023483356</v>
      </c>
      <c r="E180" s="33">
        <f ca="1">IF(PaymentSchedule3[[#This Row],[Payment number]]&lt;&gt;"",ScheduledPayment,"")</f>
        <v>1122.6117195220611</v>
      </c>
      <c r="F18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0" s="33">
        <f ca="1">IF(PaymentSchedule3[[#This Row],[Payment number]]&lt;&gt;"",PaymentSchedule3[[#This Row],[Total
payment]]-PaymentSchedule3[[#This Row],[Interest]],"")</f>
        <v>962.37731050379648</v>
      </c>
      <c r="I180" s="33">
        <f ca="1">IF(PaymentSchedule3[[#This Row],[Payment number]]&lt;&gt;"",PaymentSchedule3[[#This Row],[Beginning
balance]]*(InterestRate/PaymentsPerYear),"")</f>
        <v>360.23440901826456</v>
      </c>
      <c r="J180" s="33">
        <f ca="1">IF(PaymentSchedule3[[#This Row],[Payment number]]&lt;&gt;"",IF(PaymentSchedule3[[#This Row],[Scheduled payment]]+PaymentSchedule3[[#This Row],[Extra
payment]]&lt;=PaymentSchedule3[[#This Row],[Beginning
balance]],PaymentSchedule3[[#This Row],[Beginning
balance]]-PaymentSchedule3[[#This Row],[Principal]],0),"")</f>
        <v>122546.56292432976</v>
      </c>
      <c r="K180" s="33">
        <f ca="1">IF(PaymentSchedule3[[#This Row],[Payment number]]&lt;&gt;"",SUM(INDEX(PaymentSchedule3[Interest],1,1):PaymentSchedule3[[#This Row],[Interest]]),"")</f>
        <v>93422.720084513945</v>
      </c>
    </row>
    <row r="181" spans="2:11" ht="24" customHeight="1" x14ac:dyDescent="0.25">
      <c r="B181" s="31">
        <f ca="1">IF(LoanIsGood,IF(ROW()-ROW(PaymentSchedule3[[#Headers],[Payment number]])&gt;ScheduledNumberOfPayments,"",ROW()-ROW(PaymentSchedule3[[#Headers],[Payment number]])),"")</f>
        <v>168</v>
      </c>
      <c r="C181" s="32">
        <f ca="1">IF(PaymentSchedule3[[#This Row],[Payment number]]&lt;&gt;"",EOMONTH(LoanStartDate,ROW(PaymentSchedule3[[#This Row],[Payment number]])-ROW(PaymentSchedule3[[#Headers],[Payment number]])-2)+DAY(LoanStartDate),"")</f>
        <v>50950</v>
      </c>
      <c r="D181" s="33">
        <f ca="1">IF(PaymentSchedule3[[#This Row],[Payment number]]&lt;&gt;"",IF(ROW()-ROW(PaymentSchedule3[[#Headers],[Beginning
balance]])=1,LoanAmount,INDEX(PaymentSchedule3[Ending
balance],ROW()-ROW(PaymentSchedule3[[#Headers],[Beginning
balance]])-1)),"")</f>
        <v>122546.56292432976</v>
      </c>
      <c r="E181" s="33">
        <f ca="1">IF(PaymentSchedule3[[#This Row],[Payment number]]&lt;&gt;"",ScheduledPayment,"")</f>
        <v>1122.6117195220611</v>
      </c>
      <c r="F18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1" s="33">
        <f ca="1">IF(PaymentSchedule3[[#This Row],[Payment number]]&lt;&gt;"",PaymentSchedule3[[#This Row],[Total
payment]]-PaymentSchedule3[[#This Row],[Interest]],"")</f>
        <v>965.18424432609936</v>
      </c>
      <c r="I181" s="33">
        <f ca="1">IF(PaymentSchedule3[[#This Row],[Payment number]]&lt;&gt;"",PaymentSchedule3[[#This Row],[Beginning
balance]]*(InterestRate/PaymentsPerYear),"")</f>
        <v>357.42747519596179</v>
      </c>
      <c r="J181" s="33">
        <f ca="1">IF(PaymentSchedule3[[#This Row],[Payment number]]&lt;&gt;"",IF(PaymentSchedule3[[#This Row],[Scheduled payment]]+PaymentSchedule3[[#This Row],[Extra
payment]]&lt;=PaymentSchedule3[[#This Row],[Beginning
balance]],PaymentSchedule3[[#This Row],[Beginning
balance]]-PaymentSchedule3[[#This Row],[Principal]],0),"")</f>
        <v>121581.37868000366</v>
      </c>
      <c r="K181" s="33">
        <f ca="1">IF(PaymentSchedule3[[#This Row],[Payment number]]&lt;&gt;"",SUM(INDEX(PaymentSchedule3[Interest],1,1):PaymentSchedule3[[#This Row],[Interest]]),"")</f>
        <v>93780.147559709905</v>
      </c>
    </row>
    <row r="182" spans="2:11" ht="24" customHeight="1" x14ac:dyDescent="0.25">
      <c r="B182" s="31">
        <f ca="1">IF(LoanIsGood,IF(ROW()-ROW(PaymentSchedule3[[#Headers],[Payment number]])&gt;ScheduledNumberOfPayments,"",ROW()-ROW(PaymentSchedule3[[#Headers],[Payment number]])),"")</f>
        <v>169</v>
      </c>
      <c r="C182" s="32">
        <f ca="1">IF(PaymentSchedule3[[#This Row],[Payment number]]&lt;&gt;"",EOMONTH(LoanStartDate,ROW(PaymentSchedule3[[#This Row],[Payment number]])-ROW(PaymentSchedule3[[#Headers],[Payment number]])-2)+DAY(LoanStartDate),"")</f>
        <v>50980</v>
      </c>
      <c r="D182" s="33">
        <f ca="1">IF(PaymentSchedule3[[#This Row],[Payment number]]&lt;&gt;"",IF(ROW()-ROW(PaymentSchedule3[[#Headers],[Beginning
balance]])=1,LoanAmount,INDEX(PaymentSchedule3[Ending
balance],ROW()-ROW(PaymentSchedule3[[#Headers],[Beginning
balance]])-1)),"")</f>
        <v>121581.37868000366</v>
      </c>
      <c r="E182" s="33">
        <f ca="1">IF(PaymentSchedule3[[#This Row],[Payment number]]&lt;&gt;"",ScheduledPayment,"")</f>
        <v>1122.6117195220611</v>
      </c>
      <c r="F18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2" s="33">
        <f ca="1">IF(PaymentSchedule3[[#This Row],[Payment number]]&lt;&gt;"",PaymentSchedule3[[#This Row],[Total
payment]]-PaymentSchedule3[[#This Row],[Interest]],"")</f>
        <v>967.99936503871709</v>
      </c>
      <c r="I182" s="33">
        <f ca="1">IF(PaymentSchedule3[[#This Row],[Payment number]]&lt;&gt;"",PaymentSchedule3[[#This Row],[Beginning
balance]]*(InterestRate/PaymentsPerYear),"")</f>
        <v>354.61235448334401</v>
      </c>
      <c r="J182" s="33">
        <f ca="1">IF(PaymentSchedule3[[#This Row],[Payment number]]&lt;&gt;"",IF(PaymentSchedule3[[#This Row],[Scheduled payment]]+PaymentSchedule3[[#This Row],[Extra
payment]]&lt;=PaymentSchedule3[[#This Row],[Beginning
balance]],PaymentSchedule3[[#This Row],[Beginning
balance]]-PaymentSchedule3[[#This Row],[Principal]],0),"")</f>
        <v>120613.37931496494</v>
      </c>
      <c r="K182" s="33">
        <f ca="1">IF(PaymentSchedule3[[#This Row],[Payment number]]&lt;&gt;"",SUM(INDEX(PaymentSchedule3[Interest],1,1):PaymentSchedule3[[#This Row],[Interest]]),"")</f>
        <v>94134.759914193244</v>
      </c>
    </row>
    <row r="183" spans="2:11" ht="24" customHeight="1" x14ac:dyDescent="0.25">
      <c r="B183" s="31">
        <f ca="1">IF(LoanIsGood,IF(ROW()-ROW(PaymentSchedule3[[#Headers],[Payment number]])&gt;ScheduledNumberOfPayments,"",ROW()-ROW(PaymentSchedule3[[#Headers],[Payment number]])),"")</f>
        <v>170</v>
      </c>
      <c r="C183" s="32">
        <f ca="1">IF(PaymentSchedule3[[#This Row],[Payment number]]&lt;&gt;"",EOMONTH(LoanStartDate,ROW(PaymentSchedule3[[#This Row],[Payment number]])-ROW(PaymentSchedule3[[#Headers],[Payment number]])-2)+DAY(LoanStartDate),"")</f>
        <v>51011</v>
      </c>
      <c r="D183" s="33">
        <f ca="1">IF(PaymentSchedule3[[#This Row],[Payment number]]&lt;&gt;"",IF(ROW()-ROW(PaymentSchedule3[[#Headers],[Beginning
balance]])=1,LoanAmount,INDEX(PaymentSchedule3[Ending
balance],ROW()-ROW(PaymentSchedule3[[#Headers],[Beginning
balance]])-1)),"")</f>
        <v>120613.37931496494</v>
      </c>
      <c r="E183" s="33">
        <f ca="1">IF(PaymentSchedule3[[#This Row],[Payment number]]&lt;&gt;"",ScheduledPayment,"")</f>
        <v>1122.6117195220611</v>
      </c>
      <c r="F18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3" s="33">
        <f ca="1">IF(PaymentSchedule3[[#This Row],[Payment number]]&lt;&gt;"",PaymentSchedule3[[#This Row],[Total
payment]]-PaymentSchedule3[[#This Row],[Interest]],"")</f>
        <v>970.82269652007994</v>
      </c>
      <c r="I183" s="33">
        <f ca="1">IF(PaymentSchedule3[[#This Row],[Payment number]]&lt;&gt;"",PaymentSchedule3[[#This Row],[Beginning
balance]]*(InterestRate/PaymentsPerYear),"")</f>
        <v>351.78902300198109</v>
      </c>
      <c r="J183" s="33">
        <f ca="1">IF(PaymentSchedule3[[#This Row],[Payment number]]&lt;&gt;"",IF(PaymentSchedule3[[#This Row],[Scheduled payment]]+PaymentSchedule3[[#This Row],[Extra
payment]]&lt;=PaymentSchedule3[[#This Row],[Beginning
balance]],PaymentSchedule3[[#This Row],[Beginning
balance]]-PaymentSchedule3[[#This Row],[Principal]],0),"")</f>
        <v>119642.55661844487</v>
      </c>
      <c r="K183" s="33">
        <f ca="1">IF(PaymentSchedule3[[#This Row],[Payment number]]&lt;&gt;"",SUM(INDEX(PaymentSchedule3[Interest],1,1):PaymentSchedule3[[#This Row],[Interest]]),"")</f>
        <v>94486.548937195228</v>
      </c>
    </row>
    <row r="184" spans="2:11" ht="24" customHeight="1" x14ac:dyDescent="0.25">
      <c r="B184" s="31">
        <f ca="1">IF(LoanIsGood,IF(ROW()-ROW(PaymentSchedule3[[#Headers],[Payment number]])&gt;ScheduledNumberOfPayments,"",ROW()-ROW(PaymentSchedule3[[#Headers],[Payment number]])),"")</f>
        <v>171</v>
      </c>
      <c r="C184" s="32">
        <f ca="1">IF(PaymentSchedule3[[#This Row],[Payment number]]&lt;&gt;"",EOMONTH(LoanStartDate,ROW(PaymentSchedule3[[#This Row],[Payment number]])-ROW(PaymentSchedule3[[#Headers],[Payment number]])-2)+DAY(LoanStartDate),"")</f>
        <v>51042</v>
      </c>
      <c r="D184" s="33">
        <f ca="1">IF(PaymentSchedule3[[#This Row],[Payment number]]&lt;&gt;"",IF(ROW()-ROW(PaymentSchedule3[[#Headers],[Beginning
balance]])=1,LoanAmount,INDEX(PaymentSchedule3[Ending
balance],ROW()-ROW(PaymentSchedule3[[#Headers],[Beginning
balance]])-1)),"")</f>
        <v>119642.55661844487</v>
      </c>
      <c r="E184" s="33">
        <f ca="1">IF(PaymentSchedule3[[#This Row],[Payment number]]&lt;&gt;"",ScheduledPayment,"")</f>
        <v>1122.6117195220611</v>
      </c>
      <c r="F18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4" s="33">
        <f ca="1">IF(PaymentSchedule3[[#This Row],[Payment number]]&lt;&gt;"",PaymentSchedule3[[#This Row],[Total
payment]]-PaymentSchedule3[[#This Row],[Interest]],"")</f>
        <v>973.65426271826357</v>
      </c>
      <c r="I184" s="33">
        <f ca="1">IF(PaymentSchedule3[[#This Row],[Payment number]]&lt;&gt;"",PaymentSchedule3[[#This Row],[Beginning
balance]]*(InterestRate/PaymentsPerYear),"")</f>
        <v>348.95745680379753</v>
      </c>
      <c r="J184" s="33">
        <f ca="1">IF(PaymentSchedule3[[#This Row],[Payment number]]&lt;&gt;"",IF(PaymentSchedule3[[#This Row],[Scheduled payment]]+PaymentSchedule3[[#This Row],[Extra
payment]]&lt;=PaymentSchedule3[[#This Row],[Beginning
balance]],PaymentSchedule3[[#This Row],[Beginning
balance]]-PaymentSchedule3[[#This Row],[Principal]],0),"")</f>
        <v>118668.9023557266</v>
      </c>
      <c r="K184" s="33">
        <f ca="1">IF(PaymentSchedule3[[#This Row],[Payment number]]&lt;&gt;"",SUM(INDEX(PaymentSchedule3[Interest],1,1):PaymentSchedule3[[#This Row],[Interest]]),"")</f>
        <v>94835.506393999021</v>
      </c>
    </row>
    <row r="185" spans="2:11" ht="24" customHeight="1" x14ac:dyDescent="0.25">
      <c r="B185" s="31">
        <f ca="1">IF(LoanIsGood,IF(ROW()-ROW(PaymentSchedule3[[#Headers],[Payment number]])&gt;ScheduledNumberOfPayments,"",ROW()-ROW(PaymentSchedule3[[#Headers],[Payment number]])),"")</f>
        <v>172</v>
      </c>
      <c r="C185" s="32">
        <f ca="1">IF(PaymentSchedule3[[#This Row],[Payment number]]&lt;&gt;"",EOMONTH(LoanStartDate,ROW(PaymentSchedule3[[#This Row],[Payment number]])-ROW(PaymentSchedule3[[#Headers],[Payment number]])-2)+DAY(LoanStartDate),"")</f>
        <v>51072</v>
      </c>
      <c r="D185" s="33">
        <f ca="1">IF(PaymentSchedule3[[#This Row],[Payment number]]&lt;&gt;"",IF(ROW()-ROW(PaymentSchedule3[[#Headers],[Beginning
balance]])=1,LoanAmount,INDEX(PaymentSchedule3[Ending
balance],ROW()-ROW(PaymentSchedule3[[#Headers],[Beginning
balance]])-1)),"")</f>
        <v>118668.9023557266</v>
      </c>
      <c r="E185" s="33">
        <f ca="1">IF(PaymentSchedule3[[#This Row],[Payment number]]&lt;&gt;"",ScheduledPayment,"")</f>
        <v>1122.6117195220611</v>
      </c>
      <c r="F18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5" s="33">
        <f ca="1">IF(PaymentSchedule3[[#This Row],[Payment number]]&lt;&gt;"",PaymentSchedule3[[#This Row],[Total
payment]]-PaymentSchedule3[[#This Row],[Interest]],"")</f>
        <v>976.49408765119188</v>
      </c>
      <c r="I185" s="33">
        <f ca="1">IF(PaymentSchedule3[[#This Row],[Payment number]]&lt;&gt;"",PaymentSchedule3[[#This Row],[Beginning
balance]]*(InterestRate/PaymentsPerYear),"")</f>
        <v>346.11763187086927</v>
      </c>
      <c r="J185" s="33">
        <f ca="1">IF(PaymentSchedule3[[#This Row],[Payment number]]&lt;&gt;"",IF(PaymentSchedule3[[#This Row],[Scheduled payment]]+PaymentSchedule3[[#This Row],[Extra
payment]]&lt;=PaymentSchedule3[[#This Row],[Beginning
balance]],PaymentSchedule3[[#This Row],[Beginning
balance]]-PaymentSchedule3[[#This Row],[Principal]],0),"")</f>
        <v>117692.40826807541</v>
      </c>
      <c r="K185" s="33">
        <f ca="1">IF(PaymentSchedule3[[#This Row],[Payment number]]&lt;&gt;"",SUM(INDEX(PaymentSchedule3[Interest],1,1):PaymentSchedule3[[#This Row],[Interest]]),"")</f>
        <v>95181.624025869896</v>
      </c>
    </row>
    <row r="186" spans="2:11" ht="24" customHeight="1" x14ac:dyDescent="0.25">
      <c r="B186" s="31">
        <f ca="1">IF(LoanIsGood,IF(ROW()-ROW(PaymentSchedule3[[#Headers],[Payment number]])&gt;ScheduledNumberOfPayments,"",ROW()-ROW(PaymentSchedule3[[#Headers],[Payment number]])),"")</f>
        <v>173</v>
      </c>
      <c r="C186" s="32">
        <f ca="1">IF(PaymentSchedule3[[#This Row],[Payment number]]&lt;&gt;"",EOMONTH(LoanStartDate,ROW(PaymentSchedule3[[#This Row],[Payment number]])-ROW(PaymentSchedule3[[#Headers],[Payment number]])-2)+DAY(LoanStartDate),"")</f>
        <v>51103</v>
      </c>
      <c r="D186" s="33">
        <f ca="1">IF(PaymentSchedule3[[#This Row],[Payment number]]&lt;&gt;"",IF(ROW()-ROW(PaymentSchedule3[[#Headers],[Beginning
balance]])=1,LoanAmount,INDEX(PaymentSchedule3[Ending
balance],ROW()-ROW(PaymentSchedule3[[#Headers],[Beginning
balance]])-1)),"")</f>
        <v>117692.40826807541</v>
      </c>
      <c r="E186" s="33">
        <f ca="1">IF(PaymentSchedule3[[#This Row],[Payment number]]&lt;&gt;"",ScheduledPayment,"")</f>
        <v>1122.6117195220611</v>
      </c>
      <c r="F18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6" s="33">
        <f ca="1">IF(PaymentSchedule3[[#This Row],[Payment number]]&lt;&gt;"",PaymentSchedule3[[#This Row],[Total
payment]]-PaymentSchedule3[[#This Row],[Interest]],"")</f>
        <v>979.34219540684114</v>
      </c>
      <c r="I186" s="33">
        <f ca="1">IF(PaymentSchedule3[[#This Row],[Payment number]]&lt;&gt;"",PaymentSchedule3[[#This Row],[Beginning
balance]]*(InterestRate/PaymentsPerYear),"")</f>
        <v>343.26952411521995</v>
      </c>
      <c r="J186" s="33">
        <f ca="1">IF(PaymentSchedule3[[#This Row],[Payment number]]&lt;&gt;"",IF(PaymentSchedule3[[#This Row],[Scheduled payment]]+PaymentSchedule3[[#This Row],[Extra
payment]]&lt;=PaymentSchedule3[[#This Row],[Beginning
balance]],PaymentSchedule3[[#This Row],[Beginning
balance]]-PaymentSchedule3[[#This Row],[Principal]],0),"")</f>
        <v>116713.06607266856</v>
      </c>
      <c r="K186" s="33">
        <f ca="1">IF(PaymentSchedule3[[#This Row],[Payment number]]&lt;&gt;"",SUM(INDEX(PaymentSchedule3[Interest],1,1):PaymentSchedule3[[#This Row],[Interest]]),"")</f>
        <v>95524.893549985121</v>
      </c>
    </row>
    <row r="187" spans="2:11" ht="24" customHeight="1" x14ac:dyDescent="0.25">
      <c r="B187" s="31">
        <f ca="1">IF(LoanIsGood,IF(ROW()-ROW(PaymentSchedule3[[#Headers],[Payment number]])&gt;ScheduledNumberOfPayments,"",ROW()-ROW(PaymentSchedule3[[#Headers],[Payment number]])),"")</f>
        <v>174</v>
      </c>
      <c r="C187" s="32">
        <f ca="1">IF(PaymentSchedule3[[#This Row],[Payment number]]&lt;&gt;"",EOMONTH(LoanStartDate,ROW(PaymentSchedule3[[#This Row],[Payment number]])-ROW(PaymentSchedule3[[#Headers],[Payment number]])-2)+DAY(LoanStartDate),"")</f>
        <v>51133</v>
      </c>
      <c r="D187" s="33">
        <f ca="1">IF(PaymentSchedule3[[#This Row],[Payment number]]&lt;&gt;"",IF(ROW()-ROW(PaymentSchedule3[[#Headers],[Beginning
balance]])=1,LoanAmount,INDEX(PaymentSchedule3[Ending
balance],ROW()-ROW(PaymentSchedule3[[#Headers],[Beginning
balance]])-1)),"")</f>
        <v>116713.06607266856</v>
      </c>
      <c r="E187" s="33">
        <f ca="1">IF(PaymentSchedule3[[#This Row],[Payment number]]&lt;&gt;"",ScheduledPayment,"")</f>
        <v>1122.6117195220611</v>
      </c>
      <c r="F18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7" s="33">
        <f ca="1">IF(PaymentSchedule3[[#This Row],[Payment number]]&lt;&gt;"",PaymentSchedule3[[#This Row],[Total
payment]]-PaymentSchedule3[[#This Row],[Interest]],"")</f>
        <v>982.19861014344451</v>
      </c>
      <c r="I187" s="33">
        <f ca="1">IF(PaymentSchedule3[[#This Row],[Payment number]]&lt;&gt;"",PaymentSchedule3[[#This Row],[Beginning
balance]]*(InterestRate/PaymentsPerYear),"")</f>
        <v>340.41310937861664</v>
      </c>
      <c r="J187" s="33">
        <f ca="1">IF(PaymentSchedule3[[#This Row],[Payment number]]&lt;&gt;"",IF(PaymentSchedule3[[#This Row],[Scheduled payment]]+PaymentSchedule3[[#This Row],[Extra
payment]]&lt;=PaymentSchedule3[[#This Row],[Beginning
balance]],PaymentSchedule3[[#This Row],[Beginning
balance]]-PaymentSchedule3[[#This Row],[Principal]],0),"")</f>
        <v>115730.86746252512</v>
      </c>
      <c r="K187" s="33">
        <f ca="1">IF(PaymentSchedule3[[#This Row],[Payment number]]&lt;&gt;"",SUM(INDEX(PaymentSchedule3[Interest],1,1):PaymentSchedule3[[#This Row],[Interest]]),"")</f>
        <v>95865.306659363734</v>
      </c>
    </row>
    <row r="188" spans="2:11" ht="24" customHeight="1" x14ac:dyDescent="0.25">
      <c r="B188" s="31">
        <f ca="1">IF(LoanIsGood,IF(ROW()-ROW(PaymentSchedule3[[#Headers],[Payment number]])&gt;ScheduledNumberOfPayments,"",ROW()-ROW(PaymentSchedule3[[#Headers],[Payment number]])),"")</f>
        <v>175</v>
      </c>
      <c r="C188" s="32">
        <f ca="1">IF(PaymentSchedule3[[#This Row],[Payment number]]&lt;&gt;"",EOMONTH(LoanStartDate,ROW(PaymentSchedule3[[#This Row],[Payment number]])-ROW(PaymentSchedule3[[#Headers],[Payment number]])-2)+DAY(LoanStartDate),"")</f>
        <v>51164</v>
      </c>
      <c r="D188" s="33">
        <f ca="1">IF(PaymentSchedule3[[#This Row],[Payment number]]&lt;&gt;"",IF(ROW()-ROW(PaymentSchedule3[[#Headers],[Beginning
balance]])=1,LoanAmount,INDEX(PaymentSchedule3[Ending
balance],ROW()-ROW(PaymentSchedule3[[#Headers],[Beginning
balance]])-1)),"")</f>
        <v>115730.86746252512</v>
      </c>
      <c r="E188" s="33">
        <f ca="1">IF(PaymentSchedule3[[#This Row],[Payment number]]&lt;&gt;"",ScheduledPayment,"")</f>
        <v>1122.6117195220611</v>
      </c>
      <c r="F18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8" s="33">
        <f ca="1">IF(PaymentSchedule3[[#This Row],[Payment number]]&lt;&gt;"",PaymentSchedule3[[#This Row],[Total
payment]]-PaymentSchedule3[[#This Row],[Interest]],"")</f>
        <v>985.06335608969619</v>
      </c>
      <c r="I188" s="33">
        <f ca="1">IF(PaymentSchedule3[[#This Row],[Payment number]]&lt;&gt;"",PaymentSchedule3[[#This Row],[Beginning
balance]]*(InterestRate/PaymentsPerYear),"")</f>
        <v>337.54836343236491</v>
      </c>
      <c r="J188" s="33">
        <f ca="1">IF(PaymentSchedule3[[#This Row],[Payment number]]&lt;&gt;"",IF(PaymentSchedule3[[#This Row],[Scheduled payment]]+PaymentSchedule3[[#This Row],[Extra
payment]]&lt;=PaymentSchedule3[[#This Row],[Beginning
balance]],PaymentSchedule3[[#This Row],[Beginning
balance]]-PaymentSchedule3[[#This Row],[Principal]],0),"")</f>
        <v>114745.80410643542</v>
      </c>
      <c r="K188" s="33">
        <f ca="1">IF(PaymentSchedule3[[#This Row],[Payment number]]&lt;&gt;"",SUM(INDEX(PaymentSchedule3[Interest],1,1):PaymentSchedule3[[#This Row],[Interest]]),"")</f>
        <v>96202.855022796095</v>
      </c>
    </row>
    <row r="189" spans="2:11" ht="24" customHeight="1" x14ac:dyDescent="0.25">
      <c r="B189" s="31">
        <f ca="1">IF(LoanIsGood,IF(ROW()-ROW(PaymentSchedule3[[#Headers],[Payment number]])&gt;ScheduledNumberOfPayments,"",ROW()-ROW(PaymentSchedule3[[#Headers],[Payment number]])),"")</f>
        <v>176</v>
      </c>
      <c r="C189" s="32">
        <f ca="1">IF(PaymentSchedule3[[#This Row],[Payment number]]&lt;&gt;"",EOMONTH(LoanStartDate,ROW(PaymentSchedule3[[#This Row],[Payment number]])-ROW(PaymentSchedule3[[#Headers],[Payment number]])-2)+DAY(LoanStartDate),"")</f>
        <v>51195</v>
      </c>
      <c r="D189" s="33">
        <f ca="1">IF(PaymentSchedule3[[#This Row],[Payment number]]&lt;&gt;"",IF(ROW()-ROW(PaymentSchedule3[[#Headers],[Beginning
balance]])=1,LoanAmount,INDEX(PaymentSchedule3[Ending
balance],ROW()-ROW(PaymentSchedule3[[#Headers],[Beginning
balance]])-1)),"")</f>
        <v>114745.80410643542</v>
      </c>
      <c r="E189" s="33">
        <f ca="1">IF(PaymentSchedule3[[#This Row],[Payment number]]&lt;&gt;"",ScheduledPayment,"")</f>
        <v>1122.6117195220611</v>
      </c>
      <c r="F18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8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89" s="33">
        <f ca="1">IF(PaymentSchedule3[[#This Row],[Payment number]]&lt;&gt;"",PaymentSchedule3[[#This Row],[Total
payment]]-PaymentSchedule3[[#This Row],[Interest]],"")</f>
        <v>987.93645754495776</v>
      </c>
      <c r="I189" s="33">
        <f ca="1">IF(PaymentSchedule3[[#This Row],[Payment number]]&lt;&gt;"",PaymentSchedule3[[#This Row],[Beginning
balance]]*(InterestRate/PaymentsPerYear),"")</f>
        <v>334.67526197710333</v>
      </c>
      <c r="J189" s="33">
        <f ca="1">IF(PaymentSchedule3[[#This Row],[Payment number]]&lt;&gt;"",IF(PaymentSchedule3[[#This Row],[Scheduled payment]]+PaymentSchedule3[[#This Row],[Extra
payment]]&lt;=PaymentSchedule3[[#This Row],[Beginning
balance]],PaymentSchedule3[[#This Row],[Beginning
balance]]-PaymentSchedule3[[#This Row],[Principal]],0),"")</f>
        <v>113757.86764889046</v>
      </c>
      <c r="K189" s="33">
        <f ca="1">IF(PaymentSchedule3[[#This Row],[Payment number]]&lt;&gt;"",SUM(INDEX(PaymentSchedule3[Interest],1,1):PaymentSchedule3[[#This Row],[Interest]]),"")</f>
        <v>96537.530284773195</v>
      </c>
    </row>
    <row r="190" spans="2:11" ht="24" customHeight="1" x14ac:dyDescent="0.25">
      <c r="B190" s="31">
        <f ca="1">IF(LoanIsGood,IF(ROW()-ROW(PaymentSchedule3[[#Headers],[Payment number]])&gt;ScheduledNumberOfPayments,"",ROW()-ROW(PaymentSchedule3[[#Headers],[Payment number]])),"")</f>
        <v>177</v>
      </c>
      <c r="C190" s="32">
        <f ca="1">IF(PaymentSchedule3[[#This Row],[Payment number]]&lt;&gt;"",EOMONTH(LoanStartDate,ROW(PaymentSchedule3[[#This Row],[Payment number]])-ROW(PaymentSchedule3[[#Headers],[Payment number]])-2)+DAY(LoanStartDate),"")</f>
        <v>51224</v>
      </c>
      <c r="D190" s="33">
        <f ca="1">IF(PaymentSchedule3[[#This Row],[Payment number]]&lt;&gt;"",IF(ROW()-ROW(PaymentSchedule3[[#Headers],[Beginning
balance]])=1,LoanAmount,INDEX(PaymentSchedule3[Ending
balance],ROW()-ROW(PaymentSchedule3[[#Headers],[Beginning
balance]])-1)),"")</f>
        <v>113757.86764889046</v>
      </c>
      <c r="E190" s="33">
        <f ca="1">IF(PaymentSchedule3[[#This Row],[Payment number]]&lt;&gt;"",ScheduledPayment,"")</f>
        <v>1122.6117195220611</v>
      </c>
      <c r="F19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0" s="33">
        <f ca="1">IF(PaymentSchedule3[[#This Row],[Payment number]]&lt;&gt;"",PaymentSchedule3[[#This Row],[Total
payment]]-PaymentSchedule3[[#This Row],[Interest]],"")</f>
        <v>990.8179388794639</v>
      </c>
      <c r="I190" s="33">
        <f ca="1">IF(PaymentSchedule3[[#This Row],[Payment number]]&lt;&gt;"",PaymentSchedule3[[#This Row],[Beginning
balance]]*(InterestRate/PaymentsPerYear),"")</f>
        <v>331.7937806425972</v>
      </c>
      <c r="J190" s="33">
        <f ca="1">IF(PaymentSchedule3[[#This Row],[Payment number]]&lt;&gt;"",IF(PaymentSchedule3[[#This Row],[Scheduled payment]]+PaymentSchedule3[[#This Row],[Extra
payment]]&lt;=PaymentSchedule3[[#This Row],[Beginning
balance]],PaymentSchedule3[[#This Row],[Beginning
balance]]-PaymentSchedule3[[#This Row],[Principal]],0),"")</f>
        <v>112767.04971001099</v>
      </c>
      <c r="K190" s="33">
        <f ca="1">IF(PaymentSchedule3[[#This Row],[Payment number]]&lt;&gt;"",SUM(INDEX(PaymentSchedule3[Interest],1,1):PaymentSchedule3[[#This Row],[Interest]]),"")</f>
        <v>96869.324065415785</v>
      </c>
    </row>
    <row r="191" spans="2:11" ht="24" customHeight="1" x14ac:dyDescent="0.25">
      <c r="B191" s="31">
        <f ca="1">IF(LoanIsGood,IF(ROW()-ROW(PaymentSchedule3[[#Headers],[Payment number]])&gt;ScheduledNumberOfPayments,"",ROW()-ROW(PaymentSchedule3[[#Headers],[Payment number]])),"")</f>
        <v>178</v>
      </c>
      <c r="C191" s="32">
        <f ca="1">IF(PaymentSchedule3[[#This Row],[Payment number]]&lt;&gt;"",EOMONTH(LoanStartDate,ROW(PaymentSchedule3[[#This Row],[Payment number]])-ROW(PaymentSchedule3[[#Headers],[Payment number]])-2)+DAY(LoanStartDate),"")</f>
        <v>51255</v>
      </c>
      <c r="D191" s="33">
        <f ca="1">IF(PaymentSchedule3[[#This Row],[Payment number]]&lt;&gt;"",IF(ROW()-ROW(PaymentSchedule3[[#Headers],[Beginning
balance]])=1,LoanAmount,INDEX(PaymentSchedule3[Ending
balance],ROW()-ROW(PaymentSchedule3[[#Headers],[Beginning
balance]])-1)),"")</f>
        <v>112767.04971001099</v>
      </c>
      <c r="E191" s="33">
        <f ca="1">IF(PaymentSchedule3[[#This Row],[Payment number]]&lt;&gt;"",ScheduledPayment,"")</f>
        <v>1122.6117195220611</v>
      </c>
      <c r="F19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1" s="33">
        <f ca="1">IF(PaymentSchedule3[[#This Row],[Payment number]]&lt;&gt;"",PaymentSchedule3[[#This Row],[Total
payment]]-PaymentSchedule3[[#This Row],[Interest]],"")</f>
        <v>993.70782453452898</v>
      </c>
      <c r="I191" s="33">
        <f ca="1">IF(PaymentSchedule3[[#This Row],[Payment number]]&lt;&gt;"",PaymentSchedule3[[#This Row],[Beginning
balance]]*(InterestRate/PaymentsPerYear),"")</f>
        <v>328.90389498753206</v>
      </c>
      <c r="J191" s="33">
        <f ca="1">IF(PaymentSchedule3[[#This Row],[Payment number]]&lt;&gt;"",IF(PaymentSchedule3[[#This Row],[Scheduled payment]]+PaymentSchedule3[[#This Row],[Extra
payment]]&lt;=PaymentSchedule3[[#This Row],[Beginning
balance]],PaymentSchedule3[[#This Row],[Beginning
balance]]-PaymentSchedule3[[#This Row],[Principal]],0),"")</f>
        <v>111773.34188547646</v>
      </c>
      <c r="K191" s="33">
        <f ca="1">IF(PaymentSchedule3[[#This Row],[Payment number]]&lt;&gt;"",SUM(INDEX(PaymentSchedule3[Interest],1,1):PaymentSchedule3[[#This Row],[Interest]]),"")</f>
        <v>97198.22796040331</v>
      </c>
    </row>
    <row r="192" spans="2:11" ht="24" customHeight="1" x14ac:dyDescent="0.25">
      <c r="B192" s="31">
        <f ca="1">IF(LoanIsGood,IF(ROW()-ROW(PaymentSchedule3[[#Headers],[Payment number]])&gt;ScheduledNumberOfPayments,"",ROW()-ROW(PaymentSchedule3[[#Headers],[Payment number]])),"")</f>
        <v>179</v>
      </c>
      <c r="C192" s="32">
        <f ca="1">IF(PaymentSchedule3[[#This Row],[Payment number]]&lt;&gt;"",EOMONTH(LoanStartDate,ROW(PaymentSchedule3[[#This Row],[Payment number]])-ROW(PaymentSchedule3[[#Headers],[Payment number]])-2)+DAY(LoanStartDate),"")</f>
        <v>51285</v>
      </c>
      <c r="D192" s="33">
        <f ca="1">IF(PaymentSchedule3[[#This Row],[Payment number]]&lt;&gt;"",IF(ROW()-ROW(PaymentSchedule3[[#Headers],[Beginning
balance]])=1,LoanAmount,INDEX(PaymentSchedule3[Ending
balance],ROW()-ROW(PaymentSchedule3[[#Headers],[Beginning
balance]])-1)),"")</f>
        <v>111773.34188547646</v>
      </c>
      <c r="E192" s="33">
        <f ca="1">IF(PaymentSchedule3[[#This Row],[Payment number]]&lt;&gt;"",ScheduledPayment,"")</f>
        <v>1122.6117195220611</v>
      </c>
      <c r="F19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2" s="33">
        <f ca="1">IF(PaymentSchedule3[[#This Row],[Payment number]]&lt;&gt;"",PaymentSchedule3[[#This Row],[Total
payment]]-PaymentSchedule3[[#This Row],[Interest]],"")</f>
        <v>996.60613902275475</v>
      </c>
      <c r="I192" s="33">
        <f ca="1">IF(PaymentSchedule3[[#This Row],[Payment number]]&lt;&gt;"",PaymentSchedule3[[#This Row],[Beginning
balance]]*(InterestRate/PaymentsPerYear),"")</f>
        <v>326.00558049930635</v>
      </c>
      <c r="J192" s="33">
        <f ca="1">IF(PaymentSchedule3[[#This Row],[Payment number]]&lt;&gt;"",IF(PaymentSchedule3[[#This Row],[Scheduled payment]]+PaymentSchedule3[[#This Row],[Extra
payment]]&lt;=PaymentSchedule3[[#This Row],[Beginning
balance]],PaymentSchedule3[[#This Row],[Beginning
balance]]-PaymentSchedule3[[#This Row],[Principal]],0),"")</f>
        <v>110776.73574645371</v>
      </c>
      <c r="K192" s="33">
        <f ca="1">IF(PaymentSchedule3[[#This Row],[Payment number]]&lt;&gt;"",SUM(INDEX(PaymentSchedule3[Interest],1,1):PaymentSchedule3[[#This Row],[Interest]]),"")</f>
        <v>97524.233540902613</v>
      </c>
    </row>
    <row r="193" spans="2:11" ht="24" customHeight="1" x14ac:dyDescent="0.25">
      <c r="B193" s="31">
        <f ca="1">IF(LoanIsGood,IF(ROW()-ROW(PaymentSchedule3[[#Headers],[Payment number]])&gt;ScheduledNumberOfPayments,"",ROW()-ROW(PaymentSchedule3[[#Headers],[Payment number]])),"")</f>
        <v>180</v>
      </c>
      <c r="C193" s="32">
        <f ca="1">IF(PaymentSchedule3[[#This Row],[Payment number]]&lt;&gt;"",EOMONTH(LoanStartDate,ROW(PaymentSchedule3[[#This Row],[Payment number]])-ROW(PaymentSchedule3[[#Headers],[Payment number]])-2)+DAY(LoanStartDate),"")</f>
        <v>51316</v>
      </c>
      <c r="D193" s="33">
        <f ca="1">IF(PaymentSchedule3[[#This Row],[Payment number]]&lt;&gt;"",IF(ROW()-ROW(PaymentSchedule3[[#Headers],[Beginning
balance]])=1,LoanAmount,INDEX(PaymentSchedule3[Ending
balance],ROW()-ROW(PaymentSchedule3[[#Headers],[Beginning
balance]])-1)),"")</f>
        <v>110776.73574645371</v>
      </c>
      <c r="E193" s="33">
        <f ca="1">IF(PaymentSchedule3[[#This Row],[Payment number]]&lt;&gt;"",ScheduledPayment,"")</f>
        <v>1122.6117195220611</v>
      </c>
      <c r="F19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3" s="33">
        <f ca="1">IF(PaymentSchedule3[[#This Row],[Payment number]]&lt;&gt;"",PaymentSchedule3[[#This Row],[Total
payment]]-PaymentSchedule3[[#This Row],[Interest]],"")</f>
        <v>999.51290692823773</v>
      </c>
      <c r="I193" s="33">
        <f ca="1">IF(PaymentSchedule3[[#This Row],[Payment number]]&lt;&gt;"",PaymentSchedule3[[#This Row],[Beginning
balance]]*(InterestRate/PaymentsPerYear),"")</f>
        <v>323.09881259382331</v>
      </c>
      <c r="J193" s="33">
        <f ca="1">IF(PaymentSchedule3[[#This Row],[Payment number]]&lt;&gt;"",IF(PaymentSchedule3[[#This Row],[Scheduled payment]]+PaymentSchedule3[[#This Row],[Extra
payment]]&lt;=PaymentSchedule3[[#This Row],[Beginning
balance]],PaymentSchedule3[[#This Row],[Beginning
balance]]-PaymentSchedule3[[#This Row],[Principal]],0),"")</f>
        <v>109777.22283952546</v>
      </c>
      <c r="K193" s="33">
        <f ca="1">IF(PaymentSchedule3[[#This Row],[Payment number]]&lt;&gt;"",SUM(INDEX(PaymentSchedule3[Interest],1,1):PaymentSchedule3[[#This Row],[Interest]]),"")</f>
        <v>97847.332353496429</v>
      </c>
    </row>
    <row r="194" spans="2:11" ht="24" customHeight="1" x14ac:dyDescent="0.25">
      <c r="B194" s="31">
        <f ca="1">IF(LoanIsGood,IF(ROW()-ROW(PaymentSchedule3[[#Headers],[Payment number]])&gt;ScheduledNumberOfPayments,"",ROW()-ROW(PaymentSchedule3[[#Headers],[Payment number]])),"")</f>
        <v>181</v>
      </c>
      <c r="C194" s="32">
        <f ca="1">IF(PaymentSchedule3[[#This Row],[Payment number]]&lt;&gt;"",EOMONTH(LoanStartDate,ROW(PaymentSchedule3[[#This Row],[Payment number]])-ROW(PaymentSchedule3[[#Headers],[Payment number]])-2)+DAY(LoanStartDate),"")</f>
        <v>51346</v>
      </c>
      <c r="D194" s="33">
        <f ca="1">IF(PaymentSchedule3[[#This Row],[Payment number]]&lt;&gt;"",IF(ROW()-ROW(PaymentSchedule3[[#Headers],[Beginning
balance]])=1,LoanAmount,INDEX(PaymentSchedule3[Ending
balance],ROW()-ROW(PaymentSchedule3[[#Headers],[Beginning
balance]])-1)),"")</f>
        <v>109777.22283952546</v>
      </c>
      <c r="E194" s="33">
        <f ca="1">IF(PaymentSchedule3[[#This Row],[Payment number]]&lt;&gt;"",ScheduledPayment,"")</f>
        <v>1122.6117195220611</v>
      </c>
      <c r="F19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4" s="33">
        <f ca="1">IF(PaymentSchedule3[[#This Row],[Payment number]]&lt;&gt;"",PaymentSchedule3[[#This Row],[Total
payment]]-PaymentSchedule3[[#This Row],[Interest]],"")</f>
        <v>1002.4281529067785</v>
      </c>
      <c r="I194" s="33">
        <f ca="1">IF(PaymentSchedule3[[#This Row],[Payment number]]&lt;&gt;"",PaymentSchedule3[[#This Row],[Beginning
balance]]*(InterestRate/PaymentsPerYear),"")</f>
        <v>320.18356661528264</v>
      </c>
      <c r="J194" s="33">
        <f ca="1">IF(PaymentSchedule3[[#This Row],[Payment number]]&lt;&gt;"",IF(PaymentSchedule3[[#This Row],[Scheduled payment]]+PaymentSchedule3[[#This Row],[Extra
payment]]&lt;=PaymentSchedule3[[#This Row],[Beginning
balance]],PaymentSchedule3[[#This Row],[Beginning
balance]]-PaymentSchedule3[[#This Row],[Principal]],0),"")</f>
        <v>108774.79468661868</v>
      </c>
      <c r="K194" s="33">
        <f ca="1">IF(PaymentSchedule3[[#This Row],[Payment number]]&lt;&gt;"",SUM(INDEX(PaymentSchedule3[Interest],1,1):PaymentSchedule3[[#This Row],[Interest]]),"")</f>
        <v>98167.515920111706</v>
      </c>
    </row>
    <row r="195" spans="2:11" ht="24" customHeight="1" x14ac:dyDescent="0.25">
      <c r="B195" s="31">
        <f ca="1">IF(LoanIsGood,IF(ROW()-ROW(PaymentSchedule3[[#Headers],[Payment number]])&gt;ScheduledNumberOfPayments,"",ROW()-ROW(PaymentSchedule3[[#Headers],[Payment number]])),"")</f>
        <v>182</v>
      </c>
      <c r="C195" s="32">
        <f ca="1">IF(PaymentSchedule3[[#This Row],[Payment number]]&lt;&gt;"",EOMONTH(LoanStartDate,ROW(PaymentSchedule3[[#This Row],[Payment number]])-ROW(PaymentSchedule3[[#Headers],[Payment number]])-2)+DAY(LoanStartDate),"")</f>
        <v>51377</v>
      </c>
      <c r="D195" s="33">
        <f ca="1">IF(PaymentSchedule3[[#This Row],[Payment number]]&lt;&gt;"",IF(ROW()-ROW(PaymentSchedule3[[#Headers],[Beginning
balance]])=1,LoanAmount,INDEX(PaymentSchedule3[Ending
balance],ROW()-ROW(PaymentSchedule3[[#Headers],[Beginning
balance]])-1)),"")</f>
        <v>108774.79468661868</v>
      </c>
      <c r="E195" s="33">
        <f ca="1">IF(PaymentSchedule3[[#This Row],[Payment number]]&lt;&gt;"",ScheduledPayment,"")</f>
        <v>1122.6117195220611</v>
      </c>
      <c r="F19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5" s="33">
        <f ca="1">IF(PaymentSchedule3[[#This Row],[Payment number]]&lt;&gt;"",PaymentSchedule3[[#This Row],[Total
payment]]-PaymentSchedule3[[#This Row],[Interest]],"")</f>
        <v>1005.3519016860899</v>
      </c>
      <c r="I195" s="33">
        <f ca="1">IF(PaymentSchedule3[[#This Row],[Payment number]]&lt;&gt;"",PaymentSchedule3[[#This Row],[Beginning
balance]]*(InterestRate/PaymentsPerYear),"")</f>
        <v>317.25981783597115</v>
      </c>
      <c r="J195" s="33">
        <f ca="1">IF(PaymentSchedule3[[#This Row],[Payment number]]&lt;&gt;"",IF(PaymentSchedule3[[#This Row],[Scheduled payment]]+PaymentSchedule3[[#This Row],[Extra
payment]]&lt;=PaymentSchedule3[[#This Row],[Beginning
balance]],PaymentSchedule3[[#This Row],[Beginning
balance]]-PaymentSchedule3[[#This Row],[Principal]],0),"")</f>
        <v>107769.44278493259</v>
      </c>
      <c r="K195" s="33">
        <f ca="1">IF(PaymentSchedule3[[#This Row],[Payment number]]&lt;&gt;"",SUM(INDEX(PaymentSchedule3[Interest],1,1):PaymentSchedule3[[#This Row],[Interest]]),"")</f>
        <v>98484.775737947683</v>
      </c>
    </row>
    <row r="196" spans="2:11" ht="24" customHeight="1" x14ac:dyDescent="0.25">
      <c r="B196" s="31">
        <f ca="1">IF(LoanIsGood,IF(ROW()-ROW(PaymentSchedule3[[#Headers],[Payment number]])&gt;ScheduledNumberOfPayments,"",ROW()-ROW(PaymentSchedule3[[#Headers],[Payment number]])),"")</f>
        <v>183</v>
      </c>
      <c r="C196" s="32">
        <f ca="1">IF(PaymentSchedule3[[#This Row],[Payment number]]&lt;&gt;"",EOMONTH(LoanStartDate,ROW(PaymentSchedule3[[#This Row],[Payment number]])-ROW(PaymentSchedule3[[#Headers],[Payment number]])-2)+DAY(LoanStartDate),"")</f>
        <v>51408</v>
      </c>
      <c r="D196" s="33">
        <f ca="1">IF(PaymentSchedule3[[#This Row],[Payment number]]&lt;&gt;"",IF(ROW()-ROW(PaymentSchedule3[[#Headers],[Beginning
balance]])=1,LoanAmount,INDEX(PaymentSchedule3[Ending
balance],ROW()-ROW(PaymentSchedule3[[#Headers],[Beginning
balance]])-1)),"")</f>
        <v>107769.44278493259</v>
      </c>
      <c r="E196" s="33">
        <f ca="1">IF(PaymentSchedule3[[#This Row],[Payment number]]&lt;&gt;"",ScheduledPayment,"")</f>
        <v>1122.6117195220611</v>
      </c>
      <c r="F19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6" s="33">
        <f ca="1">IF(PaymentSchedule3[[#This Row],[Payment number]]&lt;&gt;"",PaymentSchedule3[[#This Row],[Total
payment]]-PaymentSchedule3[[#This Row],[Interest]],"")</f>
        <v>1008.2841780660077</v>
      </c>
      <c r="I196" s="33">
        <f ca="1">IF(PaymentSchedule3[[#This Row],[Payment number]]&lt;&gt;"",PaymentSchedule3[[#This Row],[Beginning
balance]]*(InterestRate/PaymentsPerYear),"")</f>
        <v>314.32754145605338</v>
      </c>
      <c r="J196" s="33">
        <f ca="1">IF(PaymentSchedule3[[#This Row],[Payment number]]&lt;&gt;"",IF(PaymentSchedule3[[#This Row],[Scheduled payment]]+PaymentSchedule3[[#This Row],[Extra
payment]]&lt;=PaymentSchedule3[[#This Row],[Beginning
balance]],PaymentSchedule3[[#This Row],[Beginning
balance]]-PaymentSchedule3[[#This Row],[Principal]],0),"")</f>
        <v>106761.15860686658</v>
      </c>
      <c r="K196" s="33">
        <f ca="1">IF(PaymentSchedule3[[#This Row],[Payment number]]&lt;&gt;"",SUM(INDEX(PaymentSchedule3[Interest],1,1):PaymentSchedule3[[#This Row],[Interest]]),"")</f>
        <v>98799.103279403731</v>
      </c>
    </row>
    <row r="197" spans="2:11" ht="24" customHeight="1" x14ac:dyDescent="0.25">
      <c r="B197" s="31">
        <f ca="1">IF(LoanIsGood,IF(ROW()-ROW(PaymentSchedule3[[#Headers],[Payment number]])&gt;ScheduledNumberOfPayments,"",ROW()-ROW(PaymentSchedule3[[#Headers],[Payment number]])),"")</f>
        <v>184</v>
      </c>
      <c r="C197" s="32">
        <f ca="1">IF(PaymentSchedule3[[#This Row],[Payment number]]&lt;&gt;"",EOMONTH(LoanStartDate,ROW(PaymentSchedule3[[#This Row],[Payment number]])-ROW(PaymentSchedule3[[#Headers],[Payment number]])-2)+DAY(LoanStartDate),"")</f>
        <v>51438</v>
      </c>
      <c r="D197" s="33">
        <f ca="1">IF(PaymentSchedule3[[#This Row],[Payment number]]&lt;&gt;"",IF(ROW()-ROW(PaymentSchedule3[[#Headers],[Beginning
balance]])=1,LoanAmount,INDEX(PaymentSchedule3[Ending
balance],ROW()-ROW(PaymentSchedule3[[#Headers],[Beginning
balance]])-1)),"")</f>
        <v>106761.15860686658</v>
      </c>
      <c r="E197" s="33">
        <f ca="1">IF(PaymentSchedule3[[#This Row],[Payment number]]&lt;&gt;"",ScheduledPayment,"")</f>
        <v>1122.6117195220611</v>
      </c>
      <c r="F19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7" s="33">
        <f ca="1">IF(PaymentSchedule3[[#This Row],[Payment number]]&lt;&gt;"",PaymentSchedule3[[#This Row],[Total
payment]]-PaymentSchedule3[[#This Row],[Interest]],"")</f>
        <v>1011.2250069187003</v>
      </c>
      <c r="I197" s="33">
        <f ca="1">IF(PaymentSchedule3[[#This Row],[Payment number]]&lt;&gt;"",PaymentSchedule3[[#This Row],[Beginning
balance]]*(InterestRate/PaymentsPerYear),"")</f>
        <v>311.38671260336088</v>
      </c>
      <c r="J197" s="33">
        <f ca="1">IF(PaymentSchedule3[[#This Row],[Payment number]]&lt;&gt;"",IF(PaymentSchedule3[[#This Row],[Scheduled payment]]+PaymentSchedule3[[#This Row],[Extra
payment]]&lt;=PaymentSchedule3[[#This Row],[Beginning
balance]],PaymentSchedule3[[#This Row],[Beginning
balance]]-PaymentSchedule3[[#This Row],[Principal]],0),"")</f>
        <v>105749.93359994788</v>
      </c>
      <c r="K197" s="33">
        <f ca="1">IF(PaymentSchedule3[[#This Row],[Payment number]]&lt;&gt;"",SUM(INDEX(PaymentSchedule3[Interest],1,1):PaymentSchedule3[[#This Row],[Interest]]),"")</f>
        <v>99110.489992007089</v>
      </c>
    </row>
    <row r="198" spans="2:11" ht="24" customHeight="1" x14ac:dyDescent="0.25">
      <c r="B198" s="31">
        <f ca="1">IF(LoanIsGood,IF(ROW()-ROW(PaymentSchedule3[[#Headers],[Payment number]])&gt;ScheduledNumberOfPayments,"",ROW()-ROW(PaymentSchedule3[[#Headers],[Payment number]])),"")</f>
        <v>185</v>
      </c>
      <c r="C198" s="32">
        <f ca="1">IF(PaymentSchedule3[[#This Row],[Payment number]]&lt;&gt;"",EOMONTH(LoanStartDate,ROW(PaymentSchedule3[[#This Row],[Payment number]])-ROW(PaymentSchedule3[[#Headers],[Payment number]])-2)+DAY(LoanStartDate),"")</f>
        <v>51469</v>
      </c>
      <c r="D198" s="33">
        <f ca="1">IF(PaymentSchedule3[[#This Row],[Payment number]]&lt;&gt;"",IF(ROW()-ROW(PaymentSchedule3[[#Headers],[Beginning
balance]])=1,LoanAmount,INDEX(PaymentSchedule3[Ending
balance],ROW()-ROW(PaymentSchedule3[[#Headers],[Beginning
balance]])-1)),"")</f>
        <v>105749.93359994788</v>
      </c>
      <c r="E198" s="33">
        <f ca="1">IF(PaymentSchedule3[[#This Row],[Payment number]]&lt;&gt;"",ScheduledPayment,"")</f>
        <v>1122.6117195220611</v>
      </c>
      <c r="F19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8" s="33">
        <f ca="1">IF(PaymentSchedule3[[#This Row],[Payment number]]&lt;&gt;"",PaymentSchedule3[[#This Row],[Total
payment]]-PaymentSchedule3[[#This Row],[Interest]],"")</f>
        <v>1014.1744131888797</v>
      </c>
      <c r="I198" s="33">
        <f ca="1">IF(PaymentSchedule3[[#This Row],[Payment number]]&lt;&gt;"",PaymentSchedule3[[#This Row],[Beginning
balance]]*(InterestRate/PaymentsPerYear),"")</f>
        <v>308.43730633318131</v>
      </c>
      <c r="J198" s="33">
        <f ca="1">IF(PaymentSchedule3[[#This Row],[Payment number]]&lt;&gt;"",IF(PaymentSchedule3[[#This Row],[Scheduled payment]]+PaymentSchedule3[[#This Row],[Extra
payment]]&lt;=PaymentSchedule3[[#This Row],[Beginning
balance]],PaymentSchedule3[[#This Row],[Beginning
balance]]-PaymentSchedule3[[#This Row],[Principal]],0),"")</f>
        <v>104735.75918675899</v>
      </c>
      <c r="K198" s="33">
        <f ca="1">IF(PaymentSchedule3[[#This Row],[Payment number]]&lt;&gt;"",SUM(INDEX(PaymentSchedule3[Interest],1,1):PaymentSchedule3[[#This Row],[Interest]]),"")</f>
        <v>99418.927298340277</v>
      </c>
    </row>
    <row r="199" spans="2:11" ht="24" customHeight="1" x14ac:dyDescent="0.25">
      <c r="B199" s="31">
        <f ca="1">IF(LoanIsGood,IF(ROW()-ROW(PaymentSchedule3[[#Headers],[Payment number]])&gt;ScheduledNumberOfPayments,"",ROW()-ROW(PaymentSchedule3[[#Headers],[Payment number]])),"")</f>
        <v>186</v>
      </c>
      <c r="C199" s="32">
        <f ca="1">IF(PaymentSchedule3[[#This Row],[Payment number]]&lt;&gt;"",EOMONTH(LoanStartDate,ROW(PaymentSchedule3[[#This Row],[Payment number]])-ROW(PaymentSchedule3[[#Headers],[Payment number]])-2)+DAY(LoanStartDate),"")</f>
        <v>51499</v>
      </c>
      <c r="D199" s="33">
        <f ca="1">IF(PaymentSchedule3[[#This Row],[Payment number]]&lt;&gt;"",IF(ROW()-ROW(PaymentSchedule3[[#Headers],[Beginning
balance]])=1,LoanAmount,INDEX(PaymentSchedule3[Ending
balance],ROW()-ROW(PaymentSchedule3[[#Headers],[Beginning
balance]])-1)),"")</f>
        <v>104735.75918675899</v>
      </c>
      <c r="E199" s="33">
        <f ca="1">IF(PaymentSchedule3[[#This Row],[Payment number]]&lt;&gt;"",ScheduledPayment,"")</f>
        <v>1122.6117195220611</v>
      </c>
      <c r="F19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19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199" s="33">
        <f ca="1">IF(PaymentSchedule3[[#This Row],[Payment number]]&lt;&gt;"",PaymentSchedule3[[#This Row],[Total
payment]]-PaymentSchedule3[[#This Row],[Interest]],"")</f>
        <v>1017.132421894014</v>
      </c>
      <c r="I199" s="33">
        <f ca="1">IF(PaymentSchedule3[[#This Row],[Payment number]]&lt;&gt;"",PaymentSchedule3[[#This Row],[Beginning
balance]]*(InterestRate/PaymentsPerYear),"")</f>
        <v>305.47929762804711</v>
      </c>
      <c r="J199" s="33">
        <f ca="1">IF(PaymentSchedule3[[#This Row],[Payment number]]&lt;&gt;"",IF(PaymentSchedule3[[#This Row],[Scheduled payment]]+PaymentSchedule3[[#This Row],[Extra
payment]]&lt;=PaymentSchedule3[[#This Row],[Beginning
balance]],PaymentSchedule3[[#This Row],[Beginning
balance]]-PaymentSchedule3[[#This Row],[Principal]],0),"")</f>
        <v>103718.62676486498</v>
      </c>
      <c r="K199" s="33">
        <f ca="1">IF(PaymentSchedule3[[#This Row],[Payment number]]&lt;&gt;"",SUM(INDEX(PaymentSchedule3[Interest],1,1):PaymentSchedule3[[#This Row],[Interest]]),"")</f>
        <v>99724.406595968321</v>
      </c>
    </row>
    <row r="200" spans="2:11" ht="24" customHeight="1" x14ac:dyDescent="0.25">
      <c r="B200" s="31">
        <f ca="1">IF(LoanIsGood,IF(ROW()-ROW(PaymentSchedule3[[#Headers],[Payment number]])&gt;ScheduledNumberOfPayments,"",ROW()-ROW(PaymentSchedule3[[#Headers],[Payment number]])),"")</f>
        <v>187</v>
      </c>
      <c r="C200" s="32">
        <f ca="1">IF(PaymentSchedule3[[#This Row],[Payment number]]&lt;&gt;"",EOMONTH(LoanStartDate,ROW(PaymentSchedule3[[#This Row],[Payment number]])-ROW(PaymentSchedule3[[#Headers],[Payment number]])-2)+DAY(LoanStartDate),"")</f>
        <v>51530</v>
      </c>
      <c r="D200" s="33">
        <f ca="1">IF(PaymentSchedule3[[#This Row],[Payment number]]&lt;&gt;"",IF(ROW()-ROW(PaymentSchedule3[[#Headers],[Beginning
balance]])=1,LoanAmount,INDEX(PaymentSchedule3[Ending
balance],ROW()-ROW(PaymentSchedule3[[#Headers],[Beginning
balance]])-1)),"")</f>
        <v>103718.62676486498</v>
      </c>
      <c r="E200" s="33">
        <f ca="1">IF(PaymentSchedule3[[#This Row],[Payment number]]&lt;&gt;"",ScheduledPayment,"")</f>
        <v>1122.6117195220611</v>
      </c>
      <c r="F20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0" s="33">
        <f ca="1">IF(PaymentSchedule3[[#This Row],[Payment number]]&lt;&gt;"",PaymentSchedule3[[#This Row],[Total
payment]]-PaymentSchedule3[[#This Row],[Interest]],"")</f>
        <v>1020.0990581245383</v>
      </c>
      <c r="I200" s="33">
        <f ca="1">IF(PaymentSchedule3[[#This Row],[Payment number]]&lt;&gt;"",PaymentSchedule3[[#This Row],[Beginning
balance]]*(InterestRate/PaymentsPerYear),"")</f>
        <v>302.51266139752289</v>
      </c>
      <c r="J200" s="33">
        <f ca="1">IF(PaymentSchedule3[[#This Row],[Payment number]]&lt;&gt;"",IF(PaymentSchedule3[[#This Row],[Scheduled payment]]+PaymentSchedule3[[#This Row],[Extra
payment]]&lt;=PaymentSchedule3[[#This Row],[Beginning
balance]],PaymentSchedule3[[#This Row],[Beginning
balance]]-PaymentSchedule3[[#This Row],[Principal]],0),"")</f>
        <v>102698.52770674044</v>
      </c>
      <c r="K200" s="33">
        <f ca="1">IF(PaymentSchedule3[[#This Row],[Payment number]]&lt;&gt;"",SUM(INDEX(PaymentSchedule3[Interest],1,1):PaymentSchedule3[[#This Row],[Interest]]),"")</f>
        <v>100026.91925736585</v>
      </c>
    </row>
    <row r="201" spans="2:11" ht="24" customHeight="1" x14ac:dyDescent="0.25">
      <c r="B201" s="31">
        <f ca="1">IF(LoanIsGood,IF(ROW()-ROW(PaymentSchedule3[[#Headers],[Payment number]])&gt;ScheduledNumberOfPayments,"",ROW()-ROW(PaymentSchedule3[[#Headers],[Payment number]])),"")</f>
        <v>188</v>
      </c>
      <c r="C201" s="32">
        <f ca="1">IF(PaymentSchedule3[[#This Row],[Payment number]]&lt;&gt;"",EOMONTH(LoanStartDate,ROW(PaymentSchedule3[[#This Row],[Payment number]])-ROW(PaymentSchedule3[[#Headers],[Payment number]])-2)+DAY(LoanStartDate),"")</f>
        <v>51561</v>
      </c>
      <c r="D201" s="33">
        <f ca="1">IF(PaymentSchedule3[[#This Row],[Payment number]]&lt;&gt;"",IF(ROW()-ROW(PaymentSchedule3[[#Headers],[Beginning
balance]])=1,LoanAmount,INDEX(PaymentSchedule3[Ending
balance],ROW()-ROW(PaymentSchedule3[[#Headers],[Beginning
balance]])-1)),"")</f>
        <v>102698.52770674044</v>
      </c>
      <c r="E201" s="33">
        <f ca="1">IF(PaymentSchedule3[[#This Row],[Payment number]]&lt;&gt;"",ScheduledPayment,"")</f>
        <v>1122.6117195220611</v>
      </c>
      <c r="F20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1" s="33">
        <f ca="1">IF(PaymentSchedule3[[#This Row],[Payment number]]&lt;&gt;"",PaymentSchedule3[[#This Row],[Total
payment]]-PaymentSchedule3[[#This Row],[Interest]],"")</f>
        <v>1023.0743470440682</v>
      </c>
      <c r="I201" s="33">
        <f ca="1">IF(PaymentSchedule3[[#This Row],[Payment number]]&lt;&gt;"",PaymentSchedule3[[#This Row],[Beginning
balance]]*(InterestRate/PaymentsPerYear),"")</f>
        <v>299.53737247799296</v>
      </c>
      <c r="J201" s="33">
        <f ca="1">IF(PaymentSchedule3[[#This Row],[Payment number]]&lt;&gt;"",IF(PaymentSchedule3[[#This Row],[Scheduled payment]]+PaymentSchedule3[[#This Row],[Extra
payment]]&lt;=PaymentSchedule3[[#This Row],[Beginning
balance]],PaymentSchedule3[[#This Row],[Beginning
balance]]-PaymentSchedule3[[#This Row],[Principal]],0),"")</f>
        <v>101675.45335969637</v>
      </c>
      <c r="K201" s="33">
        <f ca="1">IF(PaymentSchedule3[[#This Row],[Payment number]]&lt;&gt;"",SUM(INDEX(PaymentSchedule3[Interest],1,1):PaymentSchedule3[[#This Row],[Interest]]),"")</f>
        <v>100326.45662984384</v>
      </c>
    </row>
    <row r="202" spans="2:11" ht="24" customHeight="1" x14ac:dyDescent="0.25">
      <c r="B202" s="31">
        <f ca="1">IF(LoanIsGood,IF(ROW()-ROW(PaymentSchedule3[[#Headers],[Payment number]])&gt;ScheduledNumberOfPayments,"",ROW()-ROW(PaymentSchedule3[[#Headers],[Payment number]])),"")</f>
        <v>189</v>
      </c>
      <c r="C202" s="32">
        <f ca="1">IF(PaymentSchedule3[[#This Row],[Payment number]]&lt;&gt;"",EOMONTH(LoanStartDate,ROW(PaymentSchedule3[[#This Row],[Payment number]])-ROW(PaymentSchedule3[[#Headers],[Payment number]])-2)+DAY(LoanStartDate),"")</f>
        <v>51589</v>
      </c>
      <c r="D202" s="33">
        <f ca="1">IF(PaymentSchedule3[[#This Row],[Payment number]]&lt;&gt;"",IF(ROW()-ROW(PaymentSchedule3[[#Headers],[Beginning
balance]])=1,LoanAmount,INDEX(PaymentSchedule3[Ending
balance],ROW()-ROW(PaymentSchedule3[[#Headers],[Beginning
balance]])-1)),"")</f>
        <v>101675.45335969637</v>
      </c>
      <c r="E202" s="33">
        <f ca="1">IF(PaymentSchedule3[[#This Row],[Payment number]]&lt;&gt;"",ScheduledPayment,"")</f>
        <v>1122.6117195220611</v>
      </c>
      <c r="F20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2" s="33">
        <f ca="1">IF(PaymentSchedule3[[#This Row],[Payment number]]&lt;&gt;"",PaymentSchedule3[[#This Row],[Total
payment]]-PaymentSchedule3[[#This Row],[Interest]],"")</f>
        <v>1026.0583138896134</v>
      </c>
      <c r="I202" s="33">
        <f ca="1">IF(PaymentSchedule3[[#This Row],[Payment number]]&lt;&gt;"",PaymentSchedule3[[#This Row],[Beginning
balance]]*(InterestRate/PaymentsPerYear),"")</f>
        <v>296.55340563244778</v>
      </c>
      <c r="J202" s="33">
        <f ca="1">IF(PaymentSchedule3[[#This Row],[Payment number]]&lt;&gt;"",IF(PaymentSchedule3[[#This Row],[Scheduled payment]]+PaymentSchedule3[[#This Row],[Extra
payment]]&lt;=PaymentSchedule3[[#This Row],[Beginning
balance]],PaymentSchedule3[[#This Row],[Beginning
balance]]-PaymentSchedule3[[#This Row],[Principal]],0),"")</f>
        <v>100649.39504580676</v>
      </c>
      <c r="K202" s="33">
        <f ca="1">IF(PaymentSchedule3[[#This Row],[Payment number]]&lt;&gt;"",SUM(INDEX(PaymentSchedule3[Interest],1,1):PaymentSchedule3[[#This Row],[Interest]]),"")</f>
        <v>100623.0100354763</v>
      </c>
    </row>
    <row r="203" spans="2:11" ht="24" customHeight="1" x14ac:dyDescent="0.25">
      <c r="B203" s="31">
        <f ca="1">IF(LoanIsGood,IF(ROW()-ROW(PaymentSchedule3[[#Headers],[Payment number]])&gt;ScheduledNumberOfPayments,"",ROW()-ROW(PaymentSchedule3[[#Headers],[Payment number]])),"")</f>
        <v>190</v>
      </c>
      <c r="C203" s="32">
        <f ca="1">IF(PaymentSchedule3[[#This Row],[Payment number]]&lt;&gt;"",EOMONTH(LoanStartDate,ROW(PaymentSchedule3[[#This Row],[Payment number]])-ROW(PaymentSchedule3[[#Headers],[Payment number]])-2)+DAY(LoanStartDate),"")</f>
        <v>51620</v>
      </c>
      <c r="D203" s="33">
        <f ca="1">IF(PaymentSchedule3[[#This Row],[Payment number]]&lt;&gt;"",IF(ROW()-ROW(PaymentSchedule3[[#Headers],[Beginning
balance]])=1,LoanAmount,INDEX(PaymentSchedule3[Ending
balance],ROW()-ROW(PaymentSchedule3[[#Headers],[Beginning
balance]])-1)),"")</f>
        <v>100649.39504580676</v>
      </c>
      <c r="E203" s="33">
        <f ca="1">IF(PaymentSchedule3[[#This Row],[Payment number]]&lt;&gt;"",ScheduledPayment,"")</f>
        <v>1122.6117195220611</v>
      </c>
      <c r="F20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3" s="33">
        <f ca="1">IF(PaymentSchedule3[[#This Row],[Payment number]]&lt;&gt;"",PaymentSchedule3[[#This Row],[Total
payment]]-PaymentSchedule3[[#This Row],[Interest]],"")</f>
        <v>1029.0509839717913</v>
      </c>
      <c r="I203" s="33">
        <f ca="1">IF(PaymentSchedule3[[#This Row],[Payment number]]&lt;&gt;"",PaymentSchedule3[[#This Row],[Beginning
balance]]*(InterestRate/PaymentsPerYear),"")</f>
        <v>293.56073555026973</v>
      </c>
      <c r="J203" s="33">
        <f ca="1">IF(PaymentSchedule3[[#This Row],[Payment number]]&lt;&gt;"",IF(PaymentSchedule3[[#This Row],[Scheduled payment]]+PaymentSchedule3[[#This Row],[Extra
payment]]&lt;=PaymentSchedule3[[#This Row],[Beginning
balance]],PaymentSchedule3[[#This Row],[Beginning
balance]]-PaymentSchedule3[[#This Row],[Principal]],0),"")</f>
        <v>99620.34406183497</v>
      </c>
      <c r="K203" s="33">
        <f ca="1">IF(PaymentSchedule3[[#This Row],[Payment number]]&lt;&gt;"",SUM(INDEX(PaymentSchedule3[Interest],1,1):PaymentSchedule3[[#This Row],[Interest]]),"")</f>
        <v>100916.57077102657</v>
      </c>
    </row>
    <row r="204" spans="2:11" ht="24" customHeight="1" x14ac:dyDescent="0.25">
      <c r="B204" s="31">
        <f ca="1">IF(LoanIsGood,IF(ROW()-ROW(PaymentSchedule3[[#Headers],[Payment number]])&gt;ScheduledNumberOfPayments,"",ROW()-ROW(PaymentSchedule3[[#Headers],[Payment number]])),"")</f>
        <v>191</v>
      </c>
      <c r="C204" s="32">
        <f ca="1">IF(PaymentSchedule3[[#This Row],[Payment number]]&lt;&gt;"",EOMONTH(LoanStartDate,ROW(PaymentSchedule3[[#This Row],[Payment number]])-ROW(PaymentSchedule3[[#Headers],[Payment number]])-2)+DAY(LoanStartDate),"")</f>
        <v>51650</v>
      </c>
      <c r="D204" s="33">
        <f ca="1">IF(PaymentSchedule3[[#This Row],[Payment number]]&lt;&gt;"",IF(ROW()-ROW(PaymentSchedule3[[#Headers],[Beginning
balance]])=1,LoanAmount,INDEX(PaymentSchedule3[Ending
balance],ROW()-ROW(PaymentSchedule3[[#Headers],[Beginning
balance]])-1)),"")</f>
        <v>99620.34406183497</v>
      </c>
      <c r="E204" s="33">
        <f ca="1">IF(PaymentSchedule3[[#This Row],[Payment number]]&lt;&gt;"",ScheduledPayment,"")</f>
        <v>1122.6117195220611</v>
      </c>
      <c r="F20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4" s="33">
        <f ca="1">IF(PaymentSchedule3[[#This Row],[Payment number]]&lt;&gt;"",PaymentSchedule3[[#This Row],[Total
payment]]-PaymentSchedule3[[#This Row],[Interest]],"")</f>
        <v>1032.0523826750423</v>
      </c>
      <c r="I204" s="33">
        <f ca="1">IF(PaymentSchedule3[[#This Row],[Payment number]]&lt;&gt;"",PaymentSchedule3[[#This Row],[Beginning
balance]]*(InterestRate/PaymentsPerYear),"")</f>
        <v>290.5593368470187</v>
      </c>
      <c r="J204" s="33">
        <f ca="1">IF(PaymentSchedule3[[#This Row],[Payment number]]&lt;&gt;"",IF(PaymentSchedule3[[#This Row],[Scheduled payment]]+PaymentSchedule3[[#This Row],[Extra
payment]]&lt;=PaymentSchedule3[[#This Row],[Beginning
balance]],PaymentSchedule3[[#This Row],[Beginning
balance]]-PaymentSchedule3[[#This Row],[Principal]],0),"")</f>
        <v>98588.291679159927</v>
      </c>
      <c r="K204" s="33">
        <f ca="1">IF(PaymentSchedule3[[#This Row],[Payment number]]&lt;&gt;"",SUM(INDEX(PaymentSchedule3[Interest],1,1):PaymentSchedule3[[#This Row],[Interest]]),"")</f>
        <v>101207.13010787359</v>
      </c>
    </row>
    <row r="205" spans="2:11" ht="24" customHeight="1" x14ac:dyDescent="0.25">
      <c r="B205" s="31">
        <f ca="1">IF(LoanIsGood,IF(ROW()-ROW(PaymentSchedule3[[#Headers],[Payment number]])&gt;ScheduledNumberOfPayments,"",ROW()-ROW(PaymentSchedule3[[#Headers],[Payment number]])),"")</f>
        <v>192</v>
      </c>
      <c r="C205" s="32">
        <f ca="1">IF(PaymentSchedule3[[#This Row],[Payment number]]&lt;&gt;"",EOMONTH(LoanStartDate,ROW(PaymentSchedule3[[#This Row],[Payment number]])-ROW(PaymentSchedule3[[#Headers],[Payment number]])-2)+DAY(LoanStartDate),"")</f>
        <v>51681</v>
      </c>
      <c r="D205" s="33">
        <f ca="1">IF(PaymentSchedule3[[#This Row],[Payment number]]&lt;&gt;"",IF(ROW()-ROW(PaymentSchedule3[[#Headers],[Beginning
balance]])=1,LoanAmount,INDEX(PaymentSchedule3[Ending
balance],ROW()-ROW(PaymentSchedule3[[#Headers],[Beginning
balance]])-1)),"")</f>
        <v>98588.291679159927</v>
      </c>
      <c r="E205" s="33">
        <f ca="1">IF(PaymentSchedule3[[#This Row],[Payment number]]&lt;&gt;"",ScheduledPayment,"")</f>
        <v>1122.6117195220611</v>
      </c>
      <c r="F20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5" s="33">
        <f ca="1">IF(PaymentSchedule3[[#This Row],[Payment number]]&lt;&gt;"",PaymentSchedule3[[#This Row],[Total
payment]]-PaymentSchedule3[[#This Row],[Interest]],"")</f>
        <v>1035.0625354578447</v>
      </c>
      <c r="I205" s="33">
        <f ca="1">IF(PaymentSchedule3[[#This Row],[Payment number]]&lt;&gt;"",PaymentSchedule3[[#This Row],[Beginning
balance]]*(InterestRate/PaymentsPerYear),"")</f>
        <v>287.54918406421649</v>
      </c>
      <c r="J205" s="33">
        <f ca="1">IF(PaymentSchedule3[[#This Row],[Payment number]]&lt;&gt;"",IF(PaymentSchedule3[[#This Row],[Scheduled payment]]+PaymentSchedule3[[#This Row],[Extra
payment]]&lt;=PaymentSchedule3[[#This Row],[Beginning
balance]],PaymentSchedule3[[#This Row],[Beginning
balance]]-PaymentSchedule3[[#This Row],[Principal]],0),"")</f>
        <v>97553.229143702076</v>
      </c>
      <c r="K205" s="33">
        <f ca="1">IF(PaymentSchedule3[[#This Row],[Payment number]]&lt;&gt;"",SUM(INDEX(PaymentSchedule3[Interest],1,1):PaymentSchedule3[[#This Row],[Interest]]),"")</f>
        <v>101494.67929193781</v>
      </c>
    </row>
    <row r="206" spans="2:11" ht="24" customHeight="1" x14ac:dyDescent="0.25">
      <c r="B206" s="31">
        <f ca="1">IF(LoanIsGood,IF(ROW()-ROW(PaymentSchedule3[[#Headers],[Payment number]])&gt;ScheduledNumberOfPayments,"",ROW()-ROW(PaymentSchedule3[[#Headers],[Payment number]])),"")</f>
        <v>193</v>
      </c>
      <c r="C206" s="32">
        <f ca="1">IF(PaymentSchedule3[[#This Row],[Payment number]]&lt;&gt;"",EOMONTH(LoanStartDate,ROW(PaymentSchedule3[[#This Row],[Payment number]])-ROW(PaymentSchedule3[[#Headers],[Payment number]])-2)+DAY(LoanStartDate),"")</f>
        <v>51711</v>
      </c>
      <c r="D206" s="33">
        <f ca="1">IF(PaymentSchedule3[[#This Row],[Payment number]]&lt;&gt;"",IF(ROW()-ROW(PaymentSchedule3[[#Headers],[Beginning
balance]])=1,LoanAmount,INDEX(PaymentSchedule3[Ending
balance],ROW()-ROW(PaymentSchedule3[[#Headers],[Beginning
balance]])-1)),"")</f>
        <v>97553.229143702076</v>
      </c>
      <c r="E206" s="33">
        <f ca="1">IF(PaymentSchedule3[[#This Row],[Payment number]]&lt;&gt;"",ScheduledPayment,"")</f>
        <v>1122.6117195220611</v>
      </c>
      <c r="F20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6" s="33">
        <f ca="1">IF(PaymentSchedule3[[#This Row],[Payment number]]&lt;&gt;"",PaymentSchedule3[[#This Row],[Total
payment]]-PaymentSchedule3[[#This Row],[Interest]],"")</f>
        <v>1038.08146785293</v>
      </c>
      <c r="I206" s="33">
        <f ca="1">IF(PaymentSchedule3[[#This Row],[Payment number]]&lt;&gt;"",PaymentSchedule3[[#This Row],[Beginning
balance]]*(InterestRate/PaymentsPerYear),"")</f>
        <v>284.53025166913108</v>
      </c>
      <c r="J206" s="33">
        <f ca="1">IF(PaymentSchedule3[[#This Row],[Payment number]]&lt;&gt;"",IF(PaymentSchedule3[[#This Row],[Scheduled payment]]+PaymentSchedule3[[#This Row],[Extra
payment]]&lt;=PaymentSchedule3[[#This Row],[Beginning
balance]],PaymentSchedule3[[#This Row],[Beginning
balance]]-PaymentSchedule3[[#This Row],[Principal]],0),"")</f>
        <v>96515.147675849148</v>
      </c>
      <c r="K206" s="33">
        <f ca="1">IF(PaymentSchedule3[[#This Row],[Payment number]]&lt;&gt;"",SUM(INDEX(PaymentSchedule3[Interest],1,1):PaymentSchedule3[[#This Row],[Interest]]),"")</f>
        <v>101779.20954360694</v>
      </c>
    </row>
    <row r="207" spans="2:11" ht="24" customHeight="1" x14ac:dyDescent="0.25">
      <c r="B207" s="31">
        <f ca="1">IF(LoanIsGood,IF(ROW()-ROW(PaymentSchedule3[[#Headers],[Payment number]])&gt;ScheduledNumberOfPayments,"",ROW()-ROW(PaymentSchedule3[[#Headers],[Payment number]])),"")</f>
        <v>194</v>
      </c>
      <c r="C207" s="32">
        <f ca="1">IF(PaymentSchedule3[[#This Row],[Payment number]]&lt;&gt;"",EOMONTH(LoanStartDate,ROW(PaymentSchedule3[[#This Row],[Payment number]])-ROW(PaymentSchedule3[[#Headers],[Payment number]])-2)+DAY(LoanStartDate),"")</f>
        <v>51742</v>
      </c>
      <c r="D207" s="33">
        <f ca="1">IF(PaymentSchedule3[[#This Row],[Payment number]]&lt;&gt;"",IF(ROW()-ROW(PaymentSchedule3[[#Headers],[Beginning
balance]])=1,LoanAmount,INDEX(PaymentSchedule3[Ending
balance],ROW()-ROW(PaymentSchedule3[[#Headers],[Beginning
balance]])-1)),"")</f>
        <v>96515.147675849148</v>
      </c>
      <c r="E207" s="33">
        <f ca="1">IF(PaymentSchedule3[[#This Row],[Payment number]]&lt;&gt;"",ScheduledPayment,"")</f>
        <v>1122.6117195220611</v>
      </c>
      <c r="F20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7" s="33">
        <f ca="1">IF(PaymentSchedule3[[#This Row],[Payment number]]&lt;&gt;"",PaymentSchedule3[[#This Row],[Total
payment]]-PaymentSchedule3[[#This Row],[Interest]],"")</f>
        <v>1041.1092054675009</v>
      </c>
      <c r="I207" s="33">
        <f ca="1">IF(PaymentSchedule3[[#This Row],[Payment number]]&lt;&gt;"",PaymentSchedule3[[#This Row],[Beginning
balance]]*(InterestRate/PaymentsPerYear),"")</f>
        <v>281.50251405456004</v>
      </c>
      <c r="J207" s="33">
        <f ca="1">IF(PaymentSchedule3[[#This Row],[Payment number]]&lt;&gt;"",IF(PaymentSchedule3[[#This Row],[Scheduled payment]]+PaymentSchedule3[[#This Row],[Extra
payment]]&lt;=PaymentSchedule3[[#This Row],[Beginning
balance]],PaymentSchedule3[[#This Row],[Beginning
balance]]-PaymentSchedule3[[#This Row],[Principal]],0),"")</f>
        <v>95474.038470381653</v>
      </c>
      <c r="K207" s="33">
        <f ca="1">IF(PaymentSchedule3[[#This Row],[Payment number]]&lt;&gt;"",SUM(INDEX(PaymentSchedule3[Interest],1,1):PaymentSchedule3[[#This Row],[Interest]]),"")</f>
        <v>102060.7120576615</v>
      </c>
    </row>
    <row r="208" spans="2:11" ht="24" customHeight="1" x14ac:dyDescent="0.25">
      <c r="B208" s="31">
        <f ca="1">IF(LoanIsGood,IF(ROW()-ROW(PaymentSchedule3[[#Headers],[Payment number]])&gt;ScheduledNumberOfPayments,"",ROW()-ROW(PaymentSchedule3[[#Headers],[Payment number]])),"")</f>
        <v>195</v>
      </c>
      <c r="C208" s="32">
        <f ca="1">IF(PaymentSchedule3[[#This Row],[Payment number]]&lt;&gt;"",EOMONTH(LoanStartDate,ROW(PaymentSchedule3[[#This Row],[Payment number]])-ROW(PaymentSchedule3[[#Headers],[Payment number]])-2)+DAY(LoanStartDate),"")</f>
        <v>51773</v>
      </c>
      <c r="D208" s="33">
        <f ca="1">IF(PaymentSchedule3[[#This Row],[Payment number]]&lt;&gt;"",IF(ROW()-ROW(PaymentSchedule3[[#Headers],[Beginning
balance]])=1,LoanAmount,INDEX(PaymentSchedule3[Ending
balance],ROW()-ROW(PaymentSchedule3[[#Headers],[Beginning
balance]])-1)),"")</f>
        <v>95474.038470381653</v>
      </c>
      <c r="E208" s="33">
        <f ca="1">IF(PaymentSchedule3[[#This Row],[Payment number]]&lt;&gt;"",ScheduledPayment,"")</f>
        <v>1122.6117195220611</v>
      </c>
      <c r="F20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8" s="33">
        <f ca="1">IF(PaymentSchedule3[[#This Row],[Payment number]]&lt;&gt;"",PaymentSchedule3[[#This Row],[Total
payment]]-PaymentSchedule3[[#This Row],[Interest]],"")</f>
        <v>1044.145773983448</v>
      </c>
      <c r="I208" s="33">
        <f ca="1">IF(PaymentSchedule3[[#This Row],[Payment number]]&lt;&gt;"",PaymentSchedule3[[#This Row],[Beginning
balance]]*(InterestRate/PaymentsPerYear),"")</f>
        <v>278.46594553861314</v>
      </c>
      <c r="J208" s="33">
        <f ca="1">IF(PaymentSchedule3[[#This Row],[Payment number]]&lt;&gt;"",IF(PaymentSchedule3[[#This Row],[Scheduled payment]]+PaymentSchedule3[[#This Row],[Extra
payment]]&lt;=PaymentSchedule3[[#This Row],[Beginning
balance]],PaymentSchedule3[[#This Row],[Beginning
balance]]-PaymentSchedule3[[#This Row],[Principal]],0),"")</f>
        <v>94429.892696398208</v>
      </c>
      <c r="K208" s="33">
        <f ca="1">IF(PaymentSchedule3[[#This Row],[Payment number]]&lt;&gt;"",SUM(INDEX(PaymentSchedule3[Interest],1,1):PaymentSchedule3[[#This Row],[Interest]]),"")</f>
        <v>102339.17800320011</v>
      </c>
    </row>
    <row r="209" spans="2:11" ht="24" customHeight="1" x14ac:dyDescent="0.25">
      <c r="B209" s="31">
        <f ca="1">IF(LoanIsGood,IF(ROW()-ROW(PaymentSchedule3[[#Headers],[Payment number]])&gt;ScheduledNumberOfPayments,"",ROW()-ROW(PaymentSchedule3[[#Headers],[Payment number]])),"")</f>
        <v>196</v>
      </c>
      <c r="C209" s="32">
        <f ca="1">IF(PaymentSchedule3[[#This Row],[Payment number]]&lt;&gt;"",EOMONTH(LoanStartDate,ROW(PaymentSchedule3[[#This Row],[Payment number]])-ROW(PaymentSchedule3[[#Headers],[Payment number]])-2)+DAY(LoanStartDate),"")</f>
        <v>51803</v>
      </c>
      <c r="D209" s="33">
        <f ca="1">IF(PaymentSchedule3[[#This Row],[Payment number]]&lt;&gt;"",IF(ROW()-ROW(PaymentSchedule3[[#Headers],[Beginning
balance]])=1,LoanAmount,INDEX(PaymentSchedule3[Ending
balance],ROW()-ROW(PaymentSchedule3[[#Headers],[Beginning
balance]])-1)),"")</f>
        <v>94429.892696398208</v>
      </c>
      <c r="E209" s="33">
        <f ca="1">IF(PaymentSchedule3[[#This Row],[Payment number]]&lt;&gt;"",ScheduledPayment,"")</f>
        <v>1122.6117195220611</v>
      </c>
      <c r="F20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0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09" s="33">
        <f ca="1">IF(PaymentSchedule3[[#This Row],[Payment number]]&lt;&gt;"",PaymentSchedule3[[#This Row],[Total
payment]]-PaymentSchedule3[[#This Row],[Interest]],"")</f>
        <v>1047.1911991575662</v>
      </c>
      <c r="I209" s="33">
        <f ca="1">IF(PaymentSchedule3[[#This Row],[Payment number]]&lt;&gt;"",PaymentSchedule3[[#This Row],[Beginning
balance]]*(InterestRate/PaymentsPerYear),"")</f>
        <v>275.42052036449479</v>
      </c>
      <c r="J209" s="33">
        <f ca="1">IF(PaymentSchedule3[[#This Row],[Payment number]]&lt;&gt;"",IF(PaymentSchedule3[[#This Row],[Scheduled payment]]+PaymentSchedule3[[#This Row],[Extra
payment]]&lt;=PaymentSchedule3[[#This Row],[Beginning
balance]],PaymentSchedule3[[#This Row],[Beginning
balance]]-PaymentSchedule3[[#This Row],[Principal]],0),"")</f>
        <v>93382.701497240647</v>
      </c>
      <c r="K209" s="33">
        <f ca="1">IF(PaymentSchedule3[[#This Row],[Payment number]]&lt;&gt;"",SUM(INDEX(PaymentSchedule3[Interest],1,1):PaymentSchedule3[[#This Row],[Interest]]),"")</f>
        <v>102614.59852356461</v>
      </c>
    </row>
    <row r="210" spans="2:11" ht="24" customHeight="1" x14ac:dyDescent="0.25">
      <c r="B210" s="31">
        <f ca="1">IF(LoanIsGood,IF(ROW()-ROW(PaymentSchedule3[[#Headers],[Payment number]])&gt;ScheduledNumberOfPayments,"",ROW()-ROW(PaymentSchedule3[[#Headers],[Payment number]])),"")</f>
        <v>197</v>
      </c>
      <c r="C210" s="32">
        <f ca="1">IF(PaymentSchedule3[[#This Row],[Payment number]]&lt;&gt;"",EOMONTH(LoanStartDate,ROW(PaymentSchedule3[[#This Row],[Payment number]])-ROW(PaymentSchedule3[[#Headers],[Payment number]])-2)+DAY(LoanStartDate),"")</f>
        <v>51834</v>
      </c>
      <c r="D210" s="33">
        <f ca="1">IF(PaymentSchedule3[[#This Row],[Payment number]]&lt;&gt;"",IF(ROW()-ROW(PaymentSchedule3[[#Headers],[Beginning
balance]])=1,LoanAmount,INDEX(PaymentSchedule3[Ending
balance],ROW()-ROW(PaymentSchedule3[[#Headers],[Beginning
balance]])-1)),"")</f>
        <v>93382.701497240647</v>
      </c>
      <c r="E210" s="33">
        <f ca="1">IF(PaymentSchedule3[[#This Row],[Payment number]]&lt;&gt;"",ScheduledPayment,"")</f>
        <v>1122.6117195220611</v>
      </c>
      <c r="F21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0" s="33">
        <f ca="1">IF(PaymentSchedule3[[#This Row],[Payment number]]&lt;&gt;"",PaymentSchedule3[[#This Row],[Total
payment]]-PaymentSchedule3[[#This Row],[Interest]],"")</f>
        <v>1050.245506821776</v>
      </c>
      <c r="I210" s="33">
        <f ca="1">IF(PaymentSchedule3[[#This Row],[Payment number]]&lt;&gt;"",PaymentSchedule3[[#This Row],[Beginning
balance]]*(InterestRate/PaymentsPerYear),"")</f>
        <v>272.36621270028525</v>
      </c>
      <c r="J210" s="33">
        <f ca="1">IF(PaymentSchedule3[[#This Row],[Payment number]]&lt;&gt;"",IF(PaymentSchedule3[[#This Row],[Scheduled payment]]+PaymentSchedule3[[#This Row],[Extra
payment]]&lt;=PaymentSchedule3[[#This Row],[Beginning
balance]],PaymentSchedule3[[#This Row],[Beginning
balance]]-PaymentSchedule3[[#This Row],[Principal]],0),"")</f>
        <v>92332.455990418865</v>
      </c>
      <c r="K210" s="33">
        <f ca="1">IF(PaymentSchedule3[[#This Row],[Payment number]]&lt;&gt;"",SUM(INDEX(PaymentSchedule3[Interest],1,1):PaymentSchedule3[[#This Row],[Interest]]),"")</f>
        <v>102886.9647362649</v>
      </c>
    </row>
    <row r="211" spans="2:11" ht="24" customHeight="1" x14ac:dyDescent="0.25">
      <c r="B211" s="31">
        <f ca="1">IF(LoanIsGood,IF(ROW()-ROW(PaymentSchedule3[[#Headers],[Payment number]])&gt;ScheduledNumberOfPayments,"",ROW()-ROW(PaymentSchedule3[[#Headers],[Payment number]])),"")</f>
        <v>198</v>
      </c>
      <c r="C211" s="32">
        <f ca="1">IF(PaymentSchedule3[[#This Row],[Payment number]]&lt;&gt;"",EOMONTH(LoanStartDate,ROW(PaymentSchedule3[[#This Row],[Payment number]])-ROW(PaymentSchedule3[[#Headers],[Payment number]])-2)+DAY(LoanStartDate),"")</f>
        <v>51864</v>
      </c>
      <c r="D211" s="33">
        <f ca="1">IF(PaymentSchedule3[[#This Row],[Payment number]]&lt;&gt;"",IF(ROW()-ROW(PaymentSchedule3[[#Headers],[Beginning
balance]])=1,LoanAmount,INDEX(PaymentSchedule3[Ending
balance],ROW()-ROW(PaymentSchedule3[[#Headers],[Beginning
balance]])-1)),"")</f>
        <v>92332.455990418865</v>
      </c>
      <c r="E211" s="33">
        <f ca="1">IF(PaymentSchedule3[[#This Row],[Payment number]]&lt;&gt;"",ScheduledPayment,"")</f>
        <v>1122.6117195220611</v>
      </c>
      <c r="F21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1" s="33">
        <f ca="1">IF(PaymentSchedule3[[#This Row],[Payment number]]&lt;&gt;"",PaymentSchedule3[[#This Row],[Total
payment]]-PaymentSchedule3[[#This Row],[Interest]],"")</f>
        <v>1053.3087228833394</v>
      </c>
      <c r="I211" s="33">
        <f ca="1">IF(PaymentSchedule3[[#This Row],[Payment number]]&lt;&gt;"",PaymentSchedule3[[#This Row],[Beginning
balance]]*(InterestRate/PaymentsPerYear),"")</f>
        <v>269.30299663872171</v>
      </c>
      <c r="J211" s="33">
        <f ca="1">IF(PaymentSchedule3[[#This Row],[Payment number]]&lt;&gt;"",IF(PaymentSchedule3[[#This Row],[Scheduled payment]]+PaymentSchedule3[[#This Row],[Extra
payment]]&lt;=PaymentSchedule3[[#This Row],[Beginning
balance]],PaymentSchedule3[[#This Row],[Beginning
balance]]-PaymentSchedule3[[#This Row],[Principal]],0),"")</f>
        <v>91279.147267535518</v>
      </c>
      <c r="K211" s="33">
        <f ca="1">IF(PaymentSchedule3[[#This Row],[Payment number]]&lt;&gt;"",SUM(INDEX(PaymentSchedule3[Interest],1,1):PaymentSchedule3[[#This Row],[Interest]]),"")</f>
        <v>103156.26773290362</v>
      </c>
    </row>
    <row r="212" spans="2:11" ht="24" customHeight="1" x14ac:dyDescent="0.25">
      <c r="B212" s="31">
        <f ca="1">IF(LoanIsGood,IF(ROW()-ROW(PaymentSchedule3[[#Headers],[Payment number]])&gt;ScheduledNumberOfPayments,"",ROW()-ROW(PaymentSchedule3[[#Headers],[Payment number]])),"")</f>
        <v>199</v>
      </c>
      <c r="C212" s="32">
        <f ca="1">IF(PaymentSchedule3[[#This Row],[Payment number]]&lt;&gt;"",EOMONTH(LoanStartDate,ROW(PaymentSchedule3[[#This Row],[Payment number]])-ROW(PaymentSchedule3[[#Headers],[Payment number]])-2)+DAY(LoanStartDate),"")</f>
        <v>51895</v>
      </c>
      <c r="D212" s="33">
        <f ca="1">IF(PaymentSchedule3[[#This Row],[Payment number]]&lt;&gt;"",IF(ROW()-ROW(PaymentSchedule3[[#Headers],[Beginning
balance]])=1,LoanAmount,INDEX(PaymentSchedule3[Ending
balance],ROW()-ROW(PaymentSchedule3[[#Headers],[Beginning
balance]])-1)),"")</f>
        <v>91279.147267535518</v>
      </c>
      <c r="E212" s="33">
        <f ca="1">IF(PaymentSchedule3[[#This Row],[Payment number]]&lt;&gt;"",ScheduledPayment,"")</f>
        <v>1122.6117195220611</v>
      </c>
      <c r="F21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2" s="33">
        <f ca="1">IF(PaymentSchedule3[[#This Row],[Payment number]]&lt;&gt;"",PaymentSchedule3[[#This Row],[Total
payment]]-PaymentSchedule3[[#This Row],[Interest]],"")</f>
        <v>1056.3808733250826</v>
      </c>
      <c r="I212" s="33">
        <f ca="1">IF(PaymentSchedule3[[#This Row],[Payment number]]&lt;&gt;"",PaymentSchedule3[[#This Row],[Beginning
balance]]*(InterestRate/PaymentsPerYear),"")</f>
        <v>266.23084619697863</v>
      </c>
      <c r="J212" s="33">
        <f ca="1">IF(PaymentSchedule3[[#This Row],[Payment number]]&lt;&gt;"",IF(PaymentSchedule3[[#This Row],[Scheduled payment]]+PaymentSchedule3[[#This Row],[Extra
payment]]&lt;=PaymentSchedule3[[#This Row],[Beginning
balance]],PaymentSchedule3[[#This Row],[Beginning
balance]]-PaymentSchedule3[[#This Row],[Principal]],0),"")</f>
        <v>90222.766394210441</v>
      </c>
      <c r="K212" s="33">
        <f ca="1">IF(PaymentSchedule3[[#This Row],[Payment number]]&lt;&gt;"",SUM(INDEX(PaymentSchedule3[Interest],1,1):PaymentSchedule3[[#This Row],[Interest]]),"")</f>
        <v>103422.4985791006</v>
      </c>
    </row>
    <row r="213" spans="2:11" ht="24" customHeight="1" x14ac:dyDescent="0.25">
      <c r="B213" s="31">
        <f ca="1">IF(LoanIsGood,IF(ROW()-ROW(PaymentSchedule3[[#Headers],[Payment number]])&gt;ScheduledNumberOfPayments,"",ROW()-ROW(PaymentSchedule3[[#Headers],[Payment number]])),"")</f>
        <v>200</v>
      </c>
      <c r="C213" s="32">
        <f ca="1">IF(PaymentSchedule3[[#This Row],[Payment number]]&lt;&gt;"",EOMONTH(LoanStartDate,ROW(PaymentSchedule3[[#This Row],[Payment number]])-ROW(PaymentSchedule3[[#Headers],[Payment number]])-2)+DAY(LoanStartDate),"")</f>
        <v>51926</v>
      </c>
      <c r="D213" s="33">
        <f ca="1">IF(PaymentSchedule3[[#This Row],[Payment number]]&lt;&gt;"",IF(ROW()-ROW(PaymentSchedule3[[#Headers],[Beginning
balance]])=1,LoanAmount,INDEX(PaymentSchedule3[Ending
balance],ROW()-ROW(PaymentSchedule3[[#Headers],[Beginning
balance]])-1)),"")</f>
        <v>90222.766394210441</v>
      </c>
      <c r="E213" s="33">
        <f ca="1">IF(PaymentSchedule3[[#This Row],[Payment number]]&lt;&gt;"",ScheduledPayment,"")</f>
        <v>1122.6117195220611</v>
      </c>
      <c r="F21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3" s="33">
        <f ca="1">IF(PaymentSchedule3[[#This Row],[Payment number]]&lt;&gt;"",PaymentSchedule3[[#This Row],[Total
payment]]-PaymentSchedule3[[#This Row],[Interest]],"")</f>
        <v>1059.461984205614</v>
      </c>
      <c r="I213" s="33">
        <f ca="1">IF(PaymentSchedule3[[#This Row],[Payment number]]&lt;&gt;"",PaymentSchedule3[[#This Row],[Beginning
balance]]*(InterestRate/PaymentsPerYear),"")</f>
        <v>263.14973531644711</v>
      </c>
      <c r="J213" s="33">
        <f ca="1">IF(PaymentSchedule3[[#This Row],[Payment number]]&lt;&gt;"",IF(PaymentSchedule3[[#This Row],[Scheduled payment]]+PaymentSchedule3[[#This Row],[Extra
payment]]&lt;=PaymentSchedule3[[#This Row],[Beginning
balance]],PaymentSchedule3[[#This Row],[Beginning
balance]]-PaymentSchedule3[[#This Row],[Principal]],0),"")</f>
        <v>89163.304410004828</v>
      </c>
      <c r="K213" s="33">
        <f ca="1">IF(PaymentSchedule3[[#This Row],[Payment number]]&lt;&gt;"",SUM(INDEX(PaymentSchedule3[Interest],1,1):PaymentSchedule3[[#This Row],[Interest]]),"")</f>
        <v>103685.64831441705</v>
      </c>
    </row>
    <row r="214" spans="2:11" ht="24" customHeight="1" x14ac:dyDescent="0.25">
      <c r="B214" s="31">
        <f ca="1">IF(LoanIsGood,IF(ROW()-ROW(PaymentSchedule3[[#Headers],[Payment number]])&gt;ScheduledNumberOfPayments,"",ROW()-ROW(PaymentSchedule3[[#Headers],[Payment number]])),"")</f>
        <v>201</v>
      </c>
      <c r="C214" s="32">
        <f ca="1">IF(PaymentSchedule3[[#This Row],[Payment number]]&lt;&gt;"",EOMONTH(LoanStartDate,ROW(PaymentSchedule3[[#This Row],[Payment number]])-ROW(PaymentSchedule3[[#Headers],[Payment number]])-2)+DAY(LoanStartDate),"")</f>
        <v>51954</v>
      </c>
      <c r="D214" s="33">
        <f ca="1">IF(PaymentSchedule3[[#This Row],[Payment number]]&lt;&gt;"",IF(ROW()-ROW(PaymentSchedule3[[#Headers],[Beginning
balance]])=1,LoanAmount,INDEX(PaymentSchedule3[Ending
balance],ROW()-ROW(PaymentSchedule3[[#Headers],[Beginning
balance]])-1)),"")</f>
        <v>89163.304410004828</v>
      </c>
      <c r="E214" s="33">
        <f ca="1">IF(PaymentSchedule3[[#This Row],[Payment number]]&lt;&gt;"",ScheduledPayment,"")</f>
        <v>1122.6117195220611</v>
      </c>
      <c r="F21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4" s="33">
        <f ca="1">IF(PaymentSchedule3[[#This Row],[Payment number]]&lt;&gt;"",PaymentSchedule3[[#This Row],[Total
payment]]-PaymentSchedule3[[#This Row],[Interest]],"")</f>
        <v>1062.552081659547</v>
      </c>
      <c r="I214" s="33">
        <f ca="1">IF(PaymentSchedule3[[#This Row],[Payment number]]&lt;&gt;"",PaymentSchedule3[[#This Row],[Beginning
balance]]*(InterestRate/PaymentsPerYear),"")</f>
        <v>260.05963786251408</v>
      </c>
      <c r="J214" s="33">
        <f ca="1">IF(PaymentSchedule3[[#This Row],[Payment number]]&lt;&gt;"",IF(PaymentSchedule3[[#This Row],[Scheduled payment]]+PaymentSchedule3[[#This Row],[Extra
payment]]&lt;=PaymentSchedule3[[#This Row],[Beginning
balance]],PaymentSchedule3[[#This Row],[Beginning
balance]]-PaymentSchedule3[[#This Row],[Principal]],0),"")</f>
        <v>88100.752328345276</v>
      </c>
      <c r="K214" s="33">
        <f ca="1">IF(PaymentSchedule3[[#This Row],[Payment number]]&lt;&gt;"",SUM(INDEX(PaymentSchedule3[Interest],1,1):PaymentSchedule3[[#This Row],[Interest]]),"")</f>
        <v>103945.70795227957</v>
      </c>
    </row>
    <row r="215" spans="2:11" ht="24" customHeight="1" x14ac:dyDescent="0.25">
      <c r="B215" s="31">
        <f ca="1">IF(LoanIsGood,IF(ROW()-ROW(PaymentSchedule3[[#Headers],[Payment number]])&gt;ScheduledNumberOfPayments,"",ROW()-ROW(PaymentSchedule3[[#Headers],[Payment number]])),"")</f>
        <v>202</v>
      </c>
      <c r="C215" s="32">
        <f ca="1">IF(PaymentSchedule3[[#This Row],[Payment number]]&lt;&gt;"",EOMONTH(LoanStartDate,ROW(PaymentSchedule3[[#This Row],[Payment number]])-ROW(PaymentSchedule3[[#Headers],[Payment number]])-2)+DAY(LoanStartDate),"")</f>
        <v>51985</v>
      </c>
      <c r="D215" s="33">
        <f ca="1">IF(PaymentSchedule3[[#This Row],[Payment number]]&lt;&gt;"",IF(ROW()-ROW(PaymentSchedule3[[#Headers],[Beginning
balance]])=1,LoanAmount,INDEX(PaymentSchedule3[Ending
balance],ROW()-ROW(PaymentSchedule3[[#Headers],[Beginning
balance]])-1)),"")</f>
        <v>88100.752328345276</v>
      </c>
      <c r="E215" s="33">
        <f ca="1">IF(PaymentSchedule3[[#This Row],[Payment number]]&lt;&gt;"",ScheduledPayment,"")</f>
        <v>1122.6117195220611</v>
      </c>
      <c r="F21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5" s="33">
        <f ca="1">IF(PaymentSchedule3[[#This Row],[Payment number]]&lt;&gt;"",PaymentSchedule3[[#This Row],[Total
payment]]-PaymentSchedule3[[#This Row],[Interest]],"")</f>
        <v>1065.6511918977208</v>
      </c>
      <c r="I215" s="33">
        <f ca="1">IF(PaymentSchedule3[[#This Row],[Payment number]]&lt;&gt;"",PaymentSchedule3[[#This Row],[Beginning
balance]]*(InterestRate/PaymentsPerYear),"")</f>
        <v>256.96052762434039</v>
      </c>
      <c r="J215" s="33">
        <f ca="1">IF(PaymentSchedule3[[#This Row],[Payment number]]&lt;&gt;"",IF(PaymentSchedule3[[#This Row],[Scheduled payment]]+PaymentSchedule3[[#This Row],[Extra
payment]]&lt;=PaymentSchedule3[[#This Row],[Beginning
balance]],PaymentSchedule3[[#This Row],[Beginning
balance]]-PaymentSchedule3[[#This Row],[Principal]],0),"")</f>
        <v>87035.101136447556</v>
      </c>
      <c r="K215" s="33">
        <f ca="1">IF(PaymentSchedule3[[#This Row],[Payment number]]&lt;&gt;"",SUM(INDEX(PaymentSchedule3[Interest],1,1):PaymentSchedule3[[#This Row],[Interest]]),"")</f>
        <v>104202.66847990391</v>
      </c>
    </row>
    <row r="216" spans="2:11" ht="24" customHeight="1" x14ac:dyDescent="0.25">
      <c r="B216" s="31">
        <f ca="1">IF(LoanIsGood,IF(ROW()-ROW(PaymentSchedule3[[#Headers],[Payment number]])&gt;ScheduledNumberOfPayments,"",ROW()-ROW(PaymentSchedule3[[#Headers],[Payment number]])),"")</f>
        <v>203</v>
      </c>
      <c r="C216" s="32">
        <f ca="1">IF(PaymentSchedule3[[#This Row],[Payment number]]&lt;&gt;"",EOMONTH(LoanStartDate,ROW(PaymentSchedule3[[#This Row],[Payment number]])-ROW(PaymentSchedule3[[#Headers],[Payment number]])-2)+DAY(LoanStartDate),"")</f>
        <v>52015</v>
      </c>
      <c r="D216" s="33">
        <f ca="1">IF(PaymentSchedule3[[#This Row],[Payment number]]&lt;&gt;"",IF(ROW()-ROW(PaymentSchedule3[[#Headers],[Beginning
balance]])=1,LoanAmount,INDEX(PaymentSchedule3[Ending
balance],ROW()-ROW(PaymentSchedule3[[#Headers],[Beginning
balance]])-1)),"")</f>
        <v>87035.101136447556</v>
      </c>
      <c r="E216" s="33">
        <f ca="1">IF(PaymentSchedule3[[#This Row],[Payment number]]&lt;&gt;"",ScheduledPayment,"")</f>
        <v>1122.6117195220611</v>
      </c>
      <c r="F21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6" s="33">
        <f ca="1">IF(PaymentSchedule3[[#This Row],[Payment number]]&lt;&gt;"",PaymentSchedule3[[#This Row],[Total
payment]]-PaymentSchedule3[[#This Row],[Interest]],"")</f>
        <v>1068.7593412074225</v>
      </c>
      <c r="I216" s="33">
        <f ca="1">IF(PaymentSchedule3[[#This Row],[Payment number]]&lt;&gt;"",PaymentSchedule3[[#This Row],[Beginning
balance]]*(InterestRate/PaymentsPerYear),"")</f>
        <v>253.85237831463871</v>
      </c>
      <c r="J216" s="33">
        <f ca="1">IF(PaymentSchedule3[[#This Row],[Payment number]]&lt;&gt;"",IF(PaymentSchedule3[[#This Row],[Scheduled payment]]+PaymentSchedule3[[#This Row],[Extra
payment]]&lt;=PaymentSchedule3[[#This Row],[Beginning
balance]],PaymentSchedule3[[#This Row],[Beginning
balance]]-PaymentSchedule3[[#This Row],[Principal]],0),"")</f>
        <v>85966.341795240136</v>
      </c>
      <c r="K216" s="33">
        <f ca="1">IF(PaymentSchedule3[[#This Row],[Payment number]]&lt;&gt;"",SUM(INDEX(PaymentSchedule3[Interest],1,1):PaymentSchedule3[[#This Row],[Interest]]),"")</f>
        <v>104456.52085821854</v>
      </c>
    </row>
    <row r="217" spans="2:11" ht="24" customHeight="1" x14ac:dyDescent="0.25">
      <c r="B217" s="31">
        <f ca="1">IF(LoanIsGood,IF(ROW()-ROW(PaymentSchedule3[[#Headers],[Payment number]])&gt;ScheduledNumberOfPayments,"",ROW()-ROW(PaymentSchedule3[[#Headers],[Payment number]])),"")</f>
        <v>204</v>
      </c>
      <c r="C217" s="32">
        <f ca="1">IF(PaymentSchedule3[[#This Row],[Payment number]]&lt;&gt;"",EOMONTH(LoanStartDate,ROW(PaymentSchedule3[[#This Row],[Payment number]])-ROW(PaymentSchedule3[[#Headers],[Payment number]])-2)+DAY(LoanStartDate),"")</f>
        <v>52046</v>
      </c>
      <c r="D217" s="33">
        <f ca="1">IF(PaymentSchedule3[[#This Row],[Payment number]]&lt;&gt;"",IF(ROW()-ROW(PaymentSchedule3[[#Headers],[Beginning
balance]])=1,LoanAmount,INDEX(PaymentSchedule3[Ending
balance],ROW()-ROW(PaymentSchedule3[[#Headers],[Beginning
balance]])-1)),"")</f>
        <v>85966.341795240136</v>
      </c>
      <c r="E217" s="33">
        <f ca="1">IF(PaymentSchedule3[[#This Row],[Payment number]]&lt;&gt;"",ScheduledPayment,"")</f>
        <v>1122.6117195220611</v>
      </c>
      <c r="F21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7" s="33">
        <f ca="1">IF(PaymentSchedule3[[#This Row],[Payment number]]&lt;&gt;"",PaymentSchedule3[[#This Row],[Total
payment]]-PaymentSchedule3[[#This Row],[Interest]],"")</f>
        <v>1071.8765559526107</v>
      </c>
      <c r="I217" s="33">
        <f ca="1">IF(PaymentSchedule3[[#This Row],[Payment number]]&lt;&gt;"",PaymentSchedule3[[#This Row],[Beginning
balance]]*(InterestRate/PaymentsPerYear),"")</f>
        <v>250.73516356945041</v>
      </c>
      <c r="J217" s="33">
        <f ca="1">IF(PaymentSchedule3[[#This Row],[Payment number]]&lt;&gt;"",IF(PaymentSchedule3[[#This Row],[Scheduled payment]]+PaymentSchedule3[[#This Row],[Extra
payment]]&lt;=PaymentSchedule3[[#This Row],[Beginning
balance]],PaymentSchedule3[[#This Row],[Beginning
balance]]-PaymentSchedule3[[#This Row],[Principal]],0),"")</f>
        <v>84894.465239287529</v>
      </c>
      <c r="K217" s="33">
        <f ca="1">IF(PaymentSchedule3[[#This Row],[Payment number]]&lt;&gt;"",SUM(INDEX(PaymentSchedule3[Interest],1,1):PaymentSchedule3[[#This Row],[Interest]]),"")</f>
        <v>104707.25602178799</v>
      </c>
    </row>
    <row r="218" spans="2:11" ht="24" customHeight="1" x14ac:dyDescent="0.25">
      <c r="B218" s="31">
        <f ca="1">IF(LoanIsGood,IF(ROW()-ROW(PaymentSchedule3[[#Headers],[Payment number]])&gt;ScheduledNumberOfPayments,"",ROW()-ROW(PaymentSchedule3[[#Headers],[Payment number]])),"")</f>
        <v>205</v>
      </c>
      <c r="C218" s="32">
        <f ca="1">IF(PaymentSchedule3[[#This Row],[Payment number]]&lt;&gt;"",EOMONTH(LoanStartDate,ROW(PaymentSchedule3[[#This Row],[Payment number]])-ROW(PaymentSchedule3[[#Headers],[Payment number]])-2)+DAY(LoanStartDate),"")</f>
        <v>52076</v>
      </c>
      <c r="D218" s="33">
        <f ca="1">IF(PaymentSchedule3[[#This Row],[Payment number]]&lt;&gt;"",IF(ROW()-ROW(PaymentSchedule3[[#Headers],[Beginning
balance]])=1,LoanAmount,INDEX(PaymentSchedule3[Ending
balance],ROW()-ROW(PaymentSchedule3[[#Headers],[Beginning
balance]])-1)),"")</f>
        <v>84894.465239287529</v>
      </c>
      <c r="E218" s="33">
        <f ca="1">IF(PaymentSchedule3[[#This Row],[Payment number]]&lt;&gt;"",ScheduledPayment,"")</f>
        <v>1122.6117195220611</v>
      </c>
      <c r="F21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8" s="33">
        <f ca="1">IF(PaymentSchedule3[[#This Row],[Payment number]]&lt;&gt;"",PaymentSchedule3[[#This Row],[Total
payment]]-PaymentSchedule3[[#This Row],[Interest]],"")</f>
        <v>1075.002862574139</v>
      </c>
      <c r="I218" s="33">
        <f ca="1">IF(PaymentSchedule3[[#This Row],[Payment number]]&lt;&gt;"",PaymentSchedule3[[#This Row],[Beginning
balance]]*(InterestRate/PaymentsPerYear),"")</f>
        <v>247.60885694792196</v>
      </c>
      <c r="J218" s="33">
        <f ca="1">IF(PaymentSchedule3[[#This Row],[Payment number]]&lt;&gt;"",IF(PaymentSchedule3[[#This Row],[Scheduled payment]]+PaymentSchedule3[[#This Row],[Extra
payment]]&lt;=PaymentSchedule3[[#This Row],[Beginning
balance]],PaymentSchedule3[[#This Row],[Beginning
balance]]-PaymentSchedule3[[#This Row],[Principal]],0),"")</f>
        <v>83819.462376713389</v>
      </c>
      <c r="K218" s="33">
        <f ca="1">IF(PaymentSchedule3[[#This Row],[Payment number]]&lt;&gt;"",SUM(INDEX(PaymentSchedule3[Interest],1,1):PaymentSchedule3[[#This Row],[Interest]]),"")</f>
        <v>104954.86487873591</v>
      </c>
    </row>
    <row r="219" spans="2:11" ht="24" customHeight="1" x14ac:dyDescent="0.25">
      <c r="B219" s="31">
        <f ca="1">IF(LoanIsGood,IF(ROW()-ROW(PaymentSchedule3[[#Headers],[Payment number]])&gt;ScheduledNumberOfPayments,"",ROW()-ROW(PaymentSchedule3[[#Headers],[Payment number]])),"")</f>
        <v>206</v>
      </c>
      <c r="C219" s="32">
        <f ca="1">IF(PaymentSchedule3[[#This Row],[Payment number]]&lt;&gt;"",EOMONTH(LoanStartDate,ROW(PaymentSchedule3[[#This Row],[Payment number]])-ROW(PaymentSchedule3[[#Headers],[Payment number]])-2)+DAY(LoanStartDate),"")</f>
        <v>52107</v>
      </c>
      <c r="D219" s="33">
        <f ca="1">IF(PaymentSchedule3[[#This Row],[Payment number]]&lt;&gt;"",IF(ROW()-ROW(PaymentSchedule3[[#Headers],[Beginning
balance]])=1,LoanAmount,INDEX(PaymentSchedule3[Ending
balance],ROW()-ROW(PaymentSchedule3[[#Headers],[Beginning
balance]])-1)),"")</f>
        <v>83819.462376713389</v>
      </c>
      <c r="E219" s="33">
        <f ca="1">IF(PaymentSchedule3[[#This Row],[Payment number]]&lt;&gt;"",ScheduledPayment,"")</f>
        <v>1122.6117195220611</v>
      </c>
      <c r="F21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1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19" s="33">
        <f ca="1">IF(PaymentSchedule3[[#This Row],[Payment number]]&lt;&gt;"",PaymentSchedule3[[#This Row],[Total
payment]]-PaymentSchedule3[[#This Row],[Interest]],"")</f>
        <v>1078.1382875899803</v>
      </c>
      <c r="I219" s="33">
        <f ca="1">IF(PaymentSchedule3[[#This Row],[Payment number]]&lt;&gt;"",PaymentSchedule3[[#This Row],[Beginning
balance]]*(InterestRate/PaymentsPerYear),"")</f>
        <v>244.47343193208073</v>
      </c>
      <c r="J219" s="33">
        <f ca="1">IF(PaymentSchedule3[[#This Row],[Payment number]]&lt;&gt;"",IF(PaymentSchedule3[[#This Row],[Scheduled payment]]+PaymentSchedule3[[#This Row],[Extra
payment]]&lt;=PaymentSchedule3[[#This Row],[Beginning
balance]],PaymentSchedule3[[#This Row],[Beginning
balance]]-PaymentSchedule3[[#This Row],[Principal]],0),"")</f>
        <v>82741.324089123402</v>
      </c>
      <c r="K219" s="33">
        <f ca="1">IF(PaymentSchedule3[[#This Row],[Payment number]]&lt;&gt;"",SUM(INDEX(PaymentSchedule3[Interest],1,1):PaymentSchedule3[[#This Row],[Interest]]),"")</f>
        <v>105199.338310668</v>
      </c>
    </row>
    <row r="220" spans="2:11" ht="24" customHeight="1" x14ac:dyDescent="0.25">
      <c r="B220" s="31">
        <f ca="1">IF(LoanIsGood,IF(ROW()-ROW(PaymentSchedule3[[#Headers],[Payment number]])&gt;ScheduledNumberOfPayments,"",ROW()-ROW(PaymentSchedule3[[#Headers],[Payment number]])),"")</f>
        <v>207</v>
      </c>
      <c r="C220" s="32">
        <f ca="1">IF(PaymentSchedule3[[#This Row],[Payment number]]&lt;&gt;"",EOMONTH(LoanStartDate,ROW(PaymentSchedule3[[#This Row],[Payment number]])-ROW(PaymentSchedule3[[#Headers],[Payment number]])-2)+DAY(LoanStartDate),"")</f>
        <v>52138</v>
      </c>
      <c r="D220" s="33">
        <f ca="1">IF(PaymentSchedule3[[#This Row],[Payment number]]&lt;&gt;"",IF(ROW()-ROW(PaymentSchedule3[[#Headers],[Beginning
balance]])=1,LoanAmount,INDEX(PaymentSchedule3[Ending
balance],ROW()-ROW(PaymentSchedule3[[#Headers],[Beginning
balance]])-1)),"")</f>
        <v>82741.324089123402</v>
      </c>
      <c r="E220" s="33">
        <f ca="1">IF(PaymentSchedule3[[#This Row],[Payment number]]&lt;&gt;"",ScheduledPayment,"")</f>
        <v>1122.6117195220611</v>
      </c>
      <c r="F22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0" s="33">
        <f ca="1">IF(PaymentSchedule3[[#This Row],[Payment number]]&lt;&gt;"",PaymentSchedule3[[#This Row],[Total
payment]]-PaymentSchedule3[[#This Row],[Interest]],"")</f>
        <v>1081.2828575954511</v>
      </c>
      <c r="I220" s="33">
        <f ca="1">IF(PaymentSchedule3[[#This Row],[Payment number]]&lt;&gt;"",PaymentSchedule3[[#This Row],[Beginning
balance]]*(InterestRate/PaymentsPerYear),"")</f>
        <v>241.32886192660993</v>
      </c>
      <c r="J220" s="33">
        <f ca="1">IF(PaymentSchedule3[[#This Row],[Payment number]]&lt;&gt;"",IF(PaymentSchedule3[[#This Row],[Scheduled payment]]+PaymentSchedule3[[#This Row],[Extra
payment]]&lt;=PaymentSchedule3[[#This Row],[Beginning
balance]],PaymentSchedule3[[#This Row],[Beginning
balance]]-PaymentSchedule3[[#This Row],[Principal]],0),"")</f>
        <v>81660.041231527954</v>
      </c>
      <c r="K220" s="33">
        <f ca="1">IF(PaymentSchedule3[[#This Row],[Payment number]]&lt;&gt;"",SUM(INDEX(PaymentSchedule3[Interest],1,1):PaymentSchedule3[[#This Row],[Interest]]),"")</f>
        <v>105440.66717259461</v>
      </c>
    </row>
    <row r="221" spans="2:11" ht="24" customHeight="1" x14ac:dyDescent="0.25">
      <c r="B221" s="31">
        <f ca="1">IF(LoanIsGood,IF(ROW()-ROW(PaymentSchedule3[[#Headers],[Payment number]])&gt;ScheduledNumberOfPayments,"",ROW()-ROW(PaymentSchedule3[[#Headers],[Payment number]])),"")</f>
        <v>208</v>
      </c>
      <c r="C221" s="32">
        <f ca="1">IF(PaymentSchedule3[[#This Row],[Payment number]]&lt;&gt;"",EOMONTH(LoanStartDate,ROW(PaymentSchedule3[[#This Row],[Payment number]])-ROW(PaymentSchedule3[[#Headers],[Payment number]])-2)+DAY(LoanStartDate),"")</f>
        <v>52168</v>
      </c>
      <c r="D221" s="33">
        <f ca="1">IF(PaymentSchedule3[[#This Row],[Payment number]]&lt;&gt;"",IF(ROW()-ROW(PaymentSchedule3[[#Headers],[Beginning
balance]])=1,LoanAmount,INDEX(PaymentSchedule3[Ending
balance],ROW()-ROW(PaymentSchedule3[[#Headers],[Beginning
balance]])-1)),"")</f>
        <v>81660.041231527954</v>
      </c>
      <c r="E221" s="33">
        <f ca="1">IF(PaymentSchedule3[[#This Row],[Payment number]]&lt;&gt;"",ScheduledPayment,"")</f>
        <v>1122.6117195220611</v>
      </c>
      <c r="F22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1" s="33">
        <f ca="1">IF(PaymentSchedule3[[#This Row],[Payment number]]&lt;&gt;"",PaymentSchedule3[[#This Row],[Total
payment]]-PaymentSchedule3[[#This Row],[Interest]],"")</f>
        <v>1084.436599263438</v>
      </c>
      <c r="I221" s="33">
        <f ca="1">IF(PaymentSchedule3[[#This Row],[Payment number]]&lt;&gt;"",PaymentSchedule3[[#This Row],[Beginning
balance]]*(InterestRate/PaymentsPerYear),"")</f>
        <v>238.1751202586232</v>
      </c>
      <c r="J221" s="33">
        <f ca="1">IF(PaymentSchedule3[[#This Row],[Payment number]]&lt;&gt;"",IF(PaymentSchedule3[[#This Row],[Scheduled payment]]+PaymentSchedule3[[#This Row],[Extra
payment]]&lt;=PaymentSchedule3[[#This Row],[Beginning
balance]],PaymentSchedule3[[#This Row],[Beginning
balance]]-PaymentSchedule3[[#This Row],[Principal]],0),"")</f>
        <v>80575.604632264512</v>
      </c>
      <c r="K221" s="33">
        <f ca="1">IF(PaymentSchedule3[[#This Row],[Payment number]]&lt;&gt;"",SUM(INDEX(PaymentSchedule3[Interest],1,1):PaymentSchedule3[[#This Row],[Interest]]),"")</f>
        <v>105678.84229285322</v>
      </c>
    </row>
    <row r="222" spans="2:11" ht="24" customHeight="1" x14ac:dyDescent="0.25">
      <c r="B222" s="31">
        <f ca="1">IF(LoanIsGood,IF(ROW()-ROW(PaymentSchedule3[[#Headers],[Payment number]])&gt;ScheduledNumberOfPayments,"",ROW()-ROW(PaymentSchedule3[[#Headers],[Payment number]])),"")</f>
        <v>209</v>
      </c>
      <c r="C222" s="32">
        <f ca="1">IF(PaymentSchedule3[[#This Row],[Payment number]]&lt;&gt;"",EOMONTH(LoanStartDate,ROW(PaymentSchedule3[[#This Row],[Payment number]])-ROW(PaymentSchedule3[[#Headers],[Payment number]])-2)+DAY(LoanStartDate),"")</f>
        <v>52199</v>
      </c>
      <c r="D222" s="33">
        <f ca="1">IF(PaymentSchedule3[[#This Row],[Payment number]]&lt;&gt;"",IF(ROW()-ROW(PaymentSchedule3[[#Headers],[Beginning
balance]])=1,LoanAmount,INDEX(PaymentSchedule3[Ending
balance],ROW()-ROW(PaymentSchedule3[[#Headers],[Beginning
balance]])-1)),"")</f>
        <v>80575.604632264512</v>
      </c>
      <c r="E222" s="33">
        <f ca="1">IF(PaymentSchedule3[[#This Row],[Payment number]]&lt;&gt;"",ScheduledPayment,"")</f>
        <v>1122.6117195220611</v>
      </c>
      <c r="F22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2" s="33">
        <f ca="1">IF(PaymentSchedule3[[#This Row],[Payment number]]&lt;&gt;"",PaymentSchedule3[[#This Row],[Total
payment]]-PaymentSchedule3[[#This Row],[Interest]],"")</f>
        <v>1087.5995393446228</v>
      </c>
      <c r="I222" s="33">
        <f ca="1">IF(PaymentSchedule3[[#This Row],[Payment number]]&lt;&gt;"",PaymentSchedule3[[#This Row],[Beginning
balance]]*(InterestRate/PaymentsPerYear),"")</f>
        <v>235.01218017743818</v>
      </c>
      <c r="J222" s="33">
        <f ca="1">IF(PaymentSchedule3[[#This Row],[Payment number]]&lt;&gt;"",IF(PaymentSchedule3[[#This Row],[Scheduled payment]]+PaymentSchedule3[[#This Row],[Extra
payment]]&lt;=PaymentSchedule3[[#This Row],[Beginning
balance]],PaymentSchedule3[[#This Row],[Beginning
balance]]-PaymentSchedule3[[#This Row],[Principal]],0),"")</f>
        <v>79488.005092919891</v>
      </c>
      <c r="K222" s="33">
        <f ca="1">IF(PaymentSchedule3[[#This Row],[Payment number]]&lt;&gt;"",SUM(INDEX(PaymentSchedule3[Interest],1,1):PaymentSchedule3[[#This Row],[Interest]]),"")</f>
        <v>105913.85447303066</v>
      </c>
    </row>
    <row r="223" spans="2:11" ht="24" customHeight="1" x14ac:dyDescent="0.25">
      <c r="B223" s="31">
        <f ca="1">IF(LoanIsGood,IF(ROW()-ROW(PaymentSchedule3[[#Headers],[Payment number]])&gt;ScheduledNumberOfPayments,"",ROW()-ROW(PaymentSchedule3[[#Headers],[Payment number]])),"")</f>
        <v>210</v>
      </c>
      <c r="C223" s="32">
        <f ca="1">IF(PaymentSchedule3[[#This Row],[Payment number]]&lt;&gt;"",EOMONTH(LoanStartDate,ROW(PaymentSchedule3[[#This Row],[Payment number]])-ROW(PaymentSchedule3[[#Headers],[Payment number]])-2)+DAY(LoanStartDate),"")</f>
        <v>52229</v>
      </c>
      <c r="D223" s="33">
        <f ca="1">IF(PaymentSchedule3[[#This Row],[Payment number]]&lt;&gt;"",IF(ROW()-ROW(PaymentSchedule3[[#Headers],[Beginning
balance]])=1,LoanAmount,INDEX(PaymentSchedule3[Ending
balance],ROW()-ROW(PaymentSchedule3[[#Headers],[Beginning
balance]])-1)),"")</f>
        <v>79488.005092919891</v>
      </c>
      <c r="E223" s="33">
        <f ca="1">IF(PaymentSchedule3[[#This Row],[Payment number]]&lt;&gt;"",ScheduledPayment,"")</f>
        <v>1122.6117195220611</v>
      </c>
      <c r="F22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3" s="33">
        <f ca="1">IF(PaymentSchedule3[[#This Row],[Payment number]]&lt;&gt;"",PaymentSchedule3[[#This Row],[Total
payment]]-PaymentSchedule3[[#This Row],[Interest]],"")</f>
        <v>1090.7717046677114</v>
      </c>
      <c r="I223" s="33">
        <f ca="1">IF(PaymentSchedule3[[#This Row],[Payment number]]&lt;&gt;"",PaymentSchedule3[[#This Row],[Beginning
balance]]*(InterestRate/PaymentsPerYear),"")</f>
        <v>231.8400148543497</v>
      </c>
      <c r="J223" s="33">
        <f ca="1">IF(PaymentSchedule3[[#This Row],[Payment number]]&lt;&gt;"",IF(PaymentSchedule3[[#This Row],[Scheduled payment]]+PaymentSchedule3[[#This Row],[Extra
payment]]&lt;=PaymentSchedule3[[#This Row],[Beginning
balance]],PaymentSchedule3[[#This Row],[Beginning
balance]]-PaymentSchedule3[[#This Row],[Principal]],0),"")</f>
        <v>78397.233388252178</v>
      </c>
      <c r="K223" s="33">
        <f ca="1">IF(PaymentSchedule3[[#This Row],[Payment number]]&lt;&gt;"",SUM(INDEX(PaymentSchedule3[Interest],1,1):PaymentSchedule3[[#This Row],[Interest]]),"")</f>
        <v>106145.694487885</v>
      </c>
    </row>
    <row r="224" spans="2:11" ht="24" customHeight="1" x14ac:dyDescent="0.25">
      <c r="B224" s="31">
        <f ca="1">IF(LoanIsGood,IF(ROW()-ROW(PaymentSchedule3[[#Headers],[Payment number]])&gt;ScheduledNumberOfPayments,"",ROW()-ROW(PaymentSchedule3[[#Headers],[Payment number]])),"")</f>
        <v>211</v>
      </c>
      <c r="C224" s="32">
        <f ca="1">IF(PaymentSchedule3[[#This Row],[Payment number]]&lt;&gt;"",EOMONTH(LoanStartDate,ROW(PaymentSchedule3[[#This Row],[Payment number]])-ROW(PaymentSchedule3[[#Headers],[Payment number]])-2)+DAY(LoanStartDate),"")</f>
        <v>52260</v>
      </c>
      <c r="D224" s="33">
        <f ca="1">IF(PaymentSchedule3[[#This Row],[Payment number]]&lt;&gt;"",IF(ROW()-ROW(PaymentSchedule3[[#Headers],[Beginning
balance]])=1,LoanAmount,INDEX(PaymentSchedule3[Ending
balance],ROW()-ROW(PaymentSchedule3[[#Headers],[Beginning
balance]])-1)),"")</f>
        <v>78397.233388252178</v>
      </c>
      <c r="E224" s="33">
        <f ca="1">IF(PaymentSchedule3[[#This Row],[Payment number]]&lt;&gt;"",ScheduledPayment,"")</f>
        <v>1122.6117195220611</v>
      </c>
      <c r="F22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4" s="33">
        <f ca="1">IF(PaymentSchedule3[[#This Row],[Payment number]]&lt;&gt;"",PaymentSchedule3[[#This Row],[Total
payment]]-PaymentSchedule3[[#This Row],[Interest]],"")</f>
        <v>1093.9531221396589</v>
      </c>
      <c r="I224" s="33">
        <f ca="1">IF(PaymentSchedule3[[#This Row],[Payment number]]&lt;&gt;"",PaymentSchedule3[[#This Row],[Beginning
balance]]*(InterestRate/PaymentsPerYear),"")</f>
        <v>228.65859738240221</v>
      </c>
      <c r="J224" s="33">
        <f ca="1">IF(PaymentSchedule3[[#This Row],[Payment number]]&lt;&gt;"",IF(PaymentSchedule3[[#This Row],[Scheduled payment]]+PaymentSchedule3[[#This Row],[Extra
payment]]&lt;=PaymentSchedule3[[#This Row],[Beginning
balance]],PaymentSchedule3[[#This Row],[Beginning
balance]]-PaymentSchedule3[[#This Row],[Principal]],0),"")</f>
        <v>77303.280266112517</v>
      </c>
      <c r="K224" s="33">
        <f ca="1">IF(PaymentSchedule3[[#This Row],[Payment number]]&lt;&gt;"",SUM(INDEX(PaymentSchedule3[Interest],1,1):PaymentSchedule3[[#This Row],[Interest]]),"")</f>
        <v>106374.3530852674</v>
      </c>
    </row>
    <row r="225" spans="2:11" ht="24" customHeight="1" x14ac:dyDescent="0.25">
      <c r="B225" s="31">
        <f ca="1">IF(LoanIsGood,IF(ROW()-ROW(PaymentSchedule3[[#Headers],[Payment number]])&gt;ScheduledNumberOfPayments,"",ROW()-ROW(PaymentSchedule3[[#Headers],[Payment number]])),"")</f>
        <v>212</v>
      </c>
      <c r="C225" s="32">
        <f ca="1">IF(PaymentSchedule3[[#This Row],[Payment number]]&lt;&gt;"",EOMONTH(LoanStartDate,ROW(PaymentSchedule3[[#This Row],[Payment number]])-ROW(PaymentSchedule3[[#Headers],[Payment number]])-2)+DAY(LoanStartDate),"")</f>
        <v>52291</v>
      </c>
      <c r="D225" s="33">
        <f ca="1">IF(PaymentSchedule3[[#This Row],[Payment number]]&lt;&gt;"",IF(ROW()-ROW(PaymentSchedule3[[#Headers],[Beginning
balance]])=1,LoanAmount,INDEX(PaymentSchedule3[Ending
balance],ROW()-ROW(PaymentSchedule3[[#Headers],[Beginning
balance]])-1)),"")</f>
        <v>77303.280266112517</v>
      </c>
      <c r="E225" s="33">
        <f ca="1">IF(PaymentSchedule3[[#This Row],[Payment number]]&lt;&gt;"",ScheduledPayment,"")</f>
        <v>1122.6117195220611</v>
      </c>
      <c r="F22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5" s="33">
        <f ca="1">IF(PaymentSchedule3[[#This Row],[Payment number]]&lt;&gt;"",PaymentSchedule3[[#This Row],[Total
payment]]-PaymentSchedule3[[#This Row],[Interest]],"")</f>
        <v>1097.1438187458996</v>
      </c>
      <c r="I225" s="33">
        <f ca="1">IF(PaymentSchedule3[[#This Row],[Payment number]]&lt;&gt;"",PaymentSchedule3[[#This Row],[Beginning
balance]]*(InterestRate/PaymentsPerYear),"")</f>
        <v>225.46790077616151</v>
      </c>
      <c r="J225" s="33">
        <f ca="1">IF(PaymentSchedule3[[#This Row],[Payment number]]&lt;&gt;"",IF(PaymentSchedule3[[#This Row],[Scheduled payment]]+PaymentSchedule3[[#This Row],[Extra
payment]]&lt;=PaymentSchedule3[[#This Row],[Beginning
balance]],PaymentSchedule3[[#This Row],[Beginning
balance]]-PaymentSchedule3[[#This Row],[Principal]],0),"")</f>
        <v>76206.136447366618</v>
      </c>
      <c r="K225" s="33">
        <f ca="1">IF(PaymentSchedule3[[#This Row],[Payment number]]&lt;&gt;"",SUM(INDEX(PaymentSchedule3[Interest],1,1):PaymentSchedule3[[#This Row],[Interest]]),"")</f>
        <v>106599.82098604356</v>
      </c>
    </row>
    <row r="226" spans="2:11" ht="24" customHeight="1" x14ac:dyDescent="0.25">
      <c r="B226" s="31">
        <f ca="1">IF(LoanIsGood,IF(ROW()-ROW(PaymentSchedule3[[#Headers],[Payment number]])&gt;ScheduledNumberOfPayments,"",ROW()-ROW(PaymentSchedule3[[#Headers],[Payment number]])),"")</f>
        <v>213</v>
      </c>
      <c r="C226" s="32">
        <f ca="1">IF(PaymentSchedule3[[#This Row],[Payment number]]&lt;&gt;"",EOMONTH(LoanStartDate,ROW(PaymentSchedule3[[#This Row],[Payment number]])-ROW(PaymentSchedule3[[#Headers],[Payment number]])-2)+DAY(LoanStartDate),"")</f>
        <v>52319</v>
      </c>
      <c r="D226" s="33">
        <f ca="1">IF(PaymentSchedule3[[#This Row],[Payment number]]&lt;&gt;"",IF(ROW()-ROW(PaymentSchedule3[[#Headers],[Beginning
balance]])=1,LoanAmount,INDEX(PaymentSchedule3[Ending
balance],ROW()-ROW(PaymentSchedule3[[#Headers],[Beginning
balance]])-1)),"")</f>
        <v>76206.136447366618</v>
      </c>
      <c r="E226" s="33">
        <f ca="1">IF(PaymentSchedule3[[#This Row],[Payment number]]&lt;&gt;"",ScheduledPayment,"")</f>
        <v>1122.6117195220611</v>
      </c>
      <c r="F22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6" s="33">
        <f ca="1">IF(PaymentSchedule3[[#This Row],[Payment number]]&lt;&gt;"",PaymentSchedule3[[#This Row],[Total
payment]]-PaymentSchedule3[[#This Row],[Interest]],"")</f>
        <v>1100.3438215505751</v>
      </c>
      <c r="I226" s="33">
        <f ca="1">IF(PaymentSchedule3[[#This Row],[Payment number]]&lt;&gt;"",PaymentSchedule3[[#This Row],[Beginning
balance]]*(InterestRate/PaymentsPerYear),"")</f>
        <v>222.26789797148598</v>
      </c>
      <c r="J226" s="33">
        <f ca="1">IF(PaymentSchedule3[[#This Row],[Payment number]]&lt;&gt;"",IF(PaymentSchedule3[[#This Row],[Scheduled payment]]+PaymentSchedule3[[#This Row],[Extra
payment]]&lt;=PaymentSchedule3[[#This Row],[Beginning
balance]],PaymentSchedule3[[#This Row],[Beginning
balance]]-PaymentSchedule3[[#This Row],[Principal]],0),"")</f>
        <v>75105.792625816044</v>
      </c>
      <c r="K226" s="33">
        <f ca="1">IF(PaymentSchedule3[[#This Row],[Payment number]]&lt;&gt;"",SUM(INDEX(PaymentSchedule3[Interest],1,1):PaymentSchedule3[[#This Row],[Interest]]),"")</f>
        <v>106822.08888401504</v>
      </c>
    </row>
    <row r="227" spans="2:11" ht="24" customHeight="1" x14ac:dyDescent="0.25">
      <c r="B227" s="31">
        <f ca="1">IF(LoanIsGood,IF(ROW()-ROW(PaymentSchedule3[[#Headers],[Payment number]])&gt;ScheduledNumberOfPayments,"",ROW()-ROW(PaymentSchedule3[[#Headers],[Payment number]])),"")</f>
        <v>214</v>
      </c>
      <c r="C227" s="32">
        <f ca="1">IF(PaymentSchedule3[[#This Row],[Payment number]]&lt;&gt;"",EOMONTH(LoanStartDate,ROW(PaymentSchedule3[[#This Row],[Payment number]])-ROW(PaymentSchedule3[[#Headers],[Payment number]])-2)+DAY(LoanStartDate),"")</f>
        <v>52350</v>
      </c>
      <c r="D227" s="33">
        <f ca="1">IF(PaymentSchedule3[[#This Row],[Payment number]]&lt;&gt;"",IF(ROW()-ROW(PaymentSchedule3[[#Headers],[Beginning
balance]])=1,LoanAmount,INDEX(PaymentSchedule3[Ending
balance],ROW()-ROW(PaymentSchedule3[[#Headers],[Beginning
balance]])-1)),"")</f>
        <v>75105.792625816044</v>
      </c>
      <c r="E227" s="33">
        <f ca="1">IF(PaymentSchedule3[[#This Row],[Payment number]]&lt;&gt;"",ScheduledPayment,"")</f>
        <v>1122.6117195220611</v>
      </c>
      <c r="F22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7" s="33">
        <f ca="1">IF(PaymentSchedule3[[#This Row],[Payment number]]&lt;&gt;"",PaymentSchedule3[[#This Row],[Total
payment]]-PaymentSchedule3[[#This Row],[Interest]],"")</f>
        <v>1103.5531576967642</v>
      </c>
      <c r="I227" s="33">
        <f ca="1">IF(PaymentSchedule3[[#This Row],[Payment number]]&lt;&gt;"",PaymentSchedule3[[#This Row],[Beginning
balance]]*(InterestRate/PaymentsPerYear),"")</f>
        <v>219.05856182529681</v>
      </c>
      <c r="J227" s="33">
        <f ca="1">IF(PaymentSchedule3[[#This Row],[Payment number]]&lt;&gt;"",IF(PaymentSchedule3[[#This Row],[Scheduled payment]]+PaymentSchedule3[[#This Row],[Extra
payment]]&lt;=PaymentSchedule3[[#This Row],[Beginning
balance]],PaymentSchedule3[[#This Row],[Beginning
balance]]-PaymentSchedule3[[#This Row],[Principal]],0),"")</f>
        <v>74002.239468119282</v>
      </c>
      <c r="K227" s="33">
        <f ca="1">IF(PaymentSchedule3[[#This Row],[Payment number]]&lt;&gt;"",SUM(INDEX(PaymentSchedule3[Interest],1,1):PaymentSchedule3[[#This Row],[Interest]]),"")</f>
        <v>107041.14744584034</v>
      </c>
    </row>
    <row r="228" spans="2:11" ht="24" customHeight="1" x14ac:dyDescent="0.25">
      <c r="B228" s="31">
        <f ca="1">IF(LoanIsGood,IF(ROW()-ROW(PaymentSchedule3[[#Headers],[Payment number]])&gt;ScheduledNumberOfPayments,"",ROW()-ROW(PaymentSchedule3[[#Headers],[Payment number]])),"")</f>
        <v>215</v>
      </c>
      <c r="C228" s="32">
        <f ca="1">IF(PaymentSchedule3[[#This Row],[Payment number]]&lt;&gt;"",EOMONTH(LoanStartDate,ROW(PaymentSchedule3[[#This Row],[Payment number]])-ROW(PaymentSchedule3[[#Headers],[Payment number]])-2)+DAY(LoanStartDate),"")</f>
        <v>52380</v>
      </c>
      <c r="D228" s="33">
        <f ca="1">IF(PaymentSchedule3[[#This Row],[Payment number]]&lt;&gt;"",IF(ROW()-ROW(PaymentSchedule3[[#Headers],[Beginning
balance]])=1,LoanAmount,INDEX(PaymentSchedule3[Ending
balance],ROW()-ROW(PaymentSchedule3[[#Headers],[Beginning
balance]])-1)),"")</f>
        <v>74002.239468119282</v>
      </c>
      <c r="E228" s="33">
        <f ca="1">IF(PaymentSchedule3[[#This Row],[Payment number]]&lt;&gt;"",ScheduledPayment,"")</f>
        <v>1122.6117195220611</v>
      </c>
      <c r="F22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8" s="33">
        <f ca="1">IF(PaymentSchedule3[[#This Row],[Payment number]]&lt;&gt;"",PaymentSchedule3[[#This Row],[Total
payment]]-PaymentSchedule3[[#This Row],[Interest]],"")</f>
        <v>1106.7718544067131</v>
      </c>
      <c r="I228" s="33">
        <f ca="1">IF(PaymentSchedule3[[#This Row],[Payment number]]&lt;&gt;"",PaymentSchedule3[[#This Row],[Beginning
balance]]*(InterestRate/PaymentsPerYear),"")</f>
        <v>215.83986511534792</v>
      </c>
      <c r="J228" s="33">
        <f ca="1">IF(PaymentSchedule3[[#This Row],[Payment number]]&lt;&gt;"",IF(PaymentSchedule3[[#This Row],[Scheduled payment]]+PaymentSchedule3[[#This Row],[Extra
payment]]&lt;=PaymentSchedule3[[#This Row],[Beginning
balance]],PaymentSchedule3[[#This Row],[Beginning
balance]]-PaymentSchedule3[[#This Row],[Principal]],0),"")</f>
        <v>72895.467613712564</v>
      </c>
      <c r="K228" s="33">
        <f ca="1">IF(PaymentSchedule3[[#This Row],[Payment number]]&lt;&gt;"",SUM(INDEX(PaymentSchedule3[Interest],1,1):PaymentSchedule3[[#This Row],[Interest]]),"")</f>
        <v>107256.98731095569</v>
      </c>
    </row>
    <row r="229" spans="2:11" ht="24" customHeight="1" x14ac:dyDescent="0.25">
      <c r="B229" s="31">
        <f ca="1">IF(LoanIsGood,IF(ROW()-ROW(PaymentSchedule3[[#Headers],[Payment number]])&gt;ScheduledNumberOfPayments,"",ROW()-ROW(PaymentSchedule3[[#Headers],[Payment number]])),"")</f>
        <v>216</v>
      </c>
      <c r="C229" s="32">
        <f ca="1">IF(PaymentSchedule3[[#This Row],[Payment number]]&lt;&gt;"",EOMONTH(LoanStartDate,ROW(PaymentSchedule3[[#This Row],[Payment number]])-ROW(PaymentSchedule3[[#Headers],[Payment number]])-2)+DAY(LoanStartDate),"")</f>
        <v>52411</v>
      </c>
      <c r="D229" s="33">
        <f ca="1">IF(PaymentSchedule3[[#This Row],[Payment number]]&lt;&gt;"",IF(ROW()-ROW(PaymentSchedule3[[#Headers],[Beginning
balance]])=1,LoanAmount,INDEX(PaymentSchedule3[Ending
balance],ROW()-ROW(PaymentSchedule3[[#Headers],[Beginning
balance]])-1)),"")</f>
        <v>72895.467613712564</v>
      </c>
      <c r="E229" s="33">
        <f ca="1">IF(PaymentSchedule3[[#This Row],[Payment number]]&lt;&gt;"",ScheduledPayment,"")</f>
        <v>1122.6117195220611</v>
      </c>
      <c r="F22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2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29" s="33">
        <f ca="1">IF(PaymentSchedule3[[#This Row],[Payment number]]&lt;&gt;"",PaymentSchedule3[[#This Row],[Total
payment]]-PaymentSchedule3[[#This Row],[Interest]],"")</f>
        <v>1109.9999389820662</v>
      </c>
      <c r="I229" s="33">
        <f ca="1">IF(PaymentSchedule3[[#This Row],[Payment number]]&lt;&gt;"",PaymentSchedule3[[#This Row],[Beginning
balance]]*(InterestRate/PaymentsPerYear),"")</f>
        <v>212.61178053999498</v>
      </c>
      <c r="J229" s="33">
        <f ca="1">IF(PaymentSchedule3[[#This Row],[Payment number]]&lt;&gt;"",IF(PaymentSchedule3[[#This Row],[Scheduled payment]]+PaymentSchedule3[[#This Row],[Extra
payment]]&lt;=PaymentSchedule3[[#This Row],[Beginning
balance]],PaymentSchedule3[[#This Row],[Beginning
balance]]-PaymentSchedule3[[#This Row],[Principal]],0),"")</f>
        <v>71785.467674730491</v>
      </c>
      <c r="K229" s="33">
        <f ca="1">IF(PaymentSchedule3[[#This Row],[Payment number]]&lt;&gt;"",SUM(INDEX(PaymentSchedule3[Interest],1,1):PaymentSchedule3[[#This Row],[Interest]]),"")</f>
        <v>107469.59909149569</v>
      </c>
    </row>
    <row r="230" spans="2:11" ht="24" customHeight="1" x14ac:dyDescent="0.25">
      <c r="B230" s="31">
        <f ca="1">IF(LoanIsGood,IF(ROW()-ROW(PaymentSchedule3[[#Headers],[Payment number]])&gt;ScheduledNumberOfPayments,"",ROW()-ROW(PaymentSchedule3[[#Headers],[Payment number]])),"")</f>
        <v>217</v>
      </c>
      <c r="C230" s="32">
        <f ca="1">IF(PaymentSchedule3[[#This Row],[Payment number]]&lt;&gt;"",EOMONTH(LoanStartDate,ROW(PaymentSchedule3[[#This Row],[Payment number]])-ROW(PaymentSchedule3[[#Headers],[Payment number]])-2)+DAY(LoanStartDate),"")</f>
        <v>52441</v>
      </c>
      <c r="D230" s="33">
        <f ca="1">IF(PaymentSchedule3[[#This Row],[Payment number]]&lt;&gt;"",IF(ROW()-ROW(PaymentSchedule3[[#Headers],[Beginning
balance]])=1,LoanAmount,INDEX(PaymentSchedule3[Ending
balance],ROW()-ROW(PaymentSchedule3[[#Headers],[Beginning
balance]])-1)),"")</f>
        <v>71785.467674730491</v>
      </c>
      <c r="E230" s="33">
        <f ca="1">IF(PaymentSchedule3[[#This Row],[Payment number]]&lt;&gt;"",ScheduledPayment,"")</f>
        <v>1122.6117195220611</v>
      </c>
      <c r="F23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0" s="33">
        <f ca="1">IF(PaymentSchedule3[[#This Row],[Payment number]]&lt;&gt;"",PaymentSchedule3[[#This Row],[Total
payment]]-PaymentSchedule3[[#This Row],[Interest]],"")</f>
        <v>1113.2374388040971</v>
      </c>
      <c r="I230" s="33">
        <f ca="1">IF(PaymentSchedule3[[#This Row],[Payment number]]&lt;&gt;"",PaymentSchedule3[[#This Row],[Beginning
balance]]*(InterestRate/PaymentsPerYear),"")</f>
        <v>209.37428071796396</v>
      </c>
      <c r="J230" s="33">
        <f ca="1">IF(PaymentSchedule3[[#This Row],[Payment number]]&lt;&gt;"",IF(PaymentSchedule3[[#This Row],[Scheduled payment]]+PaymentSchedule3[[#This Row],[Extra
payment]]&lt;=PaymentSchedule3[[#This Row],[Beginning
balance]],PaymentSchedule3[[#This Row],[Beginning
balance]]-PaymentSchedule3[[#This Row],[Principal]],0),"")</f>
        <v>70672.230235926399</v>
      </c>
      <c r="K230" s="33">
        <f ca="1">IF(PaymentSchedule3[[#This Row],[Payment number]]&lt;&gt;"",SUM(INDEX(PaymentSchedule3[Interest],1,1):PaymentSchedule3[[#This Row],[Interest]]),"")</f>
        <v>107678.97337221366</v>
      </c>
    </row>
    <row r="231" spans="2:11" ht="24" customHeight="1" x14ac:dyDescent="0.25">
      <c r="B231" s="31">
        <f ca="1">IF(LoanIsGood,IF(ROW()-ROW(PaymentSchedule3[[#Headers],[Payment number]])&gt;ScheduledNumberOfPayments,"",ROW()-ROW(PaymentSchedule3[[#Headers],[Payment number]])),"")</f>
        <v>218</v>
      </c>
      <c r="C231" s="32">
        <f ca="1">IF(PaymentSchedule3[[#This Row],[Payment number]]&lt;&gt;"",EOMONTH(LoanStartDate,ROW(PaymentSchedule3[[#This Row],[Payment number]])-ROW(PaymentSchedule3[[#Headers],[Payment number]])-2)+DAY(LoanStartDate),"")</f>
        <v>52472</v>
      </c>
      <c r="D231" s="33">
        <f ca="1">IF(PaymentSchedule3[[#This Row],[Payment number]]&lt;&gt;"",IF(ROW()-ROW(PaymentSchedule3[[#Headers],[Beginning
balance]])=1,LoanAmount,INDEX(PaymentSchedule3[Ending
balance],ROW()-ROW(PaymentSchedule3[[#Headers],[Beginning
balance]])-1)),"")</f>
        <v>70672.230235926399</v>
      </c>
      <c r="E231" s="33">
        <f ca="1">IF(PaymentSchedule3[[#This Row],[Payment number]]&lt;&gt;"",ScheduledPayment,"")</f>
        <v>1122.6117195220611</v>
      </c>
      <c r="F23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1" s="33">
        <f ca="1">IF(PaymentSchedule3[[#This Row],[Payment number]]&lt;&gt;"",PaymentSchedule3[[#This Row],[Total
payment]]-PaymentSchedule3[[#This Row],[Interest]],"")</f>
        <v>1116.4843813339423</v>
      </c>
      <c r="I231" s="33">
        <f ca="1">IF(PaymentSchedule3[[#This Row],[Payment number]]&lt;&gt;"",PaymentSchedule3[[#This Row],[Beginning
balance]]*(InterestRate/PaymentsPerYear),"")</f>
        <v>206.12733818811867</v>
      </c>
      <c r="J231" s="33">
        <f ca="1">IF(PaymentSchedule3[[#This Row],[Payment number]]&lt;&gt;"",IF(PaymentSchedule3[[#This Row],[Scheduled payment]]+PaymentSchedule3[[#This Row],[Extra
payment]]&lt;=PaymentSchedule3[[#This Row],[Beginning
balance]],PaymentSchedule3[[#This Row],[Beginning
balance]]-PaymentSchedule3[[#This Row],[Principal]],0),"")</f>
        <v>69555.74585459246</v>
      </c>
      <c r="K231" s="33">
        <f ca="1">IF(PaymentSchedule3[[#This Row],[Payment number]]&lt;&gt;"",SUM(INDEX(PaymentSchedule3[Interest],1,1):PaymentSchedule3[[#This Row],[Interest]]),"")</f>
        <v>107885.10071040178</v>
      </c>
    </row>
    <row r="232" spans="2:11" ht="24" customHeight="1" x14ac:dyDescent="0.25">
      <c r="B232" s="31">
        <f ca="1">IF(LoanIsGood,IF(ROW()-ROW(PaymentSchedule3[[#Headers],[Payment number]])&gt;ScheduledNumberOfPayments,"",ROW()-ROW(PaymentSchedule3[[#Headers],[Payment number]])),"")</f>
        <v>219</v>
      </c>
      <c r="C232" s="32">
        <f ca="1">IF(PaymentSchedule3[[#This Row],[Payment number]]&lt;&gt;"",EOMONTH(LoanStartDate,ROW(PaymentSchedule3[[#This Row],[Payment number]])-ROW(PaymentSchedule3[[#Headers],[Payment number]])-2)+DAY(LoanStartDate),"")</f>
        <v>52503</v>
      </c>
      <c r="D232" s="33">
        <f ca="1">IF(PaymentSchedule3[[#This Row],[Payment number]]&lt;&gt;"",IF(ROW()-ROW(PaymentSchedule3[[#Headers],[Beginning
balance]])=1,LoanAmount,INDEX(PaymentSchedule3[Ending
balance],ROW()-ROW(PaymentSchedule3[[#Headers],[Beginning
balance]])-1)),"")</f>
        <v>69555.74585459246</v>
      </c>
      <c r="E232" s="33">
        <f ca="1">IF(PaymentSchedule3[[#This Row],[Payment number]]&lt;&gt;"",ScheduledPayment,"")</f>
        <v>1122.6117195220611</v>
      </c>
      <c r="F2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2" s="33">
        <f ca="1">IF(PaymentSchedule3[[#This Row],[Payment number]]&lt;&gt;"",PaymentSchedule3[[#This Row],[Total
payment]]-PaymentSchedule3[[#This Row],[Interest]],"")</f>
        <v>1119.7407941128331</v>
      </c>
      <c r="I232" s="33">
        <f ca="1">IF(PaymentSchedule3[[#This Row],[Payment number]]&lt;&gt;"",PaymentSchedule3[[#This Row],[Beginning
balance]]*(InterestRate/PaymentsPerYear),"")</f>
        <v>202.87092540922802</v>
      </c>
      <c r="J232" s="33">
        <f ca="1">IF(PaymentSchedule3[[#This Row],[Payment number]]&lt;&gt;"",IF(PaymentSchedule3[[#This Row],[Scheduled payment]]+PaymentSchedule3[[#This Row],[Extra
payment]]&lt;=PaymentSchedule3[[#This Row],[Beginning
balance]],PaymentSchedule3[[#This Row],[Beginning
balance]]-PaymentSchedule3[[#This Row],[Principal]],0),"")</f>
        <v>68436.005060479627</v>
      </c>
      <c r="K232" s="33">
        <f ca="1">IF(PaymentSchedule3[[#This Row],[Payment number]]&lt;&gt;"",SUM(INDEX(PaymentSchedule3[Interest],1,1):PaymentSchedule3[[#This Row],[Interest]]),"")</f>
        <v>108087.971635811</v>
      </c>
    </row>
    <row r="233" spans="2:11" ht="24" customHeight="1" x14ac:dyDescent="0.25">
      <c r="B233" s="31">
        <f ca="1">IF(LoanIsGood,IF(ROW()-ROW(PaymentSchedule3[[#Headers],[Payment number]])&gt;ScheduledNumberOfPayments,"",ROW()-ROW(PaymentSchedule3[[#Headers],[Payment number]])),"")</f>
        <v>220</v>
      </c>
      <c r="C233" s="32">
        <f ca="1">IF(PaymentSchedule3[[#This Row],[Payment number]]&lt;&gt;"",EOMONTH(LoanStartDate,ROW(PaymentSchedule3[[#This Row],[Payment number]])-ROW(PaymentSchedule3[[#Headers],[Payment number]])-2)+DAY(LoanStartDate),"")</f>
        <v>52533</v>
      </c>
      <c r="D233" s="33">
        <f ca="1">IF(PaymentSchedule3[[#This Row],[Payment number]]&lt;&gt;"",IF(ROW()-ROW(PaymentSchedule3[[#Headers],[Beginning
balance]])=1,LoanAmount,INDEX(PaymentSchedule3[Ending
balance],ROW()-ROW(PaymentSchedule3[[#Headers],[Beginning
balance]])-1)),"")</f>
        <v>68436.005060479627</v>
      </c>
      <c r="E233" s="33">
        <f ca="1">IF(PaymentSchedule3[[#This Row],[Payment number]]&lt;&gt;"",ScheduledPayment,"")</f>
        <v>1122.6117195220611</v>
      </c>
      <c r="F2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3" s="33">
        <f ca="1">IF(PaymentSchedule3[[#This Row],[Payment number]]&lt;&gt;"",PaymentSchedule3[[#This Row],[Total
payment]]-PaymentSchedule3[[#This Row],[Interest]],"")</f>
        <v>1123.0067047623288</v>
      </c>
      <c r="I233" s="33">
        <f ca="1">IF(PaymentSchedule3[[#This Row],[Payment number]]&lt;&gt;"",PaymentSchedule3[[#This Row],[Beginning
balance]]*(InterestRate/PaymentsPerYear),"")</f>
        <v>199.60501475973226</v>
      </c>
      <c r="J233" s="33">
        <f ca="1">IF(PaymentSchedule3[[#This Row],[Payment number]]&lt;&gt;"",IF(PaymentSchedule3[[#This Row],[Scheduled payment]]+PaymentSchedule3[[#This Row],[Extra
payment]]&lt;=PaymentSchedule3[[#This Row],[Beginning
balance]],PaymentSchedule3[[#This Row],[Beginning
balance]]-PaymentSchedule3[[#This Row],[Principal]],0),"")</f>
        <v>67312.998355717296</v>
      </c>
      <c r="K233" s="33">
        <f ca="1">IF(PaymentSchedule3[[#This Row],[Payment number]]&lt;&gt;"",SUM(INDEX(PaymentSchedule3[Interest],1,1):PaymentSchedule3[[#This Row],[Interest]]),"")</f>
        <v>108287.57665057073</v>
      </c>
    </row>
    <row r="234" spans="2:11" ht="24" customHeight="1" x14ac:dyDescent="0.25">
      <c r="B234" s="31">
        <f ca="1">IF(LoanIsGood,IF(ROW()-ROW(PaymentSchedule3[[#Headers],[Payment number]])&gt;ScheduledNumberOfPayments,"",ROW()-ROW(PaymentSchedule3[[#Headers],[Payment number]])),"")</f>
        <v>221</v>
      </c>
      <c r="C234" s="32">
        <f ca="1">IF(PaymentSchedule3[[#This Row],[Payment number]]&lt;&gt;"",EOMONTH(LoanStartDate,ROW(PaymentSchedule3[[#This Row],[Payment number]])-ROW(PaymentSchedule3[[#Headers],[Payment number]])-2)+DAY(LoanStartDate),"")</f>
        <v>52564</v>
      </c>
      <c r="D234" s="33">
        <f ca="1">IF(PaymentSchedule3[[#This Row],[Payment number]]&lt;&gt;"",IF(ROW()-ROW(PaymentSchedule3[[#Headers],[Beginning
balance]])=1,LoanAmount,INDEX(PaymentSchedule3[Ending
balance],ROW()-ROW(PaymentSchedule3[[#Headers],[Beginning
balance]])-1)),"")</f>
        <v>67312.998355717296</v>
      </c>
      <c r="E234" s="33">
        <f ca="1">IF(PaymentSchedule3[[#This Row],[Payment number]]&lt;&gt;"",ScheduledPayment,"")</f>
        <v>1122.6117195220611</v>
      </c>
      <c r="F2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4" s="33">
        <f ca="1">IF(PaymentSchedule3[[#This Row],[Payment number]]&lt;&gt;"",PaymentSchedule3[[#This Row],[Total
payment]]-PaymentSchedule3[[#This Row],[Interest]],"")</f>
        <v>1126.2821409845524</v>
      </c>
      <c r="I234" s="33">
        <f ca="1">IF(PaymentSchedule3[[#This Row],[Payment number]]&lt;&gt;"",PaymentSchedule3[[#This Row],[Beginning
balance]]*(InterestRate/PaymentsPerYear),"")</f>
        <v>196.32957853750878</v>
      </c>
      <c r="J234" s="33">
        <f ca="1">IF(PaymentSchedule3[[#This Row],[Payment number]]&lt;&gt;"",IF(PaymentSchedule3[[#This Row],[Scheduled payment]]+PaymentSchedule3[[#This Row],[Extra
payment]]&lt;=PaymentSchedule3[[#This Row],[Beginning
balance]],PaymentSchedule3[[#This Row],[Beginning
balance]]-PaymentSchedule3[[#This Row],[Principal]],0),"")</f>
        <v>66186.716214732747</v>
      </c>
      <c r="K234" s="33">
        <f ca="1">IF(PaymentSchedule3[[#This Row],[Payment number]]&lt;&gt;"",SUM(INDEX(PaymentSchedule3[Interest],1,1):PaymentSchedule3[[#This Row],[Interest]]),"")</f>
        <v>108483.90622910824</v>
      </c>
    </row>
    <row r="235" spans="2:11" ht="24" customHeight="1" x14ac:dyDescent="0.25">
      <c r="B235" s="31">
        <f ca="1">IF(LoanIsGood,IF(ROW()-ROW(PaymentSchedule3[[#Headers],[Payment number]])&gt;ScheduledNumberOfPayments,"",ROW()-ROW(PaymentSchedule3[[#Headers],[Payment number]])),"")</f>
        <v>222</v>
      </c>
      <c r="C235" s="32">
        <f ca="1">IF(PaymentSchedule3[[#This Row],[Payment number]]&lt;&gt;"",EOMONTH(LoanStartDate,ROW(PaymentSchedule3[[#This Row],[Payment number]])-ROW(PaymentSchedule3[[#Headers],[Payment number]])-2)+DAY(LoanStartDate),"")</f>
        <v>52594</v>
      </c>
      <c r="D235" s="33">
        <f ca="1">IF(PaymentSchedule3[[#This Row],[Payment number]]&lt;&gt;"",IF(ROW()-ROW(PaymentSchedule3[[#Headers],[Beginning
balance]])=1,LoanAmount,INDEX(PaymentSchedule3[Ending
balance],ROW()-ROW(PaymentSchedule3[[#Headers],[Beginning
balance]])-1)),"")</f>
        <v>66186.716214732747</v>
      </c>
      <c r="E235" s="33">
        <f ca="1">IF(PaymentSchedule3[[#This Row],[Payment number]]&lt;&gt;"",ScheduledPayment,"")</f>
        <v>1122.6117195220611</v>
      </c>
      <c r="F2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5" s="33">
        <f ca="1">IF(PaymentSchedule3[[#This Row],[Payment number]]&lt;&gt;"",PaymentSchedule3[[#This Row],[Total
payment]]-PaymentSchedule3[[#This Row],[Interest]],"")</f>
        <v>1129.5671305624239</v>
      </c>
      <c r="I235" s="33">
        <f ca="1">IF(PaymentSchedule3[[#This Row],[Payment number]]&lt;&gt;"",PaymentSchedule3[[#This Row],[Beginning
balance]]*(InterestRate/PaymentsPerYear),"")</f>
        <v>193.0445889596372</v>
      </c>
      <c r="J235" s="33">
        <f ca="1">IF(PaymentSchedule3[[#This Row],[Payment number]]&lt;&gt;"",IF(PaymentSchedule3[[#This Row],[Scheduled payment]]+PaymentSchedule3[[#This Row],[Extra
payment]]&lt;=PaymentSchedule3[[#This Row],[Beginning
balance]],PaymentSchedule3[[#This Row],[Beginning
balance]]-PaymentSchedule3[[#This Row],[Principal]],0),"")</f>
        <v>65057.14908417032</v>
      </c>
      <c r="K235" s="33">
        <f ca="1">IF(PaymentSchedule3[[#This Row],[Payment number]]&lt;&gt;"",SUM(INDEX(PaymentSchedule3[Interest],1,1):PaymentSchedule3[[#This Row],[Interest]]),"")</f>
        <v>108676.95081806787</v>
      </c>
    </row>
    <row r="236" spans="2:11" ht="24" customHeight="1" x14ac:dyDescent="0.25">
      <c r="B236" s="31">
        <f ca="1">IF(LoanIsGood,IF(ROW()-ROW(PaymentSchedule3[[#Headers],[Payment number]])&gt;ScheduledNumberOfPayments,"",ROW()-ROW(PaymentSchedule3[[#Headers],[Payment number]])),"")</f>
        <v>223</v>
      </c>
      <c r="C236" s="32">
        <f ca="1">IF(PaymentSchedule3[[#This Row],[Payment number]]&lt;&gt;"",EOMONTH(LoanStartDate,ROW(PaymentSchedule3[[#This Row],[Payment number]])-ROW(PaymentSchedule3[[#Headers],[Payment number]])-2)+DAY(LoanStartDate),"")</f>
        <v>52625</v>
      </c>
      <c r="D236" s="33">
        <f ca="1">IF(PaymentSchedule3[[#This Row],[Payment number]]&lt;&gt;"",IF(ROW()-ROW(PaymentSchedule3[[#Headers],[Beginning
balance]])=1,LoanAmount,INDEX(PaymentSchedule3[Ending
balance],ROW()-ROW(PaymentSchedule3[[#Headers],[Beginning
balance]])-1)),"")</f>
        <v>65057.14908417032</v>
      </c>
      <c r="E236" s="33">
        <f ca="1">IF(PaymentSchedule3[[#This Row],[Payment number]]&lt;&gt;"",ScheduledPayment,"")</f>
        <v>1122.6117195220611</v>
      </c>
      <c r="F2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6" s="33">
        <f ca="1">IF(PaymentSchedule3[[#This Row],[Payment number]]&lt;&gt;"",PaymentSchedule3[[#This Row],[Total
payment]]-PaymentSchedule3[[#This Row],[Interest]],"")</f>
        <v>1132.8617013598978</v>
      </c>
      <c r="I236" s="33">
        <f ca="1">IF(PaymentSchedule3[[#This Row],[Payment number]]&lt;&gt;"",PaymentSchedule3[[#This Row],[Beginning
balance]]*(InterestRate/PaymentsPerYear),"")</f>
        <v>189.75001816216343</v>
      </c>
      <c r="J236" s="33">
        <f ca="1">IF(PaymentSchedule3[[#This Row],[Payment number]]&lt;&gt;"",IF(PaymentSchedule3[[#This Row],[Scheduled payment]]+PaymentSchedule3[[#This Row],[Extra
payment]]&lt;=PaymentSchedule3[[#This Row],[Beginning
balance]],PaymentSchedule3[[#This Row],[Beginning
balance]]-PaymentSchedule3[[#This Row],[Principal]],0),"")</f>
        <v>63924.28738281042</v>
      </c>
      <c r="K236" s="33">
        <f ca="1">IF(PaymentSchedule3[[#This Row],[Payment number]]&lt;&gt;"",SUM(INDEX(PaymentSchedule3[Interest],1,1):PaymentSchedule3[[#This Row],[Interest]]),"")</f>
        <v>108866.70083623003</v>
      </c>
    </row>
    <row r="237" spans="2:11" ht="24" customHeight="1" x14ac:dyDescent="0.25">
      <c r="B237" s="31">
        <f ca="1">IF(LoanIsGood,IF(ROW()-ROW(PaymentSchedule3[[#Headers],[Payment number]])&gt;ScheduledNumberOfPayments,"",ROW()-ROW(PaymentSchedule3[[#Headers],[Payment number]])),"")</f>
        <v>224</v>
      </c>
      <c r="C237" s="32">
        <f ca="1">IF(PaymentSchedule3[[#This Row],[Payment number]]&lt;&gt;"",EOMONTH(LoanStartDate,ROW(PaymentSchedule3[[#This Row],[Payment number]])-ROW(PaymentSchedule3[[#Headers],[Payment number]])-2)+DAY(LoanStartDate),"")</f>
        <v>52656</v>
      </c>
      <c r="D237" s="33">
        <f ca="1">IF(PaymentSchedule3[[#This Row],[Payment number]]&lt;&gt;"",IF(ROW()-ROW(PaymentSchedule3[[#Headers],[Beginning
balance]])=1,LoanAmount,INDEX(PaymentSchedule3[Ending
balance],ROW()-ROW(PaymentSchedule3[[#Headers],[Beginning
balance]])-1)),"")</f>
        <v>63924.28738281042</v>
      </c>
      <c r="E237" s="33">
        <f ca="1">IF(PaymentSchedule3[[#This Row],[Payment number]]&lt;&gt;"",ScheduledPayment,"")</f>
        <v>1122.6117195220611</v>
      </c>
      <c r="F2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7" s="33">
        <f ca="1">IF(PaymentSchedule3[[#This Row],[Payment number]]&lt;&gt;"",PaymentSchedule3[[#This Row],[Total
payment]]-PaymentSchedule3[[#This Row],[Interest]],"")</f>
        <v>1136.1658813221973</v>
      </c>
      <c r="I237" s="33">
        <f ca="1">IF(PaymentSchedule3[[#This Row],[Payment number]]&lt;&gt;"",PaymentSchedule3[[#This Row],[Beginning
balance]]*(InterestRate/PaymentsPerYear),"")</f>
        <v>186.44583819986374</v>
      </c>
      <c r="J237" s="33">
        <f ca="1">IF(PaymentSchedule3[[#This Row],[Payment number]]&lt;&gt;"",IF(PaymentSchedule3[[#This Row],[Scheduled payment]]+PaymentSchedule3[[#This Row],[Extra
payment]]&lt;=PaymentSchedule3[[#This Row],[Beginning
balance]],PaymentSchedule3[[#This Row],[Beginning
balance]]-PaymentSchedule3[[#This Row],[Principal]],0),"")</f>
        <v>62788.121501488225</v>
      </c>
      <c r="K237" s="33">
        <f ca="1">IF(PaymentSchedule3[[#This Row],[Payment number]]&lt;&gt;"",SUM(INDEX(PaymentSchedule3[Interest],1,1):PaymentSchedule3[[#This Row],[Interest]]),"")</f>
        <v>109053.1466744299</v>
      </c>
    </row>
    <row r="238" spans="2:11" ht="24" customHeight="1" x14ac:dyDescent="0.25">
      <c r="B238" s="31">
        <f ca="1">IF(LoanIsGood,IF(ROW()-ROW(PaymentSchedule3[[#Headers],[Payment number]])&gt;ScheduledNumberOfPayments,"",ROW()-ROW(PaymentSchedule3[[#Headers],[Payment number]])),"")</f>
        <v>225</v>
      </c>
      <c r="C238" s="32">
        <f ca="1">IF(PaymentSchedule3[[#This Row],[Payment number]]&lt;&gt;"",EOMONTH(LoanStartDate,ROW(PaymentSchedule3[[#This Row],[Payment number]])-ROW(PaymentSchedule3[[#Headers],[Payment number]])-2)+DAY(LoanStartDate),"")</f>
        <v>52685</v>
      </c>
      <c r="D238" s="33">
        <f ca="1">IF(PaymentSchedule3[[#This Row],[Payment number]]&lt;&gt;"",IF(ROW()-ROW(PaymentSchedule3[[#Headers],[Beginning
balance]])=1,LoanAmount,INDEX(PaymentSchedule3[Ending
balance],ROW()-ROW(PaymentSchedule3[[#Headers],[Beginning
balance]])-1)),"")</f>
        <v>62788.121501488225</v>
      </c>
      <c r="E238" s="33">
        <f ca="1">IF(PaymentSchedule3[[#This Row],[Payment number]]&lt;&gt;"",ScheduledPayment,"")</f>
        <v>1122.6117195220611</v>
      </c>
      <c r="F2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8" s="33">
        <f ca="1">IF(PaymentSchedule3[[#This Row],[Payment number]]&lt;&gt;"",PaymentSchedule3[[#This Row],[Total
payment]]-PaymentSchedule3[[#This Row],[Interest]],"")</f>
        <v>1139.4796984760537</v>
      </c>
      <c r="I238" s="33">
        <f ca="1">IF(PaymentSchedule3[[#This Row],[Payment number]]&lt;&gt;"",PaymentSchedule3[[#This Row],[Beginning
balance]]*(InterestRate/PaymentsPerYear),"")</f>
        <v>183.13202104600734</v>
      </c>
      <c r="J238" s="33">
        <f ca="1">IF(PaymentSchedule3[[#This Row],[Payment number]]&lt;&gt;"",IF(PaymentSchedule3[[#This Row],[Scheduled payment]]+PaymentSchedule3[[#This Row],[Extra
payment]]&lt;=PaymentSchedule3[[#This Row],[Beginning
balance]],PaymentSchedule3[[#This Row],[Beginning
balance]]-PaymentSchedule3[[#This Row],[Principal]],0),"")</f>
        <v>61648.641803012171</v>
      </c>
      <c r="K238" s="33">
        <f ca="1">IF(PaymentSchedule3[[#This Row],[Payment number]]&lt;&gt;"",SUM(INDEX(PaymentSchedule3[Interest],1,1):PaymentSchedule3[[#This Row],[Interest]]),"")</f>
        <v>109236.27869547591</v>
      </c>
    </row>
    <row r="239" spans="2:11" ht="24" customHeight="1" x14ac:dyDescent="0.25">
      <c r="B239" s="31">
        <f ca="1">IF(LoanIsGood,IF(ROW()-ROW(PaymentSchedule3[[#Headers],[Payment number]])&gt;ScheduledNumberOfPayments,"",ROW()-ROW(PaymentSchedule3[[#Headers],[Payment number]])),"")</f>
        <v>226</v>
      </c>
      <c r="C239" s="32">
        <f ca="1">IF(PaymentSchedule3[[#This Row],[Payment number]]&lt;&gt;"",EOMONTH(LoanStartDate,ROW(PaymentSchedule3[[#This Row],[Payment number]])-ROW(PaymentSchedule3[[#Headers],[Payment number]])-2)+DAY(LoanStartDate),"")</f>
        <v>52716</v>
      </c>
      <c r="D239" s="33">
        <f ca="1">IF(PaymentSchedule3[[#This Row],[Payment number]]&lt;&gt;"",IF(ROW()-ROW(PaymentSchedule3[[#Headers],[Beginning
balance]])=1,LoanAmount,INDEX(PaymentSchedule3[Ending
balance],ROW()-ROW(PaymentSchedule3[[#Headers],[Beginning
balance]])-1)),"")</f>
        <v>61648.641803012171</v>
      </c>
      <c r="E239" s="33">
        <f ca="1">IF(PaymentSchedule3[[#This Row],[Payment number]]&lt;&gt;"",ScheduledPayment,"")</f>
        <v>1122.6117195220611</v>
      </c>
      <c r="F2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39" s="33">
        <f ca="1">IF(PaymentSchedule3[[#This Row],[Payment number]]&lt;&gt;"",PaymentSchedule3[[#This Row],[Total
payment]]-PaymentSchedule3[[#This Row],[Interest]],"")</f>
        <v>1142.8031809299423</v>
      </c>
      <c r="I239" s="33">
        <f ca="1">IF(PaymentSchedule3[[#This Row],[Payment number]]&lt;&gt;"",PaymentSchedule3[[#This Row],[Beginning
balance]]*(InterestRate/PaymentsPerYear),"")</f>
        <v>179.80853859211885</v>
      </c>
      <c r="J239" s="33">
        <f ca="1">IF(PaymentSchedule3[[#This Row],[Payment number]]&lt;&gt;"",IF(PaymentSchedule3[[#This Row],[Scheduled payment]]+PaymentSchedule3[[#This Row],[Extra
payment]]&lt;=PaymentSchedule3[[#This Row],[Beginning
balance]],PaymentSchedule3[[#This Row],[Beginning
balance]]-PaymentSchedule3[[#This Row],[Principal]],0),"")</f>
        <v>60505.838622082229</v>
      </c>
      <c r="K239" s="33">
        <f ca="1">IF(PaymentSchedule3[[#This Row],[Payment number]]&lt;&gt;"",SUM(INDEX(PaymentSchedule3[Interest],1,1):PaymentSchedule3[[#This Row],[Interest]]),"")</f>
        <v>109416.08723406802</v>
      </c>
    </row>
    <row r="240" spans="2:11" ht="24" customHeight="1" x14ac:dyDescent="0.25">
      <c r="B240" s="31">
        <f ca="1">IF(LoanIsGood,IF(ROW()-ROW(PaymentSchedule3[[#Headers],[Payment number]])&gt;ScheduledNumberOfPayments,"",ROW()-ROW(PaymentSchedule3[[#Headers],[Payment number]])),"")</f>
        <v>227</v>
      </c>
      <c r="C240" s="32">
        <f ca="1">IF(PaymentSchedule3[[#This Row],[Payment number]]&lt;&gt;"",EOMONTH(LoanStartDate,ROW(PaymentSchedule3[[#This Row],[Payment number]])-ROW(PaymentSchedule3[[#Headers],[Payment number]])-2)+DAY(LoanStartDate),"")</f>
        <v>52746</v>
      </c>
      <c r="D240" s="33">
        <f ca="1">IF(PaymentSchedule3[[#This Row],[Payment number]]&lt;&gt;"",IF(ROW()-ROW(PaymentSchedule3[[#Headers],[Beginning
balance]])=1,LoanAmount,INDEX(PaymentSchedule3[Ending
balance],ROW()-ROW(PaymentSchedule3[[#Headers],[Beginning
balance]])-1)),"")</f>
        <v>60505.838622082229</v>
      </c>
      <c r="E240" s="33">
        <f ca="1">IF(PaymentSchedule3[[#This Row],[Payment number]]&lt;&gt;"",ScheduledPayment,"")</f>
        <v>1122.6117195220611</v>
      </c>
      <c r="F2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0" s="33">
        <f ca="1">IF(PaymentSchedule3[[#This Row],[Payment number]]&lt;&gt;"",PaymentSchedule3[[#This Row],[Total
payment]]-PaymentSchedule3[[#This Row],[Interest]],"")</f>
        <v>1146.1363568743213</v>
      </c>
      <c r="I240" s="33">
        <f ca="1">IF(PaymentSchedule3[[#This Row],[Payment number]]&lt;&gt;"",PaymentSchedule3[[#This Row],[Beginning
balance]]*(InterestRate/PaymentsPerYear),"")</f>
        <v>176.47536264773984</v>
      </c>
      <c r="J240" s="33">
        <f ca="1">IF(PaymentSchedule3[[#This Row],[Payment number]]&lt;&gt;"",IF(PaymentSchedule3[[#This Row],[Scheduled payment]]+PaymentSchedule3[[#This Row],[Extra
payment]]&lt;=PaymentSchedule3[[#This Row],[Beginning
balance]],PaymentSchedule3[[#This Row],[Beginning
balance]]-PaymentSchedule3[[#This Row],[Principal]],0),"")</f>
        <v>59359.70226520791</v>
      </c>
      <c r="K240" s="33">
        <f ca="1">IF(PaymentSchedule3[[#This Row],[Payment number]]&lt;&gt;"",SUM(INDEX(PaymentSchedule3[Interest],1,1):PaymentSchedule3[[#This Row],[Interest]]),"")</f>
        <v>109592.56259671577</v>
      </c>
    </row>
    <row r="241" spans="2:11" ht="24" customHeight="1" x14ac:dyDescent="0.25">
      <c r="B241" s="31">
        <f ca="1">IF(LoanIsGood,IF(ROW()-ROW(PaymentSchedule3[[#Headers],[Payment number]])&gt;ScheduledNumberOfPayments,"",ROW()-ROW(PaymentSchedule3[[#Headers],[Payment number]])),"")</f>
        <v>228</v>
      </c>
      <c r="C241" s="32">
        <f ca="1">IF(PaymentSchedule3[[#This Row],[Payment number]]&lt;&gt;"",EOMONTH(LoanStartDate,ROW(PaymentSchedule3[[#This Row],[Payment number]])-ROW(PaymentSchedule3[[#Headers],[Payment number]])-2)+DAY(LoanStartDate),"")</f>
        <v>52777</v>
      </c>
      <c r="D241" s="33">
        <f ca="1">IF(PaymentSchedule3[[#This Row],[Payment number]]&lt;&gt;"",IF(ROW()-ROW(PaymentSchedule3[[#Headers],[Beginning
balance]])=1,LoanAmount,INDEX(PaymentSchedule3[Ending
balance],ROW()-ROW(PaymentSchedule3[[#Headers],[Beginning
balance]])-1)),"")</f>
        <v>59359.70226520791</v>
      </c>
      <c r="E241" s="33">
        <f ca="1">IF(PaymentSchedule3[[#This Row],[Payment number]]&lt;&gt;"",ScheduledPayment,"")</f>
        <v>1122.6117195220611</v>
      </c>
      <c r="F2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1" s="33">
        <f ca="1">IF(PaymentSchedule3[[#This Row],[Payment number]]&lt;&gt;"",PaymentSchedule3[[#This Row],[Total
payment]]-PaymentSchedule3[[#This Row],[Interest]],"")</f>
        <v>1149.4792545818714</v>
      </c>
      <c r="I241" s="33">
        <f ca="1">IF(PaymentSchedule3[[#This Row],[Payment number]]&lt;&gt;"",PaymentSchedule3[[#This Row],[Beginning
balance]]*(InterestRate/PaymentsPerYear),"")</f>
        <v>173.13246494018975</v>
      </c>
      <c r="J241" s="33">
        <f ca="1">IF(PaymentSchedule3[[#This Row],[Payment number]]&lt;&gt;"",IF(PaymentSchedule3[[#This Row],[Scheduled payment]]+PaymentSchedule3[[#This Row],[Extra
payment]]&lt;=PaymentSchedule3[[#This Row],[Beginning
balance]],PaymentSchedule3[[#This Row],[Beginning
balance]]-PaymentSchedule3[[#This Row],[Principal]],0),"")</f>
        <v>58210.223010626039</v>
      </c>
      <c r="K241" s="33">
        <f ca="1">IF(PaymentSchedule3[[#This Row],[Payment number]]&lt;&gt;"",SUM(INDEX(PaymentSchedule3[Interest],1,1):PaymentSchedule3[[#This Row],[Interest]]),"")</f>
        <v>109765.69506165596</v>
      </c>
    </row>
    <row r="242" spans="2:11" ht="24" customHeight="1" x14ac:dyDescent="0.25">
      <c r="B242" s="31">
        <f ca="1">IF(LoanIsGood,IF(ROW()-ROW(PaymentSchedule3[[#Headers],[Payment number]])&gt;ScheduledNumberOfPayments,"",ROW()-ROW(PaymentSchedule3[[#Headers],[Payment number]])),"")</f>
        <v>229</v>
      </c>
      <c r="C242" s="32">
        <f ca="1">IF(PaymentSchedule3[[#This Row],[Payment number]]&lt;&gt;"",EOMONTH(LoanStartDate,ROW(PaymentSchedule3[[#This Row],[Payment number]])-ROW(PaymentSchedule3[[#Headers],[Payment number]])-2)+DAY(LoanStartDate),"")</f>
        <v>52807</v>
      </c>
      <c r="D242" s="33">
        <f ca="1">IF(PaymentSchedule3[[#This Row],[Payment number]]&lt;&gt;"",IF(ROW()-ROW(PaymentSchedule3[[#Headers],[Beginning
balance]])=1,LoanAmount,INDEX(PaymentSchedule3[Ending
balance],ROW()-ROW(PaymentSchedule3[[#Headers],[Beginning
balance]])-1)),"")</f>
        <v>58210.223010626039</v>
      </c>
      <c r="E242" s="33">
        <f ca="1">IF(PaymentSchedule3[[#This Row],[Payment number]]&lt;&gt;"",ScheduledPayment,"")</f>
        <v>1122.6117195220611</v>
      </c>
      <c r="F2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2" s="33">
        <f ca="1">IF(PaymentSchedule3[[#This Row],[Payment number]]&lt;&gt;"",PaymentSchedule3[[#This Row],[Total
payment]]-PaymentSchedule3[[#This Row],[Interest]],"")</f>
        <v>1152.831902407735</v>
      </c>
      <c r="I242" s="33">
        <f ca="1">IF(PaymentSchedule3[[#This Row],[Payment number]]&lt;&gt;"",PaymentSchedule3[[#This Row],[Beginning
balance]]*(InterestRate/PaymentsPerYear),"")</f>
        <v>169.77981711432597</v>
      </c>
      <c r="J242" s="33">
        <f ca="1">IF(PaymentSchedule3[[#This Row],[Payment number]]&lt;&gt;"",IF(PaymentSchedule3[[#This Row],[Scheduled payment]]+PaymentSchedule3[[#This Row],[Extra
payment]]&lt;=PaymentSchedule3[[#This Row],[Beginning
balance]],PaymentSchedule3[[#This Row],[Beginning
balance]]-PaymentSchedule3[[#This Row],[Principal]],0),"")</f>
        <v>57057.391108218304</v>
      </c>
      <c r="K242" s="33">
        <f ca="1">IF(PaymentSchedule3[[#This Row],[Payment number]]&lt;&gt;"",SUM(INDEX(PaymentSchedule3[Interest],1,1):PaymentSchedule3[[#This Row],[Interest]]),"")</f>
        <v>109935.47487877028</v>
      </c>
    </row>
    <row r="243" spans="2:11" ht="24" customHeight="1" x14ac:dyDescent="0.25">
      <c r="B243" s="31">
        <f ca="1">IF(LoanIsGood,IF(ROW()-ROW(PaymentSchedule3[[#Headers],[Payment number]])&gt;ScheduledNumberOfPayments,"",ROW()-ROW(PaymentSchedule3[[#Headers],[Payment number]])),"")</f>
        <v>230</v>
      </c>
      <c r="C243" s="32">
        <f ca="1">IF(PaymentSchedule3[[#This Row],[Payment number]]&lt;&gt;"",EOMONTH(LoanStartDate,ROW(PaymentSchedule3[[#This Row],[Payment number]])-ROW(PaymentSchedule3[[#Headers],[Payment number]])-2)+DAY(LoanStartDate),"")</f>
        <v>52838</v>
      </c>
      <c r="D243" s="33">
        <f ca="1">IF(PaymentSchedule3[[#This Row],[Payment number]]&lt;&gt;"",IF(ROW()-ROW(PaymentSchedule3[[#Headers],[Beginning
balance]])=1,LoanAmount,INDEX(PaymentSchedule3[Ending
balance],ROW()-ROW(PaymentSchedule3[[#Headers],[Beginning
balance]])-1)),"")</f>
        <v>57057.391108218304</v>
      </c>
      <c r="E243" s="33">
        <f ca="1">IF(PaymentSchedule3[[#This Row],[Payment number]]&lt;&gt;"",ScheduledPayment,"")</f>
        <v>1122.6117195220611</v>
      </c>
      <c r="F2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3" s="33">
        <f ca="1">IF(PaymentSchedule3[[#This Row],[Payment number]]&lt;&gt;"",PaymentSchedule3[[#This Row],[Total
payment]]-PaymentSchedule3[[#This Row],[Interest]],"")</f>
        <v>1156.1943287897577</v>
      </c>
      <c r="I243" s="33">
        <f ca="1">IF(PaymentSchedule3[[#This Row],[Payment number]]&lt;&gt;"",PaymentSchedule3[[#This Row],[Beginning
balance]]*(InterestRate/PaymentsPerYear),"")</f>
        <v>166.4173907323034</v>
      </c>
      <c r="J243" s="33">
        <f ca="1">IF(PaymentSchedule3[[#This Row],[Payment number]]&lt;&gt;"",IF(PaymentSchedule3[[#This Row],[Scheduled payment]]+PaymentSchedule3[[#This Row],[Extra
payment]]&lt;=PaymentSchedule3[[#This Row],[Beginning
balance]],PaymentSchedule3[[#This Row],[Beginning
balance]]-PaymentSchedule3[[#This Row],[Principal]],0),"")</f>
        <v>55901.196779428545</v>
      </c>
      <c r="K243" s="33">
        <f ca="1">IF(PaymentSchedule3[[#This Row],[Payment number]]&lt;&gt;"",SUM(INDEX(PaymentSchedule3[Interest],1,1):PaymentSchedule3[[#This Row],[Interest]]),"")</f>
        <v>110101.89226950258</v>
      </c>
    </row>
    <row r="244" spans="2:11" ht="24" customHeight="1" x14ac:dyDescent="0.25">
      <c r="B244" s="31">
        <f ca="1">IF(LoanIsGood,IF(ROW()-ROW(PaymentSchedule3[[#Headers],[Payment number]])&gt;ScheduledNumberOfPayments,"",ROW()-ROW(PaymentSchedule3[[#Headers],[Payment number]])),"")</f>
        <v>231</v>
      </c>
      <c r="C244" s="32">
        <f ca="1">IF(PaymentSchedule3[[#This Row],[Payment number]]&lt;&gt;"",EOMONTH(LoanStartDate,ROW(PaymentSchedule3[[#This Row],[Payment number]])-ROW(PaymentSchedule3[[#Headers],[Payment number]])-2)+DAY(LoanStartDate),"")</f>
        <v>52869</v>
      </c>
      <c r="D244" s="33">
        <f ca="1">IF(PaymentSchedule3[[#This Row],[Payment number]]&lt;&gt;"",IF(ROW()-ROW(PaymentSchedule3[[#Headers],[Beginning
balance]])=1,LoanAmount,INDEX(PaymentSchedule3[Ending
balance],ROW()-ROW(PaymentSchedule3[[#Headers],[Beginning
balance]])-1)),"")</f>
        <v>55901.196779428545</v>
      </c>
      <c r="E244" s="33">
        <f ca="1">IF(PaymentSchedule3[[#This Row],[Payment number]]&lt;&gt;"",ScheduledPayment,"")</f>
        <v>1122.6117195220611</v>
      </c>
      <c r="F2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4" s="33">
        <f ca="1">IF(PaymentSchedule3[[#This Row],[Payment number]]&lt;&gt;"",PaymentSchedule3[[#This Row],[Total
payment]]-PaymentSchedule3[[#This Row],[Interest]],"")</f>
        <v>1159.5665622487279</v>
      </c>
      <c r="I244" s="33">
        <f ca="1">IF(PaymentSchedule3[[#This Row],[Payment number]]&lt;&gt;"",PaymentSchedule3[[#This Row],[Beginning
balance]]*(InterestRate/PaymentsPerYear),"")</f>
        <v>163.04515727333327</v>
      </c>
      <c r="J244" s="33">
        <f ca="1">IF(PaymentSchedule3[[#This Row],[Payment number]]&lt;&gt;"",IF(PaymentSchedule3[[#This Row],[Scheduled payment]]+PaymentSchedule3[[#This Row],[Extra
payment]]&lt;=PaymentSchedule3[[#This Row],[Beginning
balance]],PaymentSchedule3[[#This Row],[Beginning
balance]]-PaymentSchedule3[[#This Row],[Principal]],0),"")</f>
        <v>54741.630217179816</v>
      </c>
      <c r="K244" s="33">
        <f ca="1">IF(PaymentSchedule3[[#This Row],[Payment number]]&lt;&gt;"",SUM(INDEX(PaymentSchedule3[Interest],1,1):PaymentSchedule3[[#This Row],[Interest]]),"")</f>
        <v>110264.93742677591</v>
      </c>
    </row>
    <row r="245" spans="2:11" ht="24" customHeight="1" x14ac:dyDescent="0.25">
      <c r="B245" s="31">
        <f ca="1">IF(LoanIsGood,IF(ROW()-ROW(PaymentSchedule3[[#Headers],[Payment number]])&gt;ScheduledNumberOfPayments,"",ROW()-ROW(PaymentSchedule3[[#Headers],[Payment number]])),"")</f>
        <v>232</v>
      </c>
      <c r="C245" s="32">
        <f ca="1">IF(PaymentSchedule3[[#This Row],[Payment number]]&lt;&gt;"",EOMONTH(LoanStartDate,ROW(PaymentSchedule3[[#This Row],[Payment number]])-ROW(PaymentSchedule3[[#Headers],[Payment number]])-2)+DAY(LoanStartDate),"")</f>
        <v>52899</v>
      </c>
      <c r="D245" s="33">
        <f ca="1">IF(PaymentSchedule3[[#This Row],[Payment number]]&lt;&gt;"",IF(ROW()-ROW(PaymentSchedule3[[#Headers],[Beginning
balance]])=1,LoanAmount,INDEX(PaymentSchedule3[Ending
balance],ROW()-ROW(PaymentSchedule3[[#Headers],[Beginning
balance]])-1)),"")</f>
        <v>54741.630217179816</v>
      </c>
      <c r="E245" s="33">
        <f ca="1">IF(PaymentSchedule3[[#This Row],[Payment number]]&lt;&gt;"",ScheduledPayment,"")</f>
        <v>1122.6117195220611</v>
      </c>
      <c r="F2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5" s="33">
        <f ca="1">IF(PaymentSchedule3[[#This Row],[Payment number]]&lt;&gt;"",PaymentSchedule3[[#This Row],[Total
payment]]-PaymentSchedule3[[#This Row],[Interest]],"")</f>
        <v>1162.94863138862</v>
      </c>
      <c r="I245" s="33">
        <f ca="1">IF(PaymentSchedule3[[#This Row],[Payment number]]&lt;&gt;"",PaymentSchedule3[[#This Row],[Beginning
balance]]*(InterestRate/PaymentsPerYear),"")</f>
        <v>159.66308813344114</v>
      </c>
      <c r="J245" s="33">
        <f ca="1">IF(PaymentSchedule3[[#This Row],[Payment number]]&lt;&gt;"",IF(PaymentSchedule3[[#This Row],[Scheduled payment]]+PaymentSchedule3[[#This Row],[Extra
payment]]&lt;=PaymentSchedule3[[#This Row],[Beginning
balance]],PaymentSchedule3[[#This Row],[Beginning
balance]]-PaymentSchedule3[[#This Row],[Principal]],0),"")</f>
        <v>53578.681585791193</v>
      </c>
      <c r="K245" s="33">
        <f ca="1">IF(PaymentSchedule3[[#This Row],[Payment number]]&lt;&gt;"",SUM(INDEX(PaymentSchedule3[Interest],1,1):PaymentSchedule3[[#This Row],[Interest]]),"")</f>
        <v>110424.60051490935</v>
      </c>
    </row>
    <row r="246" spans="2:11" ht="24" customHeight="1" x14ac:dyDescent="0.25">
      <c r="B246" s="31">
        <f ca="1">IF(LoanIsGood,IF(ROW()-ROW(PaymentSchedule3[[#Headers],[Payment number]])&gt;ScheduledNumberOfPayments,"",ROW()-ROW(PaymentSchedule3[[#Headers],[Payment number]])),"")</f>
        <v>233</v>
      </c>
      <c r="C246" s="32">
        <f ca="1">IF(PaymentSchedule3[[#This Row],[Payment number]]&lt;&gt;"",EOMONTH(LoanStartDate,ROW(PaymentSchedule3[[#This Row],[Payment number]])-ROW(PaymentSchedule3[[#Headers],[Payment number]])-2)+DAY(LoanStartDate),"")</f>
        <v>52930</v>
      </c>
      <c r="D246" s="33">
        <f ca="1">IF(PaymentSchedule3[[#This Row],[Payment number]]&lt;&gt;"",IF(ROW()-ROW(PaymentSchedule3[[#Headers],[Beginning
balance]])=1,LoanAmount,INDEX(PaymentSchedule3[Ending
balance],ROW()-ROW(PaymentSchedule3[[#Headers],[Beginning
balance]])-1)),"")</f>
        <v>53578.681585791193</v>
      </c>
      <c r="E246" s="33">
        <f ca="1">IF(PaymentSchedule3[[#This Row],[Payment number]]&lt;&gt;"",ScheduledPayment,"")</f>
        <v>1122.6117195220611</v>
      </c>
      <c r="F2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6" s="33">
        <f ca="1">IF(PaymentSchedule3[[#This Row],[Payment number]]&lt;&gt;"",PaymentSchedule3[[#This Row],[Total
payment]]-PaymentSchedule3[[#This Row],[Interest]],"")</f>
        <v>1166.3405648968369</v>
      </c>
      <c r="I246" s="33">
        <f ca="1">IF(PaymentSchedule3[[#This Row],[Payment number]]&lt;&gt;"",PaymentSchedule3[[#This Row],[Beginning
balance]]*(InterestRate/PaymentsPerYear),"")</f>
        <v>156.27115462522431</v>
      </c>
      <c r="J246" s="33">
        <f ca="1">IF(PaymentSchedule3[[#This Row],[Payment number]]&lt;&gt;"",IF(PaymentSchedule3[[#This Row],[Scheduled payment]]+PaymentSchedule3[[#This Row],[Extra
payment]]&lt;=PaymentSchedule3[[#This Row],[Beginning
balance]],PaymentSchedule3[[#This Row],[Beginning
balance]]-PaymentSchedule3[[#This Row],[Principal]],0),"")</f>
        <v>52412.341020894353</v>
      </c>
      <c r="K246" s="33">
        <f ca="1">IF(PaymentSchedule3[[#This Row],[Payment number]]&lt;&gt;"",SUM(INDEX(PaymentSchedule3[Interest],1,1):PaymentSchedule3[[#This Row],[Interest]]),"")</f>
        <v>110580.87166953458</v>
      </c>
    </row>
    <row r="247" spans="2:11" ht="24" customHeight="1" x14ac:dyDescent="0.25">
      <c r="B247" s="31">
        <f ca="1">IF(LoanIsGood,IF(ROW()-ROW(PaymentSchedule3[[#Headers],[Payment number]])&gt;ScheduledNumberOfPayments,"",ROW()-ROW(PaymentSchedule3[[#Headers],[Payment number]])),"")</f>
        <v>234</v>
      </c>
      <c r="C247" s="32">
        <f ca="1">IF(PaymentSchedule3[[#This Row],[Payment number]]&lt;&gt;"",EOMONTH(LoanStartDate,ROW(PaymentSchedule3[[#This Row],[Payment number]])-ROW(PaymentSchedule3[[#Headers],[Payment number]])-2)+DAY(LoanStartDate),"")</f>
        <v>52960</v>
      </c>
      <c r="D247" s="33">
        <f ca="1">IF(PaymentSchedule3[[#This Row],[Payment number]]&lt;&gt;"",IF(ROW()-ROW(PaymentSchedule3[[#Headers],[Beginning
balance]])=1,LoanAmount,INDEX(PaymentSchedule3[Ending
balance],ROW()-ROW(PaymentSchedule3[[#Headers],[Beginning
balance]])-1)),"")</f>
        <v>52412.341020894353</v>
      </c>
      <c r="E247" s="33">
        <f ca="1">IF(PaymentSchedule3[[#This Row],[Payment number]]&lt;&gt;"",ScheduledPayment,"")</f>
        <v>1122.6117195220611</v>
      </c>
      <c r="F2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7" s="33">
        <f ca="1">IF(PaymentSchedule3[[#This Row],[Payment number]]&lt;&gt;"",PaymentSchedule3[[#This Row],[Total
payment]]-PaymentSchedule3[[#This Row],[Interest]],"")</f>
        <v>1169.7423915444526</v>
      </c>
      <c r="I247" s="33">
        <f ca="1">IF(PaymentSchedule3[[#This Row],[Payment number]]&lt;&gt;"",PaymentSchedule3[[#This Row],[Beginning
balance]]*(InterestRate/PaymentsPerYear),"")</f>
        <v>152.86932797760855</v>
      </c>
      <c r="J247" s="33">
        <f ca="1">IF(PaymentSchedule3[[#This Row],[Payment number]]&lt;&gt;"",IF(PaymentSchedule3[[#This Row],[Scheduled payment]]+PaymentSchedule3[[#This Row],[Extra
payment]]&lt;=PaymentSchedule3[[#This Row],[Beginning
balance]],PaymentSchedule3[[#This Row],[Beginning
balance]]-PaymentSchedule3[[#This Row],[Principal]],0),"")</f>
        <v>51242.598629349901</v>
      </c>
      <c r="K247" s="33">
        <f ca="1">IF(PaymentSchedule3[[#This Row],[Payment number]]&lt;&gt;"",SUM(INDEX(PaymentSchedule3[Interest],1,1):PaymentSchedule3[[#This Row],[Interest]]),"")</f>
        <v>110733.74099751218</v>
      </c>
    </row>
    <row r="248" spans="2:11" ht="24" customHeight="1" x14ac:dyDescent="0.25">
      <c r="B248" s="31">
        <f ca="1">IF(LoanIsGood,IF(ROW()-ROW(PaymentSchedule3[[#Headers],[Payment number]])&gt;ScheduledNumberOfPayments,"",ROW()-ROW(PaymentSchedule3[[#Headers],[Payment number]])),"")</f>
        <v>235</v>
      </c>
      <c r="C248" s="32">
        <f ca="1">IF(PaymentSchedule3[[#This Row],[Payment number]]&lt;&gt;"",EOMONTH(LoanStartDate,ROW(PaymentSchedule3[[#This Row],[Payment number]])-ROW(PaymentSchedule3[[#Headers],[Payment number]])-2)+DAY(LoanStartDate),"")</f>
        <v>52991</v>
      </c>
      <c r="D248" s="33">
        <f ca="1">IF(PaymentSchedule3[[#This Row],[Payment number]]&lt;&gt;"",IF(ROW()-ROW(PaymentSchedule3[[#Headers],[Beginning
balance]])=1,LoanAmount,INDEX(PaymentSchedule3[Ending
balance],ROW()-ROW(PaymentSchedule3[[#Headers],[Beginning
balance]])-1)),"")</f>
        <v>51242.598629349901</v>
      </c>
      <c r="E248" s="33">
        <f ca="1">IF(PaymentSchedule3[[#This Row],[Payment number]]&lt;&gt;"",ScheduledPayment,"")</f>
        <v>1122.6117195220611</v>
      </c>
      <c r="F2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8" s="33">
        <f ca="1">IF(PaymentSchedule3[[#This Row],[Payment number]]&lt;&gt;"",PaymentSchedule3[[#This Row],[Total
payment]]-PaymentSchedule3[[#This Row],[Interest]],"")</f>
        <v>1173.1541401864572</v>
      </c>
      <c r="I248" s="33">
        <f ca="1">IF(PaymentSchedule3[[#This Row],[Payment number]]&lt;&gt;"",PaymentSchedule3[[#This Row],[Beginning
balance]]*(InterestRate/PaymentsPerYear),"")</f>
        <v>149.4575793356039</v>
      </c>
      <c r="J248" s="33">
        <f ca="1">IF(PaymentSchedule3[[#This Row],[Payment number]]&lt;&gt;"",IF(PaymentSchedule3[[#This Row],[Scheduled payment]]+PaymentSchedule3[[#This Row],[Extra
payment]]&lt;=PaymentSchedule3[[#This Row],[Beginning
balance]],PaymentSchedule3[[#This Row],[Beginning
balance]]-PaymentSchedule3[[#This Row],[Principal]],0),"")</f>
        <v>50069.444489163441</v>
      </c>
      <c r="K248" s="33">
        <f ca="1">IF(PaymentSchedule3[[#This Row],[Payment number]]&lt;&gt;"",SUM(INDEX(PaymentSchedule3[Interest],1,1):PaymentSchedule3[[#This Row],[Interest]]),"")</f>
        <v>110883.19857684779</v>
      </c>
    </row>
    <row r="249" spans="2:11" ht="24" customHeight="1" x14ac:dyDescent="0.25">
      <c r="B249" s="31">
        <f ca="1">IF(LoanIsGood,IF(ROW()-ROW(PaymentSchedule3[[#Headers],[Payment number]])&gt;ScheduledNumberOfPayments,"",ROW()-ROW(PaymentSchedule3[[#Headers],[Payment number]])),"")</f>
        <v>236</v>
      </c>
      <c r="C249" s="32">
        <f ca="1">IF(PaymentSchedule3[[#This Row],[Payment number]]&lt;&gt;"",EOMONTH(LoanStartDate,ROW(PaymentSchedule3[[#This Row],[Payment number]])-ROW(PaymentSchedule3[[#Headers],[Payment number]])-2)+DAY(LoanStartDate),"")</f>
        <v>53022</v>
      </c>
      <c r="D249" s="33">
        <f ca="1">IF(PaymentSchedule3[[#This Row],[Payment number]]&lt;&gt;"",IF(ROW()-ROW(PaymentSchedule3[[#Headers],[Beginning
balance]])=1,LoanAmount,INDEX(PaymentSchedule3[Ending
balance],ROW()-ROW(PaymentSchedule3[[#Headers],[Beginning
balance]])-1)),"")</f>
        <v>50069.444489163441</v>
      </c>
      <c r="E249" s="33">
        <f ca="1">IF(PaymentSchedule3[[#This Row],[Payment number]]&lt;&gt;"",ScheduledPayment,"")</f>
        <v>1122.6117195220611</v>
      </c>
      <c r="F2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49" s="33">
        <f ca="1">IF(PaymentSchedule3[[#This Row],[Payment number]]&lt;&gt;"",PaymentSchedule3[[#This Row],[Total
payment]]-PaymentSchedule3[[#This Row],[Interest]],"")</f>
        <v>1176.5758397620011</v>
      </c>
      <c r="I249" s="33">
        <f ca="1">IF(PaymentSchedule3[[#This Row],[Payment number]]&lt;&gt;"",PaymentSchedule3[[#This Row],[Beginning
balance]]*(InterestRate/PaymentsPerYear),"")</f>
        <v>146.03587976006006</v>
      </c>
      <c r="J249" s="33">
        <f ca="1">IF(PaymentSchedule3[[#This Row],[Payment number]]&lt;&gt;"",IF(PaymentSchedule3[[#This Row],[Scheduled payment]]+PaymentSchedule3[[#This Row],[Extra
payment]]&lt;=PaymentSchedule3[[#This Row],[Beginning
balance]],PaymentSchedule3[[#This Row],[Beginning
balance]]-PaymentSchedule3[[#This Row],[Principal]],0),"")</f>
        <v>48892.86864940144</v>
      </c>
      <c r="K249" s="33">
        <f ca="1">IF(PaymentSchedule3[[#This Row],[Payment number]]&lt;&gt;"",SUM(INDEX(PaymentSchedule3[Interest],1,1):PaymentSchedule3[[#This Row],[Interest]]),"")</f>
        <v>111029.23445660785</v>
      </c>
    </row>
    <row r="250" spans="2:11" ht="24" customHeight="1" x14ac:dyDescent="0.25">
      <c r="B250" s="31">
        <f ca="1">IF(LoanIsGood,IF(ROW()-ROW(PaymentSchedule3[[#Headers],[Payment number]])&gt;ScheduledNumberOfPayments,"",ROW()-ROW(PaymentSchedule3[[#Headers],[Payment number]])),"")</f>
        <v>237</v>
      </c>
      <c r="C250" s="32">
        <f ca="1">IF(PaymentSchedule3[[#This Row],[Payment number]]&lt;&gt;"",EOMONTH(LoanStartDate,ROW(PaymentSchedule3[[#This Row],[Payment number]])-ROW(PaymentSchedule3[[#Headers],[Payment number]])-2)+DAY(LoanStartDate),"")</f>
        <v>53050</v>
      </c>
      <c r="D250" s="33">
        <f ca="1">IF(PaymentSchedule3[[#This Row],[Payment number]]&lt;&gt;"",IF(ROW()-ROW(PaymentSchedule3[[#Headers],[Beginning
balance]])=1,LoanAmount,INDEX(PaymentSchedule3[Ending
balance],ROW()-ROW(PaymentSchedule3[[#Headers],[Beginning
balance]])-1)),"")</f>
        <v>48892.86864940144</v>
      </c>
      <c r="E250" s="33">
        <f ca="1">IF(PaymentSchedule3[[#This Row],[Payment number]]&lt;&gt;"",ScheduledPayment,"")</f>
        <v>1122.6117195220611</v>
      </c>
      <c r="F2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0" s="33">
        <f ca="1">IF(PaymentSchedule3[[#This Row],[Payment number]]&lt;&gt;"",PaymentSchedule3[[#This Row],[Total
payment]]-PaymentSchedule3[[#This Row],[Interest]],"")</f>
        <v>1180.0075192946401</v>
      </c>
      <c r="I250" s="33">
        <f ca="1">IF(PaymentSchedule3[[#This Row],[Payment number]]&lt;&gt;"",PaymentSchedule3[[#This Row],[Beginning
balance]]*(InterestRate/PaymentsPerYear),"")</f>
        <v>142.60420022742088</v>
      </c>
      <c r="J250" s="33">
        <f ca="1">IF(PaymentSchedule3[[#This Row],[Payment number]]&lt;&gt;"",IF(PaymentSchedule3[[#This Row],[Scheduled payment]]+PaymentSchedule3[[#This Row],[Extra
payment]]&lt;=PaymentSchedule3[[#This Row],[Beginning
balance]],PaymentSchedule3[[#This Row],[Beginning
balance]]-PaymentSchedule3[[#This Row],[Principal]],0),"")</f>
        <v>47712.861130106801</v>
      </c>
      <c r="K250" s="33">
        <f ca="1">IF(PaymentSchedule3[[#This Row],[Payment number]]&lt;&gt;"",SUM(INDEX(PaymentSchedule3[Interest],1,1):PaymentSchedule3[[#This Row],[Interest]]),"")</f>
        <v>111171.83865683527</v>
      </c>
    </row>
    <row r="251" spans="2:11" ht="24" customHeight="1" x14ac:dyDescent="0.25">
      <c r="B251" s="31">
        <f ca="1">IF(LoanIsGood,IF(ROW()-ROW(PaymentSchedule3[[#Headers],[Payment number]])&gt;ScheduledNumberOfPayments,"",ROW()-ROW(PaymentSchedule3[[#Headers],[Payment number]])),"")</f>
        <v>238</v>
      </c>
      <c r="C251" s="32">
        <f ca="1">IF(PaymentSchedule3[[#This Row],[Payment number]]&lt;&gt;"",EOMONTH(LoanStartDate,ROW(PaymentSchedule3[[#This Row],[Payment number]])-ROW(PaymentSchedule3[[#Headers],[Payment number]])-2)+DAY(LoanStartDate),"")</f>
        <v>53081</v>
      </c>
      <c r="D251" s="33">
        <f ca="1">IF(PaymentSchedule3[[#This Row],[Payment number]]&lt;&gt;"",IF(ROW()-ROW(PaymentSchedule3[[#Headers],[Beginning
balance]])=1,LoanAmount,INDEX(PaymentSchedule3[Ending
balance],ROW()-ROW(PaymentSchedule3[[#Headers],[Beginning
balance]])-1)),"")</f>
        <v>47712.861130106801</v>
      </c>
      <c r="E251" s="33">
        <f ca="1">IF(PaymentSchedule3[[#This Row],[Payment number]]&lt;&gt;"",ScheduledPayment,"")</f>
        <v>1122.6117195220611</v>
      </c>
      <c r="F2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1" s="33">
        <f ca="1">IF(PaymentSchedule3[[#This Row],[Payment number]]&lt;&gt;"",PaymentSchedule3[[#This Row],[Total
payment]]-PaymentSchedule3[[#This Row],[Interest]],"")</f>
        <v>1183.449207892583</v>
      </c>
      <c r="I251" s="33">
        <f ca="1">IF(PaymentSchedule3[[#This Row],[Payment number]]&lt;&gt;"",PaymentSchedule3[[#This Row],[Beginning
balance]]*(InterestRate/PaymentsPerYear),"")</f>
        <v>139.16251162947819</v>
      </c>
      <c r="J251" s="33">
        <f ca="1">IF(PaymentSchedule3[[#This Row],[Payment number]]&lt;&gt;"",IF(PaymentSchedule3[[#This Row],[Scheduled payment]]+PaymentSchedule3[[#This Row],[Extra
payment]]&lt;=PaymentSchedule3[[#This Row],[Beginning
balance]],PaymentSchedule3[[#This Row],[Beginning
balance]]-PaymentSchedule3[[#This Row],[Principal]],0),"")</f>
        <v>46529.411922214218</v>
      </c>
      <c r="K251" s="33">
        <f ca="1">IF(PaymentSchedule3[[#This Row],[Payment number]]&lt;&gt;"",SUM(INDEX(PaymentSchedule3[Interest],1,1):PaymentSchedule3[[#This Row],[Interest]]),"")</f>
        <v>111311.00116846475</v>
      </c>
    </row>
    <row r="252" spans="2:11" ht="24" customHeight="1" x14ac:dyDescent="0.25">
      <c r="B252" s="31">
        <f ca="1">IF(LoanIsGood,IF(ROW()-ROW(PaymentSchedule3[[#Headers],[Payment number]])&gt;ScheduledNumberOfPayments,"",ROW()-ROW(PaymentSchedule3[[#Headers],[Payment number]])),"")</f>
        <v>239</v>
      </c>
      <c r="C252" s="32">
        <f ca="1">IF(PaymentSchedule3[[#This Row],[Payment number]]&lt;&gt;"",EOMONTH(LoanStartDate,ROW(PaymentSchedule3[[#This Row],[Payment number]])-ROW(PaymentSchedule3[[#Headers],[Payment number]])-2)+DAY(LoanStartDate),"")</f>
        <v>53111</v>
      </c>
      <c r="D252" s="33">
        <f ca="1">IF(PaymentSchedule3[[#This Row],[Payment number]]&lt;&gt;"",IF(ROW()-ROW(PaymentSchedule3[[#Headers],[Beginning
balance]])=1,LoanAmount,INDEX(PaymentSchedule3[Ending
balance],ROW()-ROW(PaymentSchedule3[[#Headers],[Beginning
balance]])-1)),"")</f>
        <v>46529.411922214218</v>
      </c>
      <c r="E252" s="33">
        <f ca="1">IF(PaymentSchedule3[[#This Row],[Payment number]]&lt;&gt;"",ScheduledPayment,"")</f>
        <v>1122.6117195220611</v>
      </c>
      <c r="F2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2" s="33">
        <f ca="1">IF(PaymentSchedule3[[#This Row],[Payment number]]&lt;&gt;"",PaymentSchedule3[[#This Row],[Total
payment]]-PaymentSchedule3[[#This Row],[Interest]],"")</f>
        <v>1186.9009347489364</v>
      </c>
      <c r="I252" s="33">
        <f ca="1">IF(PaymentSchedule3[[#This Row],[Payment number]]&lt;&gt;"",PaymentSchedule3[[#This Row],[Beginning
balance]]*(InterestRate/PaymentsPerYear),"")</f>
        <v>135.7107847731248</v>
      </c>
      <c r="J252" s="33">
        <f ca="1">IF(PaymentSchedule3[[#This Row],[Payment number]]&lt;&gt;"",IF(PaymentSchedule3[[#This Row],[Scheduled payment]]+PaymentSchedule3[[#This Row],[Extra
payment]]&lt;=PaymentSchedule3[[#This Row],[Beginning
balance]],PaymentSchedule3[[#This Row],[Beginning
balance]]-PaymentSchedule3[[#This Row],[Principal]],0),"")</f>
        <v>45342.510987465284</v>
      </c>
      <c r="K252" s="33">
        <f ca="1">IF(PaymentSchedule3[[#This Row],[Payment number]]&lt;&gt;"",SUM(INDEX(PaymentSchedule3[Interest],1,1):PaymentSchedule3[[#This Row],[Interest]]),"")</f>
        <v>111446.71195323787</v>
      </c>
    </row>
    <row r="253" spans="2:11" ht="24" customHeight="1" x14ac:dyDescent="0.25">
      <c r="B253" s="31">
        <f ca="1">IF(LoanIsGood,IF(ROW()-ROW(PaymentSchedule3[[#Headers],[Payment number]])&gt;ScheduledNumberOfPayments,"",ROW()-ROW(PaymentSchedule3[[#Headers],[Payment number]])),"")</f>
        <v>240</v>
      </c>
      <c r="C253" s="32">
        <f ca="1">IF(PaymentSchedule3[[#This Row],[Payment number]]&lt;&gt;"",EOMONTH(LoanStartDate,ROW(PaymentSchedule3[[#This Row],[Payment number]])-ROW(PaymentSchedule3[[#Headers],[Payment number]])-2)+DAY(LoanStartDate),"")</f>
        <v>53142</v>
      </c>
      <c r="D253" s="33">
        <f ca="1">IF(PaymentSchedule3[[#This Row],[Payment number]]&lt;&gt;"",IF(ROW()-ROW(PaymentSchedule3[[#Headers],[Beginning
balance]])=1,LoanAmount,INDEX(PaymentSchedule3[Ending
balance],ROW()-ROW(PaymentSchedule3[[#Headers],[Beginning
balance]])-1)),"")</f>
        <v>45342.510987465284</v>
      </c>
      <c r="E253" s="33">
        <f ca="1">IF(PaymentSchedule3[[#This Row],[Payment number]]&lt;&gt;"",ScheduledPayment,"")</f>
        <v>1122.6117195220611</v>
      </c>
      <c r="F2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3" s="33">
        <f ca="1">IF(PaymentSchedule3[[#This Row],[Payment number]]&lt;&gt;"",PaymentSchedule3[[#This Row],[Total
payment]]-PaymentSchedule3[[#This Row],[Interest]],"")</f>
        <v>1190.3627291419541</v>
      </c>
      <c r="I253" s="33">
        <f ca="1">IF(PaymentSchedule3[[#This Row],[Payment number]]&lt;&gt;"",PaymentSchedule3[[#This Row],[Beginning
balance]]*(InterestRate/PaymentsPerYear),"")</f>
        <v>132.24899038010707</v>
      </c>
      <c r="J253" s="33">
        <f ca="1">IF(PaymentSchedule3[[#This Row],[Payment number]]&lt;&gt;"",IF(PaymentSchedule3[[#This Row],[Scheduled payment]]+PaymentSchedule3[[#This Row],[Extra
payment]]&lt;=PaymentSchedule3[[#This Row],[Beginning
balance]],PaymentSchedule3[[#This Row],[Beginning
balance]]-PaymentSchedule3[[#This Row],[Principal]],0),"")</f>
        <v>44152.14825832333</v>
      </c>
      <c r="K253" s="33">
        <f ca="1">IF(PaymentSchedule3[[#This Row],[Payment number]]&lt;&gt;"",SUM(INDEX(PaymentSchedule3[Interest],1,1):PaymentSchedule3[[#This Row],[Interest]]),"")</f>
        <v>111578.96094361797</v>
      </c>
    </row>
    <row r="254" spans="2:11" ht="24" customHeight="1" x14ac:dyDescent="0.25">
      <c r="B254" s="31">
        <f ca="1">IF(LoanIsGood,IF(ROW()-ROW(PaymentSchedule3[[#Headers],[Payment number]])&gt;ScheduledNumberOfPayments,"",ROW()-ROW(PaymentSchedule3[[#Headers],[Payment number]])),"")</f>
        <v>241</v>
      </c>
      <c r="C254" s="32">
        <f ca="1">IF(PaymentSchedule3[[#This Row],[Payment number]]&lt;&gt;"",EOMONTH(LoanStartDate,ROW(PaymentSchedule3[[#This Row],[Payment number]])-ROW(PaymentSchedule3[[#Headers],[Payment number]])-2)+DAY(LoanStartDate),"")</f>
        <v>53172</v>
      </c>
      <c r="D254" s="33">
        <f ca="1">IF(PaymentSchedule3[[#This Row],[Payment number]]&lt;&gt;"",IF(ROW()-ROW(PaymentSchedule3[[#Headers],[Beginning
balance]])=1,LoanAmount,INDEX(PaymentSchedule3[Ending
balance],ROW()-ROW(PaymentSchedule3[[#Headers],[Beginning
balance]])-1)),"")</f>
        <v>44152.14825832333</v>
      </c>
      <c r="E254" s="33">
        <f ca="1">IF(PaymentSchedule3[[#This Row],[Payment number]]&lt;&gt;"",ScheduledPayment,"")</f>
        <v>1122.6117195220611</v>
      </c>
      <c r="F2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4" s="33">
        <f ca="1">IF(PaymentSchedule3[[#This Row],[Payment number]]&lt;&gt;"",PaymentSchedule3[[#This Row],[Total
payment]]-PaymentSchedule3[[#This Row],[Interest]],"")</f>
        <v>1193.8346204352847</v>
      </c>
      <c r="I254" s="33">
        <f ca="1">IF(PaymentSchedule3[[#This Row],[Payment number]]&lt;&gt;"",PaymentSchedule3[[#This Row],[Beginning
balance]]*(InterestRate/PaymentsPerYear),"")</f>
        <v>128.77709908677639</v>
      </c>
      <c r="J254" s="33">
        <f ca="1">IF(PaymentSchedule3[[#This Row],[Payment number]]&lt;&gt;"",IF(PaymentSchedule3[[#This Row],[Scheduled payment]]+PaymentSchedule3[[#This Row],[Extra
payment]]&lt;=PaymentSchedule3[[#This Row],[Beginning
balance]],PaymentSchedule3[[#This Row],[Beginning
balance]]-PaymentSchedule3[[#This Row],[Principal]],0),"")</f>
        <v>42958.313637888044</v>
      </c>
      <c r="K254" s="33">
        <f ca="1">IF(PaymentSchedule3[[#This Row],[Payment number]]&lt;&gt;"",SUM(INDEX(PaymentSchedule3[Interest],1,1):PaymentSchedule3[[#This Row],[Interest]]),"")</f>
        <v>111707.73804270475</v>
      </c>
    </row>
    <row r="255" spans="2:11" ht="24" customHeight="1" x14ac:dyDescent="0.25">
      <c r="B255" s="31">
        <f ca="1">IF(LoanIsGood,IF(ROW()-ROW(PaymentSchedule3[[#Headers],[Payment number]])&gt;ScheduledNumberOfPayments,"",ROW()-ROW(PaymentSchedule3[[#Headers],[Payment number]])),"")</f>
        <v>242</v>
      </c>
      <c r="C255" s="32">
        <f ca="1">IF(PaymentSchedule3[[#This Row],[Payment number]]&lt;&gt;"",EOMONTH(LoanStartDate,ROW(PaymentSchedule3[[#This Row],[Payment number]])-ROW(PaymentSchedule3[[#Headers],[Payment number]])-2)+DAY(LoanStartDate),"")</f>
        <v>53203</v>
      </c>
      <c r="D255" s="33">
        <f ca="1">IF(PaymentSchedule3[[#This Row],[Payment number]]&lt;&gt;"",IF(ROW()-ROW(PaymentSchedule3[[#Headers],[Beginning
balance]])=1,LoanAmount,INDEX(PaymentSchedule3[Ending
balance],ROW()-ROW(PaymentSchedule3[[#Headers],[Beginning
balance]])-1)),"")</f>
        <v>42958.313637888044</v>
      </c>
      <c r="E255" s="33">
        <f ca="1">IF(PaymentSchedule3[[#This Row],[Payment number]]&lt;&gt;"",ScheduledPayment,"")</f>
        <v>1122.6117195220611</v>
      </c>
      <c r="F2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5" s="33">
        <f ca="1">IF(PaymentSchedule3[[#This Row],[Payment number]]&lt;&gt;"",PaymentSchedule3[[#This Row],[Total
payment]]-PaymentSchedule3[[#This Row],[Interest]],"")</f>
        <v>1197.3166380782209</v>
      </c>
      <c r="I255" s="33">
        <f ca="1">IF(PaymentSchedule3[[#This Row],[Payment number]]&lt;&gt;"",PaymentSchedule3[[#This Row],[Beginning
balance]]*(InterestRate/PaymentsPerYear),"")</f>
        <v>125.29508144384013</v>
      </c>
      <c r="J255" s="33">
        <f ca="1">IF(PaymentSchedule3[[#This Row],[Payment number]]&lt;&gt;"",IF(PaymentSchedule3[[#This Row],[Scheduled payment]]+PaymentSchedule3[[#This Row],[Extra
payment]]&lt;=PaymentSchedule3[[#This Row],[Beginning
balance]],PaymentSchedule3[[#This Row],[Beginning
balance]]-PaymentSchedule3[[#This Row],[Principal]],0),"")</f>
        <v>41760.996999809824</v>
      </c>
      <c r="K255" s="33">
        <f ca="1">IF(PaymentSchedule3[[#This Row],[Payment number]]&lt;&gt;"",SUM(INDEX(PaymentSchedule3[Interest],1,1):PaymentSchedule3[[#This Row],[Interest]]),"")</f>
        <v>111833.03312414858</v>
      </c>
    </row>
    <row r="256" spans="2:11" ht="24" customHeight="1" x14ac:dyDescent="0.25">
      <c r="B256" s="31">
        <f ca="1">IF(LoanIsGood,IF(ROW()-ROW(PaymentSchedule3[[#Headers],[Payment number]])&gt;ScheduledNumberOfPayments,"",ROW()-ROW(PaymentSchedule3[[#Headers],[Payment number]])),"")</f>
        <v>243</v>
      </c>
      <c r="C256" s="32">
        <f ca="1">IF(PaymentSchedule3[[#This Row],[Payment number]]&lt;&gt;"",EOMONTH(LoanStartDate,ROW(PaymentSchedule3[[#This Row],[Payment number]])-ROW(PaymentSchedule3[[#Headers],[Payment number]])-2)+DAY(LoanStartDate),"")</f>
        <v>53234</v>
      </c>
      <c r="D256" s="33">
        <f ca="1">IF(PaymentSchedule3[[#This Row],[Payment number]]&lt;&gt;"",IF(ROW()-ROW(PaymentSchedule3[[#Headers],[Beginning
balance]])=1,LoanAmount,INDEX(PaymentSchedule3[Ending
balance],ROW()-ROW(PaymentSchedule3[[#Headers],[Beginning
balance]])-1)),"")</f>
        <v>41760.996999809824</v>
      </c>
      <c r="E256" s="33">
        <f ca="1">IF(PaymentSchedule3[[#This Row],[Payment number]]&lt;&gt;"",ScheduledPayment,"")</f>
        <v>1122.6117195220611</v>
      </c>
      <c r="F2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6" s="33">
        <f ca="1">IF(PaymentSchedule3[[#This Row],[Payment number]]&lt;&gt;"",PaymentSchedule3[[#This Row],[Total
payment]]-PaymentSchedule3[[#This Row],[Interest]],"")</f>
        <v>1200.8088116059491</v>
      </c>
      <c r="I256" s="33">
        <f ca="1">IF(PaymentSchedule3[[#This Row],[Payment number]]&lt;&gt;"",PaymentSchedule3[[#This Row],[Beginning
balance]]*(InterestRate/PaymentsPerYear),"")</f>
        <v>121.80290791611199</v>
      </c>
      <c r="J256" s="33">
        <f ca="1">IF(PaymentSchedule3[[#This Row],[Payment number]]&lt;&gt;"",IF(PaymentSchedule3[[#This Row],[Scheduled payment]]+PaymentSchedule3[[#This Row],[Extra
payment]]&lt;=PaymentSchedule3[[#This Row],[Beginning
balance]],PaymentSchedule3[[#This Row],[Beginning
balance]]-PaymentSchedule3[[#This Row],[Principal]],0),"")</f>
        <v>40560.188188203872</v>
      </c>
      <c r="K256" s="33">
        <f ca="1">IF(PaymentSchedule3[[#This Row],[Payment number]]&lt;&gt;"",SUM(INDEX(PaymentSchedule3[Interest],1,1):PaymentSchedule3[[#This Row],[Interest]]),"")</f>
        <v>111954.83603206469</v>
      </c>
    </row>
    <row r="257" spans="2:11" ht="24" customHeight="1" x14ac:dyDescent="0.25">
      <c r="B257" s="31">
        <f ca="1">IF(LoanIsGood,IF(ROW()-ROW(PaymentSchedule3[[#Headers],[Payment number]])&gt;ScheduledNumberOfPayments,"",ROW()-ROW(PaymentSchedule3[[#Headers],[Payment number]])),"")</f>
        <v>244</v>
      </c>
      <c r="C257" s="32">
        <f ca="1">IF(PaymentSchedule3[[#This Row],[Payment number]]&lt;&gt;"",EOMONTH(LoanStartDate,ROW(PaymentSchedule3[[#This Row],[Payment number]])-ROW(PaymentSchedule3[[#Headers],[Payment number]])-2)+DAY(LoanStartDate),"")</f>
        <v>53264</v>
      </c>
      <c r="D257" s="33">
        <f ca="1">IF(PaymentSchedule3[[#This Row],[Payment number]]&lt;&gt;"",IF(ROW()-ROW(PaymentSchedule3[[#Headers],[Beginning
balance]])=1,LoanAmount,INDEX(PaymentSchedule3[Ending
balance],ROW()-ROW(PaymentSchedule3[[#Headers],[Beginning
balance]])-1)),"")</f>
        <v>40560.188188203872</v>
      </c>
      <c r="E257" s="33">
        <f ca="1">IF(PaymentSchedule3[[#This Row],[Payment number]]&lt;&gt;"",ScheduledPayment,"")</f>
        <v>1122.6117195220611</v>
      </c>
      <c r="F2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7" s="33">
        <f ca="1">IF(PaymentSchedule3[[#This Row],[Payment number]]&lt;&gt;"",PaymentSchedule3[[#This Row],[Total
payment]]-PaymentSchedule3[[#This Row],[Interest]],"")</f>
        <v>1204.3111706397999</v>
      </c>
      <c r="I257" s="33">
        <f ca="1">IF(PaymentSchedule3[[#This Row],[Payment number]]&lt;&gt;"",PaymentSchedule3[[#This Row],[Beginning
balance]]*(InterestRate/PaymentsPerYear),"")</f>
        <v>118.3005488822613</v>
      </c>
      <c r="J257" s="33">
        <f ca="1">IF(PaymentSchedule3[[#This Row],[Payment number]]&lt;&gt;"",IF(PaymentSchedule3[[#This Row],[Scheduled payment]]+PaymentSchedule3[[#This Row],[Extra
payment]]&lt;=PaymentSchedule3[[#This Row],[Beginning
balance]],PaymentSchedule3[[#This Row],[Beginning
balance]]-PaymentSchedule3[[#This Row],[Principal]],0),"")</f>
        <v>39355.877017564075</v>
      </c>
      <c r="K257" s="33">
        <f ca="1">IF(PaymentSchedule3[[#This Row],[Payment number]]&lt;&gt;"",SUM(INDEX(PaymentSchedule3[Interest],1,1):PaymentSchedule3[[#This Row],[Interest]]),"")</f>
        <v>112073.13658094696</v>
      </c>
    </row>
    <row r="258" spans="2:11" ht="24" customHeight="1" x14ac:dyDescent="0.25">
      <c r="B258" s="31">
        <f ca="1">IF(LoanIsGood,IF(ROW()-ROW(PaymentSchedule3[[#Headers],[Payment number]])&gt;ScheduledNumberOfPayments,"",ROW()-ROW(PaymentSchedule3[[#Headers],[Payment number]])),"")</f>
        <v>245</v>
      </c>
      <c r="C258" s="32">
        <f ca="1">IF(PaymentSchedule3[[#This Row],[Payment number]]&lt;&gt;"",EOMONTH(LoanStartDate,ROW(PaymentSchedule3[[#This Row],[Payment number]])-ROW(PaymentSchedule3[[#Headers],[Payment number]])-2)+DAY(LoanStartDate),"")</f>
        <v>53295</v>
      </c>
      <c r="D258" s="33">
        <f ca="1">IF(PaymentSchedule3[[#This Row],[Payment number]]&lt;&gt;"",IF(ROW()-ROW(PaymentSchedule3[[#Headers],[Beginning
balance]])=1,LoanAmount,INDEX(PaymentSchedule3[Ending
balance],ROW()-ROW(PaymentSchedule3[[#Headers],[Beginning
balance]])-1)),"")</f>
        <v>39355.877017564075</v>
      </c>
      <c r="E258" s="33">
        <f ca="1">IF(PaymentSchedule3[[#This Row],[Payment number]]&lt;&gt;"",ScheduledPayment,"")</f>
        <v>1122.6117195220611</v>
      </c>
      <c r="F2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8" s="33">
        <f ca="1">IF(PaymentSchedule3[[#This Row],[Payment number]]&lt;&gt;"",PaymentSchedule3[[#This Row],[Total
payment]]-PaymentSchedule3[[#This Row],[Interest]],"")</f>
        <v>1207.8237448874993</v>
      </c>
      <c r="I258" s="33">
        <f ca="1">IF(PaymentSchedule3[[#This Row],[Payment number]]&lt;&gt;"",PaymentSchedule3[[#This Row],[Beginning
balance]]*(InterestRate/PaymentsPerYear),"")</f>
        <v>114.78797463456189</v>
      </c>
      <c r="J258" s="33">
        <f ca="1">IF(PaymentSchedule3[[#This Row],[Payment number]]&lt;&gt;"",IF(PaymentSchedule3[[#This Row],[Scheduled payment]]+PaymentSchedule3[[#This Row],[Extra
payment]]&lt;=PaymentSchedule3[[#This Row],[Beginning
balance]],PaymentSchedule3[[#This Row],[Beginning
balance]]-PaymentSchedule3[[#This Row],[Principal]],0),"")</f>
        <v>38148.053272676574</v>
      </c>
      <c r="K258" s="33">
        <f ca="1">IF(PaymentSchedule3[[#This Row],[Payment number]]&lt;&gt;"",SUM(INDEX(PaymentSchedule3[Interest],1,1):PaymentSchedule3[[#This Row],[Interest]]),"")</f>
        <v>112187.92455558151</v>
      </c>
    </row>
    <row r="259" spans="2:11" ht="24" customHeight="1" x14ac:dyDescent="0.25">
      <c r="B259" s="31">
        <f ca="1">IF(LoanIsGood,IF(ROW()-ROW(PaymentSchedule3[[#Headers],[Payment number]])&gt;ScheduledNumberOfPayments,"",ROW()-ROW(PaymentSchedule3[[#Headers],[Payment number]])),"")</f>
        <v>246</v>
      </c>
      <c r="C259" s="32">
        <f ca="1">IF(PaymentSchedule3[[#This Row],[Payment number]]&lt;&gt;"",EOMONTH(LoanStartDate,ROW(PaymentSchedule3[[#This Row],[Payment number]])-ROW(PaymentSchedule3[[#Headers],[Payment number]])-2)+DAY(LoanStartDate),"")</f>
        <v>53325</v>
      </c>
      <c r="D259" s="33">
        <f ca="1">IF(PaymentSchedule3[[#This Row],[Payment number]]&lt;&gt;"",IF(ROW()-ROW(PaymentSchedule3[[#Headers],[Beginning
balance]])=1,LoanAmount,INDEX(PaymentSchedule3[Ending
balance],ROW()-ROW(PaymentSchedule3[[#Headers],[Beginning
balance]])-1)),"")</f>
        <v>38148.053272676574</v>
      </c>
      <c r="E259" s="33">
        <f ca="1">IF(PaymentSchedule3[[#This Row],[Payment number]]&lt;&gt;"",ScheduledPayment,"")</f>
        <v>1122.6117195220611</v>
      </c>
      <c r="F2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59" s="33">
        <f ca="1">IF(PaymentSchedule3[[#This Row],[Payment number]]&lt;&gt;"",PaymentSchedule3[[#This Row],[Total
payment]]-PaymentSchedule3[[#This Row],[Interest]],"")</f>
        <v>1211.3465641434211</v>
      </c>
      <c r="I259" s="33">
        <f ca="1">IF(PaymentSchedule3[[#This Row],[Payment number]]&lt;&gt;"",PaymentSchedule3[[#This Row],[Beginning
balance]]*(InterestRate/PaymentsPerYear),"")</f>
        <v>111.26515537864002</v>
      </c>
      <c r="J259" s="33">
        <f ca="1">IF(PaymentSchedule3[[#This Row],[Payment number]]&lt;&gt;"",IF(PaymentSchedule3[[#This Row],[Scheduled payment]]+PaymentSchedule3[[#This Row],[Extra
payment]]&lt;=PaymentSchedule3[[#This Row],[Beginning
balance]],PaymentSchedule3[[#This Row],[Beginning
balance]]-PaymentSchedule3[[#This Row],[Principal]],0),"")</f>
        <v>36936.706708533151</v>
      </c>
      <c r="K259" s="33">
        <f ca="1">IF(PaymentSchedule3[[#This Row],[Payment number]]&lt;&gt;"",SUM(INDEX(PaymentSchedule3[Interest],1,1):PaymentSchedule3[[#This Row],[Interest]]),"")</f>
        <v>112299.18971096016</v>
      </c>
    </row>
    <row r="260" spans="2:11" ht="24" customHeight="1" x14ac:dyDescent="0.25">
      <c r="B260" s="31">
        <f ca="1">IF(LoanIsGood,IF(ROW()-ROW(PaymentSchedule3[[#Headers],[Payment number]])&gt;ScheduledNumberOfPayments,"",ROW()-ROW(PaymentSchedule3[[#Headers],[Payment number]])),"")</f>
        <v>247</v>
      </c>
      <c r="C260" s="32">
        <f ca="1">IF(PaymentSchedule3[[#This Row],[Payment number]]&lt;&gt;"",EOMONTH(LoanStartDate,ROW(PaymentSchedule3[[#This Row],[Payment number]])-ROW(PaymentSchedule3[[#Headers],[Payment number]])-2)+DAY(LoanStartDate),"")</f>
        <v>53356</v>
      </c>
      <c r="D260" s="33">
        <f ca="1">IF(PaymentSchedule3[[#This Row],[Payment number]]&lt;&gt;"",IF(ROW()-ROW(PaymentSchedule3[[#Headers],[Beginning
balance]])=1,LoanAmount,INDEX(PaymentSchedule3[Ending
balance],ROW()-ROW(PaymentSchedule3[[#Headers],[Beginning
balance]])-1)),"")</f>
        <v>36936.706708533151</v>
      </c>
      <c r="E260" s="33">
        <f ca="1">IF(PaymentSchedule3[[#This Row],[Payment number]]&lt;&gt;"",ScheduledPayment,"")</f>
        <v>1122.6117195220611</v>
      </c>
      <c r="F2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0" s="33">
        <f ca="1">IF(PaymentSchedule3[[#This Row],[Payment number]]&lt;&gt;"",PaymentSchedule3[[#This Row],[Total
payment]]-PaymentSchedule3[[#This Row],[Interest]],"")</f>
        <v>1214.8796582888394</v>
      </c>
      <c r="I260" s="33">
        <f ca="1">IF(PaymentSchedule3[[#This Row],[Payment number]]&lt;&gt;"",PaymentSchedule3[[#This Row],[Beginning
balance]]*(InterestRate/PaymentsPerYear),"")</f>
        <v>107.7320612332217</v>
      </c>
      <c r="J260" s="33">
        <f ca="1">IF(PaymentSchedule3[[#This Row],[Payment number]]&lt;&gt;"",IF(PaymentSchedule3[[#This Row],[Scheduled payment]]+PaymentSchedule3[[#This Row],[Extra
payment]]&lt;=PaymentSchedule3[[#This Row],[Beginning
balance]],PaymentSchedule3[[#This Row],[Beginning
balance]]-PaymentSchedule3[[#This Row],[Principal]],0),"")</f>
        <v>35721.827050244312</v>
      </c>
      <c r="K260" s="33">
        <f ca="1">IF(PaymentSchedule3[[#This Row],[Payment number]]&lt;&gt;"",SUM(INDEX(PaymentSchedule3[Interest],1,1):PaymentSchedule3[[#This Row],[Interest]]),"")</f>
        <v>112406.92177219338</v>
      </c>
    </row>
    <row r="261" spans="2:11" ht="24" customHeight="1" x14ac:dyDescent="0.25">
      <c r="B261" s="31">
        <f ca="1">IF(LoanIsGood,IF(ROW()-ROW(PaymentSchedule3[[#Headers],[Payment number]])&gt;ScheduledNumberOfPayments,"",ROW()-ROW(PaymentSchedule3[[#Headers],[Payment number]])),"")</f>
        <v>248</v>
      </c>
      <c r="C261" s="32">
        <f ca="1">IF(PaymentSchedule3[[#This Row],[Payment number]]&lt;&gt;"",EOMONTH(LoanStartDate,ROW(PaymentSchedule3[[#This Row],[Payment number]])-ROW(PaymentSchedule3[[#Headers],[Payment number]])-2)+DAY(LoanStartDate),"")</f>
        <v>53387</v>
      </c>
      <c r="D261" s="33">
        <f ca="1">IF(PaymentSchedule3[[#This Row],[Payment number]]&lt;&gt;"",IF(ROW()-ROW(PaymentSchedule3[[#Headers],[Beginning
balance]])=1,LoanAmount,INDEX(PaymentSchedule3[Ending
balance],ROW()-ROW(PaymentSchedule3[[#Headers],[Beginning
balance]])-1)),"")</f>
        <v>35721.827050244312</v>
      </c>
      <c r="E261" s="33">
        <f ca="1">IF(PaymentSchedule3[[#This Row],[Payment number]]&lt;&gt;"",ScheduledPayment,"")</f>
        <v>1122.6117195220611</v>
      </c>
      <c r="F2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1" s="33">
        <f ca="1">IF(PaymentSchedule3[[#This Row],[Payment number]]&lt;&gt;"",PaymentSchedule3[[#This Row],[Total
payment]]-PaymentSchedule3[[#This Row],[Interest]],"")</f>
        <v>1218.423057292182</v>
      </c>
      <c r="I261" s="33">
        <f ca="1">IF(PaymentSchedule3[[#This Row],[Payment number]]&lt;&gt;"",PaymentSchedule3[[#This Row],[Beginning
balance]]*(InterestRate/PaymentsPerYear),"")</f>
        <v>104.18866222987924</v>
      </c>
      <c r="J261" s="33">
        <f ca="1">IF(PaymentSchedule3[[#This Row],[Payment number]]&lt;&gt;"",IF(PaymentSchedule3[[#This Row],[Scheduled payment]]+PaymentSchedule3[[#This Row],[Extra
payment]]&lt;=PaymentSchedule3[[#This Row],[Beginning
balance]],PaymentSchedule3[[#This Row],[Beginning
balance]]-PaymentSchedule3[[#This Row],[Principal]],0),"")</f>
        <v>34503.403992952131</v>
      </c>
      <c r="K261" s="33">
        <f ca="1">IF(PaymentSchedule3[[#This Row],[Payment number]]&lt;&gt;"",SUM(INDEX(PaymentSchedule3[Interest],1,1):PaymentSchedule3[[#This Row],[Interest]]),"")</f>
        <v>112511.11043442326</v>
      </c>
    </row>
    <row r="262" spans="2:11" ht="24" customHeight="1" x14ac:dyDescent="0.25">
      <c r="B262" s="31">
        <f ca="1">IF(LoanIsGood,IF(ROW()-ROW(PaymentSchedule3[[#Headers],[Payment number]])&gt;ScheduledNumberOfPayments,"",ROW()-ROW(PaymentSchedule3[[#Headers],[Payment number]])),"")</f>
        <v>249</v>
      </c>
      <c r="C262" s="32">
        <f ca="1">IF(PaymentSchedule3[[#This Row],[Payment number]]&lt;&gt;"",EOMONTH(LoanStartDate,ROW(PaymentSchedule3[[#This Row],[Payment number]])-ROW(PaymentSchedule3[[#Headers],[Payment number]])-2)+DAY(LoanStartDate),"")</f>
        <v>53415</v>
      </c>
      <c r="D262" s="33">
        <f ca="1">IF(PaymentSchedule3[[#This Row],[Payment number]]&lt;&gt;"",IF(ROW()-ROW(PaymentSchedule3[[#Headers],[Beginning
balance]])=1,LoanAmount,INDEX(PaymentSchedule3[Ending
balance],ROW()-ROW(PaymentSchedule3[[#Headers],[Beginning
balance]])-1)),"")</f>
        <v>34503.403992952131</v>
      </c>
      <c r="E262" s="33">
        <f ca="1">IF(PaymentSchedule3[[#This Row],[Payment number]]&lt;&gt;"",ScheduledPayment,"")</f>
        <v>1122.6117195220611</v>
      </c>
      <c r="F2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2" s="33">
        <f ca="1">IF(PaymentSchedule3[[#This Row],[Payment number]]&lt;&gt;"",PaymentSchedule3[[#This Row],[Total
payment]]-PaymentSchedule3[[#This Row],[Interest]],"")</f>
        <v>1221.9767912092841</v>
      </c>
      <c r="I262" s="33">
        <f ca="1">IF(PaymentSchedule3[[#This Row],[Payment number]]&lt;&gt;"",PaymentSchedule3[[#This Row],[Beginning
balance]]*(InterestRate/PaymentsPerYear),"")</f>
        <v>100.63492831277705</v>
      </c>
      <c r="J262" s="33">
        <f ca="1">IF(PaymentSchedule3[[#This Row],[Payment number]]&lt;&gt;"",IF(PaymentSchedule3[[#This Row],[Scheduled payment]]+PaymentSchedule3[[#This Row],[Extra
payment]]&lt;=PaymentSchedule3[[#This Row],[Beginning
balance]],PaymentSchedule3[[#This Row],[Beginning
balance]]-PaymentSchedule3[[#This Row],[Principal]],0),"")</f>
        <v>33281.427201742845</v>
      </c>
      <c r="K262" s="33">
        <f ca="1">IF(PaymentSchedule3[[#This Row],[Payment number]]&lt;&gt;"",SUM(INDEX(PaymentSchedule3[Interest],1,1):PaymentSchedule3[[#This Row],[Interest]]),"")</f>
        <v>112611.74536273604</v>
      </c>
    </row>
    <row r="263" spans="2:11" ht="24" customHeight="1" x14ac:dyDescent="0.25">
      <c r="B263" s="31">
        <f ca="1">IF(LoanIsGood,IF(ROW()-ROW(PaymentSchedule3[[#Headers],[Payment number]])&gt;ScheduledNumberOfPayments,"",ROW()-ROW(PaymentSchedule3[[#Headers],[Payment number]])),"")</f>
        <v>250</v>
      </c>
      <c r="C263" s="32">
        <f ca="1">IF(PaymentSchedule3[[#This Row],[Payment number]]&lt;&gt;"",EOMONTH(LoanStartDate,ROW(PaymentSchedule3[[#This Row],[Payment number]])-ROW(PaymentSchedule3[[#Headers],[Payment number]])-2)+DAY(LoanStartDate),"")</f>
        <v>53446</v>
      </c>
      <c r="D263" s="33">
        <f ca="1">IF(PaymentSchedule3[[#This Row],[Payment number]]&lt;&gt;"",IF(ROW()-ROW(PaymentSchedule3[[#Headers],[Beginning
balance]])=1,LoanAmount,INDEX(PaymentSchedule3[Ending
balance],ROW()-ROW(PaymentSchedule3[[#Headers],[Beginning
balance]])-1)),"")</f>
        <v>33281.427201742845</v>
      </c>
      <c r="E263" s="33">
        <f ca="1">IF(PaymentSchedule3[[#This Row],[Payment number]]&lt;&gt;"",ScheduledPayment,"")</f>
        <v>1122.6117195220611</v>
      </c>
      <c r="F2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3" s="33">
        <f ca="1">IF(PaymentSchedule3[[#This Row],[Payment number]]&lt;&gt;"",PaymentSchedule3[[#This Row],[Total
payment]]-PaymentSchedule3[[#This Row],[Interest]],"")</f>
        <v>1225.5408901836445</v>
      </c>
      <c r="I263" s="33">
        <f ca="1">IF(PaymentSchedule3[[#This Row],[Payment number]]&lt;&gt;"",PaymentSchedule3[[#This Row],[Beginning
balance]]*(InterestRate/PaymentsPerYear),"")</f>
        <v>97.07082933841663</v>
      </c>
      <c r="J263" s="33">
        <f ca="1">IF(PaymentSchedule3[[#This Row],[Payment number]]&lt;&gt;"",IF(PaymentSchedule3[[#This Row],[Scheduled payment]]+PaymentSchedule3[[#This Row],[Extra
payment]]&lt;=PaymentSchedule3[[#This Row],[Beginning
balance]],PaymentSchedule3[[#This Row],[Beginning
balance]]-PaymentSchedule3[[#This Row],[Principal]],0),"")</f>
        <v>32055.886311559199</v>
      </c>
      <c r="K263" s="33">
        <f ca="1">IF(PaymentSchedule3[[#This Row],[Payment number]]&lt;&gt;"",SUM(INDEX(PaymentSchedule3[Interest],1,1):PaymentSchedule3[[#This Row],[Interest]]),"")</f>
        <v>112708.81619207446</v>
      </c>
    </row>
    <row r="264" spans="2:11" ht="24" customHeight="1" x14ac:dyDescent="0.25">
      <c r="B264" s="31">
        <f ca="1">IF(LoanIsGood,IF(ROW()-ROW(PaymentSchedule3[[#Headers],[Payment number]])&gt;ScheduledNumberOfPayments,"",ROW()-ROW(PaymentSchedule3[[#Headers],[Payment number]])),"")</f>
        <v>251</v>
      </c>
      <c r="C264" s="32">
        <f ca="1">IF(PaymentSchedule3[[#This Row],[Payment number]]&lt;&gt;"",EOMONTH(LoanStartDate,ROW(PaymentSchedule3[[#This Row],[Payment number]])-ROW(PaymentSchedule3[[#Headers],[Payment number]])-2)+DAY(LoanStartDate),"")</f>
        <v>53476</v>
      </c>
      <c r="D264" s="33">
        <f ca="1">IF(PaymentSchedule3[[#This Row],[Payment number]]&lt;&gt;"",IF(ROW()-ROW(PaymentSchedule3[[#Headers],[Beginning
balance]])=1,LoanAmount,INDEX(PaymentSchedule3[Ending
balance],ROW()-ROW(PaymentSchedule3[[#Headers],[Beginning
balance]])-1)),"")</f>
        <v>32055.886311559199</v>
      </c>
      <c r="E264" s="33">
        <f ca="1">IF(PaymentSchedule3[[#This Row],[Payment number]]&lt;&gt;"",ScheduledPayment,"")</f>
        <v>1122.6117195220611</v>
      </c>
      <c r="F2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4" s="33">
        <f ca="1">IF(PaymentSchedule3[[#This Row],[Payment number]]&lt;&gt;"",PaymentSchedule3[[#This Row],[Total
payment]]-PaymentSchedule3[[#This Row],[Interest]],"")</f>
        <v>1229.1153844466801</v>
      </c>
      <c r="I264" s="33">
        <f ca="1">IF(PaymentSchedule3[[#This Row],[Payment number]]&lt;&gt;"",PaymentSchedule3[[#This Row],[Beginning
balance]]*(InterestRate/PaymentsPerYear),"")</f>
        <v>93.496335075380998</v>
      </c>
      <c r="J264" s="33">
        <f ca="1">IF(PaymentSchedule3[[#This Row],[Payment number]]&lt;&gt;"",IF(PaymentSchedule3[[#This Row],[Scheduled payment]]+PaymentSchedule3[[#This Row],[Extra
payment]]&lt;=PaymentSchedule3[[#This Row],[Beginning
balance]],PaymentSchedule3[[#This Row],[Beginning
balance]]-PaymentSchedule3[[#This Row],[Principal]],0),"")</f>
        <v>30826.77092711252</v>
      </c>
      <c r="K264" s="33">
        <f ca="1">IF(PaymentSchedule3[[#This Row],[Payment number]]&lt;&gt;"",SUM(INDEX(PaymentSchedule3[Interest],1,1):PaymentSchedule3[[#This Row],[Interest]]),"")</f>
        <v>112802.31252714984</v>
      </c>
    </row>
    <row r="265" spans="2:11" ht="24" customHeight="1" x14ac:dyDescent="0.25">
      <c r="B265" s="31">
        <f ca="1">IF(LoanIsGood,IF(ROW()-ROW(PaymentSchedule3[[#Headers],[Payment number]])&gt;ScheduledNumberOfPayments,"",ROW()-ROW(PaymentSchedule3[[#Headers],[Payment number]])),"")</f>
        <v>252</v>
      </c>
      <c r="C265" s="32">
        <f ca="1">IF(PaymentSchedule3[[#This Row],[Payment number]]&lt;&gt;"",EOMONTH(LoanStartDate,ROW(PaymentSchedule3[[#This Row],[Payment number]])-ROW(PaymentSchedule3[[#Headers],[Payment number]])-2)+DAY(LoanStartDate),"")</f>
        <v>53507</v>
      </c>
      <c r="D265" s="33">
        <f ca="1">IF(PaymentSchedule3[[#This Row],[Payment number]]&lt;&gt;"",IF(ROW()-ROW(PaymentSchedule3[[#Headers],[Beginning
balance]])=1,LoanAmount,INDEX(PaymentSchedule3[Ending
balance],ROW()-ROW(PaymentSchedule3[[#Headers],[Beginning
balance]])-1)),"")</f>
        <v>30826.77092711252</v>
      </c>
      <c r="E265" s="33">
        <f ca="1">IF(PaymentSchedule3[[#This Row],[Payment number]]&lt;&gt;"",ScheduledPayment,"")</f>
        <v>1122.6117195220611</v>
      </c>
      <c r="F2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5" s="33">
        <f ca="1">IF(PaymentSchedule3[[#This Row],[Payment number]]&lt;&gt;"",PaymentSchedule3[[#This Row],[Total
payment]]-PaymentSchedule3[[#This Row],[Interest]],"")</f>
        <v>1232.700304317983</v>
      </c>
      <c r="I265" s="33">
        <f ca="1">IF(PaymentSchedule3[[#This Row],[Payment number]]&lt;&gt;"",PaymentSchedule3[[#This Row],[Beginning
balance]]*(InterestRate/PaymentsPerYear),"")</f>
        <v>89.911415204078182</v>
      </c>
      <c r="J265" s="33">
        <f ca="1">IF(PaymentSchedule3[[#This Row],[Payment number]]&lt;&gt;"",IF(PaymentSchedule3[[#This Row],[Scheduled payment]]+PaymentSchedule3[[#This Row],[Extra
payment]]&lt;=PaymentSchedule3[[#This Row],[Beginning
balance]],PaymentSchedule3[[#This Row],[Beginning
balance]]-PaymentSchedule3[[#This Row],[Principal]],0),"")</f>
        <v>29594.070622794537</v>
      </c>
      <c r="K265" s="33">
        <f ca="1">IF(PaymentSchedule3[[#This Row],[Payment number]]&lt;&gt;"",SUM(INDEX(PaymentSchedule3[Interest],1,1):PaymentSchedule3[[#This Row],[Interest]]),"")</f>
        <v>112892.22394235391</v>
      </c>
    </row>
    <row r="266" spans="2:11" ht="24" customHeight="1" x14ac:dyDescent="0.25">
      <c r="B266" s="31">
        <f ca="1">IF(LoanIsGood,IF(ROW()-ROW(PaymentSchedule3[[#Headers],[Payment number]])&gt;ScheduledNumberOfPayments,"",ROW()-ROW(PaymentSchedule3[[#Headers],[Payment number]])),"")</f>
        <v>253</v>
      </c>
      <c r="C266" s="32">
        <f ca="1">IF(PaymentSchedule3[[#This Row],[Payment number]]&lt;&gt;"",EOMONTH(LoanStartDate,ROW(PaymentSchedule3[[#This Row],[Payment number]])-ROW(PaymentSchedule3[[#Headers],[Payment number]])-2)+DAY(LoanStartDate),"")</f>
        <v>53537</v>
      </c>
      <c r="D266" s="33">
        <f ca="1">IF(PaymentSchedule3[[#This Row],[Payment number]]&lt;&gt;"",IF(ROW()-ROW(PaymentSchedule3[[#Headers],[Beginning
balance]])=1,LoanAmount,INDEX(PaymentSchedule3[Ending
balance],ROW()-ROW(PaymentSchedule3[[#Headers],[Beginning
balance]])-1)),"")</f>
        <v>29594.070622794537</v>
      </c>
      <c r="E266" s="33">
        <f ca="1">IF(PaymentSchedule3[[#This Row],[Payment number]]&lt;&gt;"",ScheduledPayment,"")</f>
        <v>1122.6117195220611</v>
      </c>
      <c r="F2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6" s="33">
        <f ca="1">IF(PaymentSchedule3[[#This Row],[Payment number]]&lt;&gt;"",PaymentSchedule3[[#This Row],[Total
payment]]-PaymentSchedule3[[#This Row],[Interest]],"")</f>
        <v>1236.2956802055771</v>
      </c>
      <c r="I266" s="33">
        <f ca="1">IF(PaymentSchedule3[[#This Row],[Payment number]]&lt;&gt;"",PaymentSchedule3[[#This Row],[Beginning
balance]]*(InterestRate/PaymentsPerYear),"")</f>
        <v>86.316039316484066</v>
      </c>
      <c r="J266" s="33">
        <f ca="1">IF(PaymentSchedule3[[#This Row],[Payment number]]&lt;&gt;"",IF(PaymentSchedule3[[#This Row],[Scheduled payment]]+PaymentSchedule3[[#This Row],[Extra
payment]]&lt;=PaymentSchedule3[[#This Row],[Beginning
balance]],PaymentSchedule3[[#This Row],[Beginning
balance]]-PaymentSchedule3[[#This Row],[Principal]],0),"")</f>
        <v>28357.77494258896</v>
      </c>
      <c r="K266" s="33">
        <f ca="1">IF(PaymentSchedule3[[#This Row],[Payment number]]&lt;&gt;"",SUM(INDEX(PaymentSchedule3[Interest],1,1):PaymentSchedule3[[#This Row],[Interest]]),"")</f>
        <v>112978.5399816704</v>
      </c>
    </row>
    <row r="267" spans="2:11" ht="24" customHeight="1" x14ac:dyDescent="0.25">
      <c r="B267" s="31">
        <f ca="1">IF(LoanIsGood,IF(ROW()-ROW(PaymentSchedule3[[#Headers],[Payment number]])&gt;ScheduledNumberOfPayments,"",ROW()-ROW(PaymentSchedule3[[#Headers],[Payment number]])),"")</f>
        <v>254</v>
      </c>
      <c r="C267" s="32">
        <f ca="1">IF(PaymentSchedule3[[#This Row],[Payment number]]&lt;&gt;"",EOMONTH(LoanStartDate,ROW(PaymentSchedule3[[#This Row],[Payment number]])-ROW(PaymentSchedule3[[#Headers],[Payment number]])-2)+DAY(LoanStartDate),"")</f>
        <v>53568</v>
      </c>
      <c r="D267" s="33">
        <f ca="1">IF(PaymentSchedule3[[#This Row],[Payment number]]&lt;&gt;"",IF(ROW()-ROW(PaymentSchedule3[[#Headers],[Beginning
balance]])=1,LoanAmount,INDEX(PaymentSchedule3[Ending
balance],ROW()-ROW(PaymentSchedule3[[#Headers],[Beginning
balance]])-1)),"")</f>
        <v>28357.77494258896</v>
      </c>
      <c r="E267" s="33">
        <f ca="1">IF(PaymentSchedule3[[#This Row],[Payment number]]&lt;&gt;"",ScheduledPayment,"")</f>
        <v>1122.6117195220611</v>
      </c>
      <c r="F2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7" s="33">
        <f ca="1">IF(PaymentSchedule3[[#This Row],[Payment number]]&lt;&gt;"",PaymentSchedule3[[#This Row],[Total
payment]]-PaymentSchedule3[[#This Row],[Interest]],"")</f>
        <v>1239.9015426061767</v>
      </c>
      <c r="I267" s="33">
        <f ca="1">IF(PaymentSchedule3[[#This Row],[Payment number]]&lt;&gt;"",PaymentSchedule3[[#This Row],[Beginning
balance]]*(InterestRate/PaymentsPerYear),"")</f>
        <v>82.710176915884475</v>
      </c>
      <c r="J267" s="33">
        <f ca="1">IF(PaymentSchedule3[[#This Row],[Payment number]]&lt;&gt;"",IF(PaymentSchedule3[[#This Row],[Scheduled payment]]+PaymentSchedule3[[#This Row],[Extra
payment]]&lt;=PaymentSchedule3[[#This Row],[Beginning
balance]],PaymentSchedule3[[#This Row],[Beginning
balance]]-PaymentSchedule3[[#This Row],[Principal]],0),"")</f>
        <v>27117.873399982782</v>
      </c>
      <c r="K267" s="33">
        <f ca="1">IF(PaymentSchedule3[[#This Row],[Payment number]]&lt;&gt;"",SUM(INDEX(PaymentSchedule3[Interest],1,1):PaymentSchedule3[[#This Row],[Interest]]),"")</f>
        <v>113061.25015858629</v>
      </c>
    </row>
    <row r="268" spans="2:11" ht="24" customHeight="1" x14ac:dyDescent="0.25">
      <c r="B268" s="31">
        <f ca="1">IF(LoanIsGood,IF(ROW()-ROW(PaymentSchedule3[[#Headers],[Payment number]])&gt;ScheduledNumberOfPayments,"",ROW()-ROW(PaymentSchedule3[[#Headers],[Payment number]])),"")</f>
        <v>255</v>
      </c>
      <c r="C268" s="32">
        <f ca="1">IF(PaymentSchedule3[[#This Row],[Payment number]]&lt;&gt;"",EOMONTH(LoanStartDate,ROW(PaymentSchedule3[[#This Row],[Payment number]])-ROW(PaymentSchedule3[[#Headers],[Payment number]])-2)+DAY(LoanStartDate),"")</f>
        <v>53599</v>
      </c>
      <c r="D268" s="33">
        <f ca="1">IF(PaymentSchedule3[[#This Row],[Payment number]]&lt;&gt;"",IF(ROW()-ROW(PaymentSchedule3[[#Headers],[Beginning
balance]])=1,LoanAmount,INDEX(PaymentSchedule3[Ending
balance],ROW()-ROW(PaymentSchedule3[[#Headers],[Beginning
balance]])-1)),"")</f>
        <v>27117.873399982782</v>
      </c>
      <c r="E268" s="33">
        <f ca="1">IF(PaymentSchedule3[[#This Row],[Payment number]]&lt;&gt;"",ScheduledPayment,"")</f>
        <v>1122.6117195220611</v>
      </c>
      <c r="F2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8" s="33">
        <f ca="1">IF(PaymentSchedule3[[#This Row],[Payment number]]&lt;&gt;"",PaymentSchedule3[[#This Row],[Total
payment]]-PaymentSchedule3[[#This Row],[Interest]],"")</f>
        <v>1243.5179221054445</v>
      </c>
      <c r="I268" s="33">
        <f ca="1">IF(PaymentSchedule3[[#This Row],[Payment number]]&lt;&gt;"",PaymentSchedule3[[#This Row],[Beginning
balance]]*(InterestRate/PaymentsPerYear),"")</f>
        <v>79.093797416616454</v>
      </c>
      <c r="J268" s="33">
        <f ca="1">IF(PaymentSchedule3[[#This Row],[Payment number]]&lt;&gt;"",IF(PaymentSchedule3[[#This Row],[Scheduled payment]]+PaymentSchedule3[[#This Row],[Extra
payment]]&lt;=PaymentSchedule3[[#This Row],[Beginning
balance]],PaymentSchedule3[[#This Row],[Beginning
balance]]-PaymentSchedule3[[#This Row],[Principal]],0),"")</f>
        <v>25874.355477877336</v>
      </c>
      <c r="K268" s="33">
        <f ca="1">IF(PaymentSchedule3[[#This Row],[Payment number]]&lt;&gt;"",SUM(INDEX(PaymentSchedule3[Interest],1,1):PaymentSchedule3[[#This Row],[Interest]]),"")</f>
        <v>113140.34395600291</v>
      </c>
    </row>
    <row r="269" spans="2:11" ht="24" customHeight="1" x14ac:dyDescent="0.25">
      <c r="B269" s="31">
        <f ca="1">IF(LoanIsGood,IF(ROW()-ROW(PaymentSchedule3[[#Headers],[Payment number]])&gt;ScheduledNumberOfPayments,"",ROW()-ROW(PaymentSchedule3[[#Headers],[Payment number]])),"")</f>
        <v>256</v>
      </c>
      <c r="C269" s="32">
        <f ca="1">IF(PaymentSchedule3[[#This Row],[Payment number]]&lt;&gt;"",EOMONTH(LoanStartDate,ROW(PaymentSchedule3[[#This Row],[Payment number]])-ROW(PaymentSchedule3[[#Headers],[Payment number]])-2)+DAY(LoanStartDate),"")</f>
        <v>53629</v>
      </c>
      <c r="D269" s="33">
        <f ca="1">IF(PaymentSchedule3[[#This Row],[Payment number]]&lt;&gt;"",IF(ROW()-ROW(PaymentSchedule3[[#Headers],[Beginning
balance]])=1,LoanAmount,INDEX(PaymentSchedule3[Ending
balance],ROW()-ROW(PaymentSchedule3[[#Headers],[Beginning
balance]])-1)),"")</f>
        <v>25874.355477877336</v>
      </c>
      <c r="E269" s="33">
        <f ca="1">IF(PaymentSchedule3[[#This Row],[Payment number]]&lt;&gt;"",ScheduledPayment,"")</f>
        <v>1122.6117195220611</v>
      </c>
      <c r="F2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69" s="33">
        <f ca="1">IF(PaymentSchedule3[[#This Row],[Payment number]]&lt;&gt;"",PaymentSchedule3[[#This Row],[Total
payment]]-PaymentSchedule3[[#This Row],[Interest]],"")</f>
        <v>1247.1448493782523</v>
      </c>
      <c r="I269" s="33">
        <f ca="1">IF(PaymentSchedule3[[#This Row],[Payment number]]&lt;&gt;"",PaymentSchedule3[[#This Row],[Beginning
balance]]*(InterestRate/PaymentsPerYear),"")</f>
        <v>75.466870143808904</v>
      </c>
      <c r="J269" s="33">
        <f ca="1">IF(PaymentSchedule3[[#This Row],[Payment number]]&lt;&gt;"",IF(PaymentSchedule3[[#This Row],[Scheduled payment]]+PaymentSchedule3[[#This Row],[Extra
payment]]&lt;=PaymentSchedule3[[#This Row],[Beginning
balance]],PaymentSchedule3[[#This Row],[Beginning
balance]]-PaymentSchedule3[[#This Row],[Principal]],0),"")</f>
        <v>24627.210628499084</v>
      </c>
      <c r="K269" s="33">
        <f ca="1">IF(PaymentSchedule3[[#This Row],[Payment number]]&lt;&gt;"",SUM(INDEX(PaymentSchedule3[Interest],1,1):PaymentSchedule3[[#This Row],[Interest]]),"")</f>
        <v>113215.81082614671</v>
      </c>
    </row>
    <row r="270" spans="2:11" ht="24" customHeight="1" x14ac:dyDescent="0.25">
      <c r="B270" s="31">
        <f ca="1">IF(LoanIsGood,IF(ROW()-ROW(PaymentSchedule3[[#Headers],[Payment number]])&gt;ScheduledNumberOfPayments,"",ROW()-ROW(PaymentSchedule3[[#Headers],[Payment number]])),"")</f>
        <v>257</v>
      </c>
      <c r="C270" s="32">
        <f ca="1">IF(PaymentSchedule3[[#This Row],[Payment number]]&lt;&gt;"",EOMONTH(LoanStartDate,ROW(PaymentSchedule3[[#This Row],[Payment number]])-ROW(PaymentSchedule3[[#Headers],[Payment number]])-2)+DAY(LoanStartDate),"")</f>
        <v>53660</v>
      </c>
      <c r="D270" s="33">
        <f ca="1">IF(PaymentSchedule3[[#This Row],[Payment number]]&lt;&gt;"",IF(ROW()-ROW(PaymentSchedule3[[#Headers],[Beginning
balance]])=1,LoanAmount,INDEX(PaymentSchedule3[Ending
balance],ROW()-ROW(PaymentSchedule3[[#Headers],[Beginning
balance]])-1)),"")</f>
        <v>24627.210628499084</v>
      </c>
      <c r="E270" s="33">
        <f ca="1">IF(PaymentSchedule3[[#This Row],[Payment number]]&lt;&gt;"",ScheduledPayment,"")</f>
        <v>1122.6117195220611</v>
      </c>
      <c r="F2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0" s="33">
        <f ca="1">IF(PaymentSchedule3[[#This Row],[Payment number]]&lt;&gt;"",PaymentSchedule3[[#This Row],[Total
payment]]-PaymentSchedule3[[#This Row],[Interest]],"")</f>
        <v>1250.7823551889387</v>
      </c>
      <c r="I270" s="33">
        <f ca="1">IF(PaymentSchedule3[[#This Row],[Payment number]]&lt;&gt;"",PaymentSchedule3[[#This Row],[Beginning
balance]]*(InterestRate/PaymentsPerYear),"")</f>
        <v>71.829364333122328</v>
      </c>
      <c r="J270" s="33">
        <f ca="1">IF(PaymentSchedule3[[#This Row],[Payment number]]&lt;&gt;"",IF(PaymentSchedule3[[#This Row],[Scheduled payment]]+PaymentSchedule3[[#This Row],[Extra
payment]]&lt;=PaymentSchedule3[[#This Row],[Beginning
balance]],PaymentSchedule3[[#This Row],[Beginning
balance]]-PaymentSchedule3[[#This Row],[Principal]],0),"")</f>
        <v>23376.428273310146</v>
      </c>
      <c r="K270" s="33">
        <f ca="1">IF(PaymentSchedule3[[#This Row],[Payment number]]&lt;&gt;"",SUM(INDEX(PaymentSchedule3[Interest],1,1):PaymentSchedule3[[#This Row],[Interest]]),"")</f>
        <v>113287.64019047984</v>
      </c>
    </row>
    <row r="271" spans="2:11" ht="24" customHeight="1" x14ac:dyDescent="0.25">
      <c r="B271" s="31">
        <f ca="1">IF(LoanIsGood,IF(ROW()-ROW(PaymentSchedule3[[#Headers],[Payment number]])&gt;ScheduledNumberOfPayments,"",ROW()-ROW(PaymentSchedule3[[#Headers],[Payment number]])),"")</f>
        <v>258</v>
      </c>
      <c r="C271" s="32">
        <f ca="1">IF(PaymentSchedule3[[#This Row],[Payment number]]&lt;&gt;"",EOMONTH(LoanStartDate,ROW(PaymentSchedule3[[#This Row],[Payment number]])-ROW(PaymentSchedule3[[#Headers],[Payment number]])-2)+DAY(LoanStartDate),"")</f>
        <v>53690</v>
      </c>
      <c r="D271" s="33">
        <f ca="1">IF(PaymentSchedule3[[#This Row],[Payment number]]&lt;&gt;"",IF(ROW()-ROW(PaymentSchedule3[[#Headers],[Beginning
balance]])=1,LoanAmount,INDEX(PaymentSchedule3[Ending
balance],ROW()-ROW(PaymentSchedule3[[#Headers],[Beginning
balance]])-1)),"")</f>
        <v>23376.428273310146</v>
      </c>
      <c r="E271" s="33">
        <f ca="1">IF(PaymentSchedule3[[#This Row],[Payment number]]&lt;&gt;"",ScheduledPayment,"")</f>
        <v>1122.6117195220611</v>
      </c>
      <c r="F2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1" s="33">
        <f ca="1">IF(PaymentSchedule3[[#This Row],[Payment number]]&lt;&gt;"",PaymentSchedule3[[#This Row],[Total
payment]]-PaymentSchedule3[[#This Row],[Interest]],"")</f>
        <v>1254.4304703915732</v>
      </c>
      <c r="I271" s="33">
        <f ca="1">IF(PaymentSchedule3[[#This Row],[Payment number]]&lt;&gt;"",PaymentSchedule3[[#This Row],[Beginning
balance]]*(InterestRate/PaymentsPerYear),"")</f>
        <v>68.181249130487927</v>
      </c>
      <c r="J271" s="33">
        <f ca="1">IF(PaymentSchedule3[[#This Row],[Payment number]]&lt;&gt;"",IF(PaymentSchedule3[[#This Row],[Scheduled payment]]+PaymentSchedule3[[#This Row],[Extra
payment]]&lt;=PaymentSchedule3[[#This Row],[Beginning
balance]],PaymentSchedule3[[#This Row],[Beginning
balance]]-PaymentSchedule3[[#This Row],[Principal]],0),"")</f>
        <v>22121.997802918573</v>
      </c>
      <c r="K271" s="33">
        <f ca="1">IF(PaymentSchedule3[[#This Row],[Payment number]]&lt;&gt;"",SUM(INDEX(PaymentSchedule3[Interest],1,1):PaymentSchedule3[[#This Row],[Interest]]),"")</f>
        <v>113355.82143961033</v>
      </c>
    </row>
    <row r="272" spans="2:11" ht="24" customHeight="1" x14ac:dyDescent="0.25">
      <c r="B272" s="31">
        <f ca="1">IF(LoanIsGood,IF(ROW()-ROW(PaymentSchedule3[[#Headers],[Payment number]])&gt;ScheduledNumberOfPayments,"",ROW()-ROW(PaymentSchedule3[[#Headers],[Payment number]])),"")</f>
        <v>259</v>
      </c>
      <c r="C272" s="32">
        <f ca="1">IF(PaymentSchedule3[[#This Row],[Payment number]]&lt;&gt;"",EOMONTH(LoanStartDate,ROW(PaymentSchedule3[[#This Row],[Payment number]])-ROW(PaymentSchedule3[[#Headers],[Payment number]])-2)+DAY(LoanStartDate),"")</f>
        <v>53721</v>
      </c>
      <c r="D272" s="33">
        <f ca="1">IF(PaymentSchedule3[[#This Row],[Payment number]]&lt;&gt;"",IF(ROW()-ROW(PaymentSchedule3[[#Headers],[Beginning
balance]])=1,LoanAmount,INDEX(PaymentSchedule3[Ending
balance],ROW()-ROW(PaymentSchedule3[[#Headers],[Beginning
balance]])-1)),"")</f>
        <v>22121.997802918573</v>
      </c>
      <c r="E272" s="33">
        <f ca="1">IF(PaymentSchedule3[[#This Row],[Payment number]]&lt;&gt;"",ScheduledPayment,"")</f>
        <v>1122.6117195220611</v>
      </c>
      <c r="F2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2" s="33">
        <f ca="1">IF(PaymentSchedule3[[#This Row],[Payment number]]&lt;&gt;"",PaymentSchedule3[[#This Row],[Total
payment]]-PaymentSchedule3[[#This Row],[Interest]],"")</f>
        <v>1258.0892259302152</v>
      </c>
      <c r="I272" s="33">
        <f ca="1">IF(PaymentSchedule3[[#This Row],[Payment number]]&lt;&gt;"",PaymentSchedule3[[#This Row],[Beginning
balance]]*(InterestRate/PaymentsPerYear),"")</f>
        <v>64.522493591845844</v>
      </c>
      <c r="J272" s="33">
        <f ca="1">IF(PaymentSchedule3[[#This Row],[Payment number]]&lt;&gt;"",IF(PaymentSchedule3[[#This Row],[Scheduled payment]]+PaymentSchedule3[[#This Row],[Extra
payment]]&lt;=PaymentSchedule3[[#This Row],[Beginning
balance]],PaymentSchedule3[[#This Row],[Beginning
balance]]-PaymentSchedule3[[#This Row],[Principal]],0),"")</f>
        <v>20863.908576988357</v>
      </c>
      <c r="K272" s="33">
        <f ca="1">IF(PaymentSchedule3[[#This Row],[Payment number]]&lt;&gt;"",SUM(INDEX(PaymentSchedule3[Interest],1,1):PaymentSchedule3[[#This Row],[Interest]]),"")</f>
        <v>113420.34393320218</v>
      </c>
    </row>
    <row r="273" spans="2:11" ht="24" customHeight="1" x14ac:dyDescent="0.25">
      <c r="B273" s="31">
        <f ca="1">IF(LoanIsGood,IF(ROW()-ROW(PaymentSchedule3[[#Headers],[Payment number]])&gt;ScheduledNumberOfPayments,"",ROW()-ROW(PaymentSchedule3[[#Headers],[Payment number]])),"")</f>
        <v>260</v>
      </c>
      <c r="C273" s="32">
        <f ca="1">IF(PaymentSchedule3[[#This Row],[Payment number]]&lt;&gt;"",EOMONTH(LoanStartDate,ROW(PaymentSchedule3[[#This Row],[Payment number]])-ROW(PaymentSchedule3[[#Headers],[Payment number]])-2)+DAY(LoanStartDate),"")</f>
        <v>53752</v>
      </c>
      <c r="D273" s="33">
        <f ca="1">IF(PaymentSchedule3[[#This Row],[Payment number]]&lt;&gt;"",IF(ROW()-ROW(PaymentSchedule3[[#Headers],[Beginning
balance]])=1,LoanAmount,INDEX(PaymentSchedule3[Ending
balance],ROW()-ROW(PaymentSchedule3[[#Headers],[Beginning
balance]])-1)),"")</f>
        <v>20863.908576988357</v>
      </c>
      <c r="E273" s="33">
        <f ca="1">IF(PaymentSchedule3[[#This Row],[Payment number]]&lt;&gt;"",ScheduledPayment,"")</f>
        <v>1122.6117195220611</v>
      </c>
      <c r="F2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3" s="33">
        <f ca="1">IF(PaymentSchedule3[[#This Row],[Payment number]]&lt;&gt;"",PaymentSchedule3[[#This Row],[Total
payment]]-PaymentSchedule3[[#This Row],[Interest]],"")</f>
        <v>1261.7586528391785</v>
      </c>
      <c r="I273" s="33">
        <f ca="1">IF(PaymentSchedule3[[#This Row],[Payment number]]&lt;&gt;"",PaymentSchedule3[[#This Row],[Beginning
balance]]*(InterestRate/PaymentsPerYear),"")</f>
        <v>60.853066682882712</v>
      </c>
      <c r="J273" s="33">
        <f ca="1">IF(PaymentSchedule3[[#This Row],[Payment number]]&lt;&gt;"",IF(PaymentSchedule3[[#This Row],[Scheduled payment]]+PaymentSchedule3[[#This Row],[Extra
payment]]&lt;=PaymentSchedule3[[#This Row],[Beginning
balance]],PaymentSchedule3[[#This Row],[Beginning
balance]]-PaymentSchedule3[[#This Row],[Principal]],0),"")</f>
        <v>19602.149924149177</v>
      </c>
      <c r="K273" s="33">
        <f ca="1">IF(PaymentSchedule3[[#This Row],[Payment number]]&lt;&gt;"",SUM(INDEX(PaymentSchedule3[Interest],1,1):PaymentSchedule3[[#This Row],[Interest]]),"")</f>
        <v>113481.19699988507</v>
      </c>
    </row>
    <row r="274" spans="2:11" ht="24" customHeight="1" x14ac:dyDescent="0.25">
      <c r="B274" s="31">
        <f ca="1">IF(LoanIsGood,IF(ROW()-ROW(PaymentSchedule3[[#Headers],[Payment number]])&gt;ScheduledNumberOfPayments,"",ROW()-ROW(PaymentSchedule3[[#Headers],[Payment number]])),"")</f>
        <v>261</v>
      </c>
      <c r="C274" s="32">
        <f ca="1">IF(PaymentSchedule3[[#This Row],[Payment number]]&lt;&gt;"",EOMONTH(LoanStartDate,ROW(PaymentSchedule3[[#This Row],[Payment number]])-ROW(PaymentSchedule3[[#Headers],[Payment number]])-2)+DAY(LoanStartDate),"")</f>
        <v>53780</v>
      </c>
      <c r="D274" s="33">
        <f ca="1">IF(PaymentSchedule3[[#This Row],[Payment number]]&lt;&gt;"",IF(ROW()-ROW(PaymentSchedule3[[#Headers],[Beginning
balance]])=1,LoanAmount,INDEX(PaymentSchedule3[Ending
balance],ROW()-ROW(PaymentSchedule3[[#Headers],[Beginning
balance]])-1)),"")</f>
        <v>19602.149924149177</v>
      </c>
      <c r="E274" s="33">
        <f ca="1">IF(PaymentSchedule3[[#This Row],[Payment number]]&lt;&gt;"",ScheduledPayment,"")</f>
        <v>1122.6117195220611</v>
      </c>
      <c r="F27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4" s="33">
        <f ca="1">IF(PaymentSchedule3[[#This Row],[Payment number]]&lt;&gt;"",PaymentSchedule3[[#This Row],[Total
payment]]-PaymentSchedule3[[#This Row],[Interest]],"")</f>
        <v>1265.4387822432927</v>
      </c>
      <c r="I274" s="33">
        <f ca="1">IF(PaymentSchedule3[[#This Row],[Payment number]]&lt;&gt;"",PaymentSchedule3[[#This Row],[Beginning
balance]]*(InterestRate/PaymentsPerYear),"")</f>
        <v>57.172937278768437</v>
      </c>
      <c r="J274" s="33">
        <f ca="1">IF(PaymentSchedule3[[#This Row],[Payment number]]&lt;&gt;"",IF(PaymentSchedule3[[#This Row],[Scheduled payment]]+PaymentSchedule3[[#This Row],[Extra
payment]]&lt;=PaymentSchedule3[[#This Row],[Beginning
balance]],PaymentSchedule3[[#This Row],[Beginning
balance]]-PaymentSchedule3[[#This Row],[Principal]],0),"")</f>
        <v>18336.711141905886</v>
      </c>
      <c r="K274" s="33">
        <f ca="1">IF(PaymentSchedule3[[#This Row],[Payment number]]&lt;&gt;"",SUM(INDEX(PaymentSchedule3[Interest],1,1):PaymentSchedule3[[#This Row],[Interest]]),"")</f>
        <v>113538.36993716384</v>
      </c>
    </row>
    <row r="275" spans="2:11" ht="24" customHeight="1" x14ac:dyDescent="0.25">
      <c r="B275" s="31">
        <f ca="1">IF(LoanIsGood,IF(ROW()-ROW(PaymentSchedule3[[#Headers],[Payment number]])&gt;ScheduledNumberOfPayments,"",ROW()-ROW(PaymentSchedule3[[#Headers],[Payment number]])),"")</f>
        <v>262</v>
      </c>
      <c r="C275" s="32">
        <f ca="1">IF(PaymentSchedule3[[#This Row],[Payment number]]&lt;&gt;"",EOMONTH(LoanStartDate,ROW(PaymentSchedule3[[#This Row],[Payment number]])-ROW(PaymentSchedule3[[#Headers],[Payment number]])-2)+DAY(LoanStartDate),"")</f>
        <v>53811</v>
      </c>
      <c r="D275" s="33">
        <f ca="1">IF(PaymentSchedule3[[#This Row],[Payment number]]&lt;&gt;"",IF(ROW()-ROW(PaymentSchedule3[[#Headers],[Beginning
balance]])=1,LoanAmount,INDEX(PaymentSchedule3[Ending
balance],ROW()-ROW(PaymentSchedule3[[#Headers],[Beginning
balance]])-1)),"")</f>
        <v>18336.711141905886</v>
      </c>
      <c r="E275" s="33">
        <f ca="1">IF(PaymentSchedule3[[#This Row],[Payment number]]&lt;&gt;"",ScheduledPayment,"")</f>
        <v>1122.6117195220611</v>
      </c>
      <c r="F27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5" s="33">
        <f ca="1">IF(PaymentSchedule3[[#This Row],[Payment number]]&lt;&gt;"",PaymentSchedule3[[#This Row],[Total
payment]]-PaymentSchedule3[[#This Row],[Interest]],"")</f>
        <v>1269.129645358169</v>
      </c>
      <c r="I275" s="33">
        <f ca="1">IF(PaymentSchedule3[[#This Row],[Payment number]]&lt;&gt;"",PaymentSchedule3[[#This Row],[Beginning
balance]]*(InterestRate/PaymentsPerYear),"")</f>
        <v>53.482074163892172</v>
      </c>
      <c r="J275" s="33">
        <f ca="1">IF(PaymentSchedule3[[#This Row],[Payment number]]&lt;&gt;"",IF(PaymentSchedule3[[#This Row],[Scheduled payment]]+PaymentSchedule3[[#This Row],[Extra
payment]]&lt;=PaymentSchedule3[[#This Row],[Beginning
balance]],PaymentSchedule3[[#This Row],[Beginning
balance]]-PaymentSchedule3[[#This Row],[Principal]],0),"")</f>
        <v>17067.581496547718</v>
      </c>
      <c r="K275" s="33">
        <f ca="1">IF(PaymentSchedule3[[#This Row],[Payment number]]&lt;&gt;"",SUM(INDEX(PaymentSchedule3[Interest],1,1):PaymentSchedule3[[#This Row],[Interest]]),"")</f>
        <v>113591.85201132773</v>
      </c>
    </row>
    <row r="276" spans="2:11" ht="24" customHeight="1" x14ac:dyDescent="0.25">
      <c r="B276" s="31">
        <f ca="1">IF(LoanIsGood,IF(ROW()-ROW(PaymentSchedule3[[#Headers],[Payment number]])&gt;ScheduledNumberOfPayments,"",ROW()-ROW(PaymentSchedule3[[#Headers],[Payment number]])),"")</f>
        <v>263</v>
      </c>
      <c r="C276" s="32">
        <f ca="1">IF(PaymentSchedule3[[#This Row],[Payment number]]&lt;&gt;"",EOMONTH(LoanStartDate,ROW(PaymentSchedule3[[#This Row],[Payment number]])-ROW(PaymentSchedule3[[#Headers],[Payment number]])-2)+DAY(LoanStartDate),"")</f>
        <v>53841</v>
      </c>
      <c r="D276" s="33">
        <f ca="1">IF(PaymentSchedule3[[#This Row],[Payment number]]&lt;&gt;"",IF(ROW()-ROW(PaymentSchedule3[[#Headers],[Beginning
balance]])=1,LoanAmount,INDEX(PaymentSchedule3[Ending
balance],ROW()-ROW(PaymentSchedule3[[#Headers],[Beginning
balance]])-1)),"")</f>
        <v>17067.581496547718</v>
      </c>
      <c r="E276" s="33">
        <f ca="1">IF(PaymentSchedule3[[#This Row],[Payment number]]&lt;&gt;"",ScheduledPayment,"")</f>
        <v>1122.6117195220611</v>
      </c>
      <c r="F27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6" s="33">
        <f ca="1">IF(PaymentSchedule3[[#This Row],[Payment number]]&lt;&gt;"",PaymentSchedule3[[#This Row],[Total
payment]]-PaymentSchedule3[[#This Row],[Interest]],"")</f>
        <v>1272.8312734904637</v>
      </c>
      <c r="I276" s="33">
        <f ca="1">IF(PaymentSchedule3[[#This Row],[Payment number]]&lt;&gt;"",PaymentSchedule3[[#This Row],[Beginning
balance]]*(InterestRate/PaymentsPerYear),"")</f>
        <v>49.780446031597513</v>
      </c>
      <c r="J276" s="33">
        <f ca="1">IF(PaymentSchedule3[[#This Row],[Payment number]]&lt;&gt;"",IF(PaymentSchedule3[[#This Row],[Scheduled payment]]+PaymentSchedule3[[#This Row],[Extra
payment]]&lt;=PaymentSchedule3[[#This Row],[Beginning
balance]],PaymentSchedule3[[#This Row],[Beginning
balance]]-PaymentSchedule3[[#This Row],[Principal]],0),"")</f>
        <v>15794.750223057255</v>
      </c>
      <c r="K276" s="33">
        <f ca="1">IF(PaymentSchedule3[[#This Row],[Payment number]]&lt;&gt;"",SUM(INDEX(PaymentSchedule3[Interest],1,1):PaymentSchedule3[[#This Row],[Interest]]),"")</f>
        <v>113641.63245735933</v>
      </c>
    </row>
    <row r="277" spans="2:11" ht="24" customHeight="1" x14ac:dyDescent="0.25">
      <c r="B277" s="31">
        <f ca="1">IF(LoanIsGood,IF(ROW()-ROW(PaymentSchedule3[[#Headers],[Payment number]])&gt;ScheduledNumberOfPayments,"",ROW()-ROW(PaymentSchedule3[[#Headers],[Payment number]])),"")</f>
        <v>264</v>
      </c>
      <c r="C277" s="32">
        <f ca="1">IF(PaymentSchedule3[[#This Row],[Payment number]]&lt;&gt;"",EOMONTH(LoanStartDate,ROW(PaymentSchedule3[[#This Row],[Payment number]])-ROW(PaymentSchedule3[[#Headers],[Payment number]])-2)+DAY(LoanStartDate),"")</f>
        <v>53872</v>
      </c>
      <c r="D277" s="33">
        <f ca="1">IF(PaymentSchedule3[[#This Row],[Payment number]]&lt;&gt;"",IF(ROW()-ROW(PaymentSchedule3[[#Headers],[Beginning
balance]])=1,LoanAmount,INDEX(PaymentSchedule3[Ending
balance],ROW()-ROW(PaymentSchedule3[[#Headers],[Beginning
balance]])-1)),"")</f>
        <v>15794.750223057255</v>
      </c>
      <c r="E277" s="33">
        <f ca="1">IF(PaymentSchedule3[[#This Row],[Payment number]]&lt;&gt;"",ScheduledPayment,"")</f>
        <v>1122.6117195220611</v>
      </c>
      <c r="F27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7" s="33">
        <f ca="1">IF(PaymentSchedule3[[#This Row],[Payment number]]&lt;&gt;"",PaymentSchedule3[[#This Row],[Total
payment]]-PaymentSchedule3[[#This Row],[Interest]],"")</f>
        <v>1276.5436980381442</v>
      </c>
      <c r="I277" s="33">
        <f ca="1">IF(PaymentSchedule3[[#This Row],[Payment number]]&lt;&gt;"",PaymentSchedule3[[#This Row],[Beginning
balance]]*(InterestRate/PaymentsPerYear),"")</f>
        <v>46.068021483917001</v>
      </c>
      <c r="J277" s="33">
        <f ca="1">IF(PaymentSchedule3[[#This Row],[Payment number]]&lt;&gt;"",IF(PaymentSchedule3[[#This Row],[Scheduled payment]]+PaymentSchedule3[[#This Row],[Extra
payment]]&lt;=PaymentSchedule3[[#This Row],[Beginning
balance]],PaymentSchedule3[[#This Row],[Beginning
balance]]-PaymentSchedule3[[#This Row],[Principal]],0),"")</f>
        <v>14518.206525019112</v>
      </c>
      <c r="K277" s="33">
        <f ca="1">IF(PaymentSchedule3[[#This Row],[Payment number]]&lt;&gt;"",SUM(INDEX(PaymentSchedule3[Interest],1,1):PaymentSchedule3[[#This Row],[Interest]]),"")</f>
        <v>113687.70047884325</v>
      </c>
    </row>
    <row r="278" spans="2:11" ht="24" customHeight="1" x14ac:dyDescent="0.25">
      <c r="B278" s="31">
        <f ca="1">IF(LoanIsGood,IF(ROW()-ROW(PaymentSchedule3[[#Headers],[Payment number]])&gt;ScheduledNumberOfPayments,"",ROW()-ROW(PaymentSchedule3[[#Headers],[Payment number]])),"")</f>
        <v>265</v>
      </c>
      <c r="C278" s="32">
        <f ca="1">IF(PaymentSchedule3[[#This Row],[Payment number]]&lt;&gt;"",EOMONTH(LoanStartDate,ROW(PaymentSchedule3[[#This Row],[Payment number]])-ROW(PaymentSchedule3[[#Headers],[Payment number]])-2)+DAY(LoanStartDate),"")</f>
        <v>53902</v>
      </c>
      <c r="D278" s="33">
        <f ca="1">IF(PaymentSchedule3[[#This Row],[Payment number]]&lt;&gt;"",IF(ROW()-ROW(PaymentSchedule3[[#Headers],[Beginning
balance]])=1,LoanAmount,INDEX(PaymentSchedule3[Ending
balance],ROW()-ROW(PaymentSchedule3[[#Headers],[Beginning
balance]])-1)),"")</f>
        <v>14518.206525019112</v>
      </c>
      <c r="E278" s="33">
        <f ca="1">IF(PaymentSchedule3[[#This Row],[Payment number]]&lt;&gt;"",ScheduledPayment,"")</f>
        <v>1122.6117195220611</v>
      </c>
      <c r="F27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8" s="33">
        <f ca="1">IF(PaymentSchedule3[[#This Row],[Payment number]]&lt;&gt;"",PaymentSchedule3[[#This Row],[Total
payment]]-PaymentSchedule3[[#This Row],[Interest]],"")</f>
        <v>1280.2669504907553</v>
      </c>
      <c r="I278" s="33">
        <f ca="1">IF(PaymentSchedule3[[#This Row],[Payment number]]&lt;&gt;"",PaymentSchedule3[[#This Row],[Beginning
balance]]*(InterestRate/PaymentsPerYear),"")</f>
        <v>42.344769031305745</v>
      </c>
      <c r="J278" s="33">
        <f ca="1">IF(PaymentSchedule3[[#This Row],[Payment number]]&lt;&gt;"",IF(PaymentSchedule3[[#This Row],[Scheduled payment]]+PaymentSchedule3[[#This Row],[Extra
payment]]&lt;=PaymentSchedule3[[#This Row],[Beginning
balance]],PaymentSchedule3[[#This Row],[Beginning
balance]]-PaymentSchedule3[[#This Row],[Principal]],0),"")</f>
        <v>13237.939574528356</v>
      </c>
      <c r="K278" s="33">
        <f ca="1">IF(PaymentSchedule3[[#This Row],[Payment number]]&lt;&gt;"",SUM(INDEX(PaymentSchedule3[Interest],1,1):PaymentSchedule3[[#This Row],[Interest]]),"")</f>
        <v>113730.04524787456</v>
      </c>
    </row>
    <row r="279" spans="2:11" ht="24" customHeight="1" x14ac:dyDescent="0.25">
      <c r="B279" s="31">
        <f ca="1">IF(LoanIsGood,IF(ROW()-ROW(PaymentSchedule3[[#Headers],[Payment number]])&gt;ScheduledNumberOfPayments,"",ROW()-ROW(PaymentSchedule3[[#Headers],[Payment number]])),"")</f>
        <v>266</v>
      </c>
      <c r="C279" s="32">
        <f ca="1">IF(PaymentSchedule3[[#This Row],[Payment number]]&lt;&gt;"",EOMONTH(LoanStartDate,ROW(PaymentSchedule3[[#This Row],[Payment number]])-ROW(PaymentSchedule3[[#Headers],[Payment number]])-2)+DAY(LoanStartDate),"")</f>
        <v>53933</v>
      </c>
      <c r="D279" s="33">
        <f ca="1">IF(PaymentSchedule3[[#This Row],[Payment number]]&lt;&gt;"",IF(ROW()-ROW(PaymentSchedule3[[#Headers],[Beginning
balance]])=1,LoanAmount,INDEX(PaymentSchedule3[Ending
balance],ROW()-ROW(PaymentSchedule3[[#Headers],[Beginning
balance]])-1)),"")</f>
        <v>13237.939574528356</v>
      </c>
      <c r="E279" s="33">
        <f ca="1">IF(PaymentSchedule3[[#This Row],[Payment number]]&lt;&gt;"",ScheduledPayment,"")</f>
        <v>1122.6117195220611</v>
      </c>
      <c r="F27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7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79" s="33">
        <f ca="1">IF(PaymentSchedule3[[#This Row],[Payment number]]&lt;&gt;"",PaymentSchedule3[[#This Row],[Total
payment]]-PaymentSchedule3[[#This Row],[Interest]],"")</f>
        <v>1284.0010624296867</v>
      </c>
      <c r="I279" s="33">
        <f ca="1">IF(PaymentSchedule3[[#This Row],[Payment number]]&lt;&gt;"",PaymentSchedule3[[#This Row],[Beginning
balance]]*(InterestRate/PaymentsPerYear),"")</f>
        <v>38.610657092374375</v>
      </c>
      <c r="J279" s="33">
        <f ca="1">IF(PaymentSchedule3[[#This Row],[Payment number]]&lt;&gt;"",IF(PaymentSchedule3[[#This Row],[Scheduled payment]]+PaymentSchedule3[[#This Row],[Extra
payment]]&lt;=PaymentSchedule3[[#This Row],[Beginning
balance]],PaymentSchedule3[[#This Row],[Beginning
balance]]-PaymentSchedule3[[#This Row],[Principal]],0),"")</f>
        <v>11953.93851209867</v>
      </c>
      <c r="K279" s="33">
        <f ca="1">IF(PaymentSchedule3[[#This Row],[Payment number]]&lt;&gt;"",SUM(INDEX(PaymentSchedule3[Interest],1,1):PaymentSchedule3[[#This Row],[Interest]]),"")</f>
        <v>113768.65590496693</v>
      </c>
    </row>
    <row r="280" spans="2:11" ht="24" customHeight="1" x14ac:dyDescent="0.25">
      <c r="B280" s="31">
        <f ca="1">IF(LoanIsGood,IF(ROW()-ROW(PaymentSchedule3[[#Headers],[Payment number]])&gt;ScheduledNumberOfPayments,"",ROW()-ROW(PaymentSchedule3[[#Headers],[Payment number]])),"")</f>
        <v>267</v>
      </c>
      <c r="C280" s="32">
        <f ca="1">IF(PaymentSchedule3[[#This Row],[Payment number]]&lt;&gt;"",EOMONTH(LoanStartDate,ROW(PaymentSchedule3[[#This Row],[Payment number]])-ROW(PaymentSchedule3[[#Headers],[Payment number]])-2)+DAY(LoanStartDate),"")</f>
        <v>53964</v>
      </c>
      <c r="D280" s="33">
        <f ca="1">IF(PaymentSchedule3[[#This Row],[Payment number]]&lt;&gt;"",IF(ROW()-ROW(PaymentSchedule3[[#Headers],[Beginning
balance]])=1,LoanAmount,INDEX(PaymentSchedule3[Ending
balance],ROW()-ROW(PaymentSchedule3[[#Headers],[Beginning
balance]])-1)),"")</f>
        <v>11953.93851209867</v>
      </c>
      <c r="E280" s="33">
        <f ca="1">IF(PaymentSchedule3[[#This Row],[Payment number]]&lt;&gt;"",ScheduledPayment,"")</f>
        <v>1122.6117195220611</v>
      </c>
      <c r="F28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0" s="33">
        <f ca="1">IF(PaymentSchedule3[[#This Row],[Payment number]]&lt;&gt;"",PaymentSchedule3[[#This Row],[Total
payment]]-PaymentSchedule3[[#This Row],[Interest]],"")</f>
        <v>1287.7460655284399</v>
      </c>
      <c r="I280" s="33">
        <f ca="1">IF(PaymentSchedule3[[#This Row],[Payment number]]&lt;&gt;"",PaymentSchedule3[[#This Row],[Beginning
balance]]*(InterestRate/PaymentsPerYear),"")</f>
        <v>34.865653993621123</v>
      </c>
      <c r="J280" s="33">
        <f ca="1">IF(PaymentSchedule3[[#This Row],[Payment number]]&lt;&gt;"",IF(PaymentSchedule3[[#This Row],[Scheduled payment]]+PaymentSchedule3[[#This Row],[Extra
payment]]&lt;=PaymentSchedule3[[#This Row],[Beginning
balance]],PaymentSchedule3[[#This Row],[Beginning
balance]]-PaymentSchedule3[[#This Row],[Principal]],0),"")</f>
        <v>10666.19244657023</v>
      </c>
      <c r="K280" s="33">
        <f ca="1">IF(PaymentSchedule3[[#This Row],[Payment number]]&lt;&gt;"",SUM(INDEX(PaymentSchedule3[Interest],1,1):PaymentSchedule3[[#This Row],[Interest]]),"")</f>
        <v>113803.52155896055</v>
      </c>
    </row>
    <row r="281" spans="2:11" ht="24" customHeight="1" x14ac:dyDescent="0.25">
      <c r="B281" s="31">
        <f ca="1">IF(LoanIsGood,IF(ROW()-ROW(PaymentSchedule3[[#Headers],[Payment number]])&gt;ScheduledNumberOfPayments,"",ROW()-ROW(PaymentSchedule3[[#Headers],[Payment number]])),"")</f>
        <v>268</v>
      </c>
      <c r="C281" s="32">
        <f ca="1">IF(PaymentSchedule3[[#This Row],[Payment number]]&lt;&gt;"",EOMONTH(LoanStartDate,ROW(PaymentSchedule3[[#This Row],[Payment number]])-ROW(PaymentSchedule3[[#Headers],[Payment number]])-2)+DAY(LoanStartDate),"")</f>
        <v>53994</v>
      </c>
      <c r="D281" s="33">
        <f ca="1">IF(PaymentSchedule3[[#This Row],[Payment number]]&lt;&gt;"",IF(ROW()-ROW(PaymentSchedule3[[#Headers],[Beginning
balance]])=1,LoanAmount,INDEX(PaymentSchedule3[Ending
balance],ROW()-ROW(PaymentSchedule3[[#Headers],[Beginning
balance]])-1)),"")</f>
        <v>10666.19244657023</v>
      </c>
      <c r="E281" s="33">
        <f ca="1">IF(PaymentSchedule3[[#This Row],[Payment number]]&lt;&gt;"",ScheduledPayment,"")</f>
        <v>1122.6117195220611</v>
      </c>
      <c r="F28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1" s="33">
        <f ca="1">IF(PaymentSchedule3[[#This Row],[Payment number]]&lt;&gt;"",PaymentSchedule3[[#This Row],[Total
payment]]-PaymentSchedule3[[#This Row],[Interest]],"")</f>
        <v>1291.5019915528978</v>
      </c>
      <c r="I281" s="33">
        <f ca="1">IF(PaymentSchedule3[[#This Row],[Payment number]]&lt;&gt;"",PaymentSchedule3[[#This Row],[Beginning
balance]]*(InterestRate/PaymentsPerYear),"")</f>
        <v>31.109727969163174</v>
      </c>
      <c r="J281" s="33">
        <f ca="1">IF(PaymentSchedule3[[#This Row],[Payment number]]&lt;&gt;"",IF(PaymentSchedule3[[#This Row],[Scheduled payment]]+PaymentSchedule3[[#This Row],[Extra
payment]]&lt;=PaymentSchedule3[[#This Row],[Beginning
balance]],PaymentSchedule3[[#This Row],[Beginning
balance]]-PaymentSchedule3[[#This Row],[Principal]],0),"")</f>
        <v>9374.6904550173331</v>
      </c>
      <c r="K281" s="33">
        <f ca="1">IF(PaymentSchedule3[[#This Row],[Payment number]]&lt;&gt;"",SUM(INDEX(PaymentSchedule3[Interest],1,1):PaymentSchedule3[[#This Row],[Interest]]),"")</f>
        <v>113834.63128692971</v>
      </c>
    </row>
    <row r="282" spans="2:11" ht="24" customHeight="1" x14ac:dyDescent="0.25">
      <c r="B282" s="31">
        <f ca="1">IF(LoanIsGood,IF(ROW()-ROW(PaymentSchedule3[[#Headers],[Payment number]])&gt;ScheduledNumberOfPayments,"",ROW()-ROW(PaymentSchedule3[[#Headers],[Payment number]])),"")</f>
        <v>269</v>
      </c>
      <c r="C282" s="32">
        <f ca="1">IF(PaymentSchedule3[[#This Row],[Payment number]]&lt;&gt;"",EOMONTH(LoanStartDate,ROW(PaymentSchedule3[[#This Row],[Payment number]])-ROW(PaymentSchedule3[[#Headers],[Payment number]])-2)+DAY(LoanStartDate),"")</f>
        <v>54025</v>
      </c>
      <c r="D282" s="33">
        <f ca="1">IF(PaymentSchedule3[[#This Row],[Payment number]]&lt;&gt;"",IF(ROW()-ROW(PaymentSchedule3[[#Headers],[Beginning
balance]])=1,LoanAmount,INDEX(PaymentSchedule3[Ending
balance],ROW()-ROW(PaymentSchedule3[[#Headers],[Beginning
balance]])-1)),"")</f>
        <v>9374.6904550173331</v>
      </c>
      <c r="E282" s="33">
        <f ca="1">IF(PaymentSchedule3[[#This Row],[Payment number]]&lt;&gt;"",ScheduledPayment,"")</f>
        <v>1122.6117195220611</v>
      </c>
      <c r="F28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2" s="33">
        <f ca="1">IF(PaymentSchedule3[[#This Row],[Payment number]]&lt;&gt;"",PaymentSchedule3[[#This Row],[Total
payment]]-PaymentSchedule3[[#This Row],[Interest]],"")</f>
        <v>1295.2688723615938</v>
      </c>
      <c r="I282" s="33">
        <f ca="1">IF(PaymentSchedule3[[#This Row],[Payment number]]&lt;&gt;"",PaymentSchedule3[[#This Row],[Beginning
balance]]*(InterestRate/PaymentsPerYear),"")</f>
        <v>27.342847160467223</v>
      </c>
      <c r="J282" s="33">
        <f ca="1">IF(PaymentSchedule3[[#This Row],[Payment number]]&lt;&gt;"",IF(PaymentSchedule3[[#This Row],[Scheduled payment]]+PaymentSchedule3[[#This Row],[Extra
payment]]&lt;=PaymentSchedule3[[#This Row],[Beginning
balance]],PaymentSchedule3[[#This Row],[Beginning
balance]]-PaymentSchedule3[[#This Row],[Principal]],0),"")</f>
        <v>8079.4215826557393</v>
      </c>
      <c r="K282" s="33">
        <f ca="1">IF(PaymentSchedule3[[#This Row],[Payment number]]&lt;&gt;"",SUM(INDEX(PaymentSchedule3[Interest],1,1):PaymentSchedule3[[#This Row],[Interest]]),"")</f>
        <v>113861.97413409018</v>
      </c>
    </row>
    <row r="283" spans="2:11" ht="24" customHeight="1" x14ac:dyDescent="0.25">
      <c r="B283" s="31">
        <f ca="1">IF(LoanIsGood,IF(ROW()-ROW(PaymentSchedule3[[#Headers],[Payment number]])&gt;ScheduledNumberOfPayments,"",ROW()-ROW(PaymentSchedule3[[#Headers],[Payment number]])),"")</f>
        <v>270</v>
      </c>
      <c r="C283" s="32">
        <f ca="1">IF(PaymentSchedule3[[#This Row],[Payment number]]&lt;&gt;"",EOMONTH(LoanStartDate,ROW(PaymentSchedule3[[#This Row],[Payment number]])-ROW(PaymentSchedule3[[#Headers],[Payment number]])-2)+DAY(LoanStartDate),"")</f>
        <v>54055</v>
      </c>
      <c r="D283" s="33">
        <f ca="1">IF(PaymentSchedule3[[#This Row],[Payment number]]&lt;&gt;"",IF(ROW()-ROW(PaymentSchedule3[[#Headers],[Beginning
balance]])=1,LoanAmount,INDEX(PaymentSchedule3[Ending
balance],ROW()-ROW(PaymentSchedule3[[#Headers],[Beginning
balance]])-1)),"")</f>
        <v>8079.4215826557393</v>
      </c>
      <c r="E283" s="33">
        <f ca="1">IF(PaymentSchedule3[[#This Row],[Payment number]]&lt;&gt;"",ScheduledPayment,"")</f>
        <v>1122.6117195220611</v>
      </c>
      <c r="F28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3" s="33">
        <f ca="1">IF(PaymentSchedule3[[#This Row],[Payment number]]&lt;&gt;"",PaymentSchedule3[[#This Row],[Total
payment]]-PaymentSchedule3[[#This Row],[Interest]],"")</f>
        <v>1299.0467399059819</v>
      </c>
      <c r="I283" s="33">
        <f ca="1">IF(PaymentSchedule3[[#This Row],[Payment number]]&lt;&gt;"",PaymentSchedule3[[#This Row],[Beginning
balance]]*(InterestRate/PaymentsPerYear),"")</f>
        <v>23.564979616079242</v>
      </c>
      <c r="J283" s="33">
        <f ca="1">IF(PaymentSchedule3[[#This Row],[Payment number]]&lt;&gt;"",IF(PaymentSchedule3[[#This Row],[Scheduled payment]]+PaymentSchedule3[[#This Row],[Extra
payment]]&lt;=PaymentSchedule3[[#This Row],[Beginning
balance]],PaymentSchedule3[[#This Row],[Beginning
balance]]-PaymentSchedule3[[#This Row],[Principal]],0),"")</f>
        <v>6780.3748427497576</v>
      </c>
      <c r="K283" s="33">
        <f ca="1">IF(PaymentSchedule3[[#This Row],[Payment number]]&lt;&gt;"",SUM(INDEX(PaymentSchedule3[Interest],1,1):PaymentSchedule3[[#This Row],[Interest]]),"")</f>
        <v>113885.53911370625</v>
      </c>
    </row>
    <row r="284" spans="2:11" ht="24" customHeight="1" x14ac:dyDescent="0.25">
      <c r="B284" s="31">
        <f ca="1">IF(LoanIsGood,IF(ROW()-ROW(PaymentSchedule3[[#Headers],[Payment number]])&gt;ScheduledNumberOfPayments,"",ROW()-ROW(PaymentSchedule3[[#Headers],[Payment number]])),"")</f>
        <v>271</v>
      </c>
      <c r="C284" s="32">
        <f ca="1">IF(PaymentSchedule3[[#This Row],[Payment number]]&lt;&gt;"",EOMONTH(LoanStartDate,ROW(PaymentSchedule3[[#This Row],[Payment number]])-ROW(PaymentSchedule3[[#Headers],[Payment number]])-2)+DAY(LoanStartDate),"")</f>
        <v>54086</v>
      </c>
      <c r="D284" s="33">
        <f ca="1">IF(PaymentSchedule3[[#This Row],[Payment number]]&lt;&gt;"",IF(ROW()-ROW(PaymentSchedule3[[#Headers],[Beginning
balance]])=1,LoanAmount,INDEX(PaymentSchedule3[Ending
balance],ROW()-ROW(PaymentSchedule3[[#Headers],[Beginning
balance]])-1)),"")</f>
        <v>6780.3748427497576</v>
      </c>
      <c r="E284" s="33">
        <f ca="1">IF(PaymentSchedule3[[#This Row],[Payment number]]&lt;&gt;"",ScheduledPayment,"")</f>
        <v>1122.6117195220611</v>
      </c>
      <c r="F28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4" s="33">
        <f ca="1">IF(PaymentSchedule3[[#This Row],[Payment number]]&lt;&gt;"",PaymentSchedule3[[#This Row],[Total
payment]]-PaymentSchedule3[[#This Row],[Interest]],"")</f>
        <v>1302.8356262307077</v>
      </c>
      <c r="I284" s="33">
        <f ca="1">IF(PaymentSchedule3[[#This Row],[Payment number]]&lt;&gt;"",PaymentSchedule3[[#This Row],[Beginning
balance]]*(InterestRate/PaymentsPerYear),"")</f>
        <v>19.776093291353462</v>
      </c>
      <c r="J284" s="33">
        <f ca="1">IF(PaymentSchedule3[[#This Row],[Payment number]]&lt;&gt;"",IF(PaymentSchedule3[[#This Row],[Scheduled payment]]+PaymentSchedule3[[#This Row],[Extra
payment]]&lt;=PaymentSchedule3[[#This Row],[Beginning
balance]],PaymentSchedule3[[#This Row],[Beginning
balance]]-PaymentSchedule3[[#This Row],[Principal]],0),"")</f>
        <v>5477.5392165190497</v>
      </c>
      <c r="K284" s="33">
        <f ca="1">IF(PaymentSchedule3[[#This Row],[Payment number]]&lt;&gt;"",SUM(INDEX(PaymentSchedule3[Interest],1,1):PaymentSchedule3[[#This Row],[Interest]]),"")</f>
        <v>113905.31520699761</v>
      </c>
    </row>
    <row r="285" spans="2:11" ht="24" customHeight="1" x14ac:dyDescent="0.25">
      <c r="B285" s="31">
        <f ca="1">IF(LoanIsGood,IF(ROW()-ROW(PaymentSchedule3[[#Headers],[Payment number]])&gt;ScheduledNumberOfPayments,"",ROW()-ROW(PaymentSchedule3[[#Headers],[Payment number]])),"")</f>
        <v>272</v>
      </c>
      <c r="C285" s="32">
        <f ca="1">IF(PaymentSchedule3[[#This Row],[Payment number]]&lt;&gt;"",EOMONTH(LoanStartDate,ROW(PaymentSchedule3[[#This Row],[Payment number]])-ROW(PaymentSchedule3[[#Headers],[Payment number]])-2)+DAY(LoanStartDate),"")</f>
        <v>54117</v>
      </c>
      <c r="D285" s="33">
        <f ca="1">IF(PaymentSchedule3[[#This Row],[Payment number]]&lt;&gt;"",IF(ROW()-ROW(PaymentSchedule3[[#Headers],[Beginning
balance]])=1,LoanAmount,INDEX(PaymentSchedule3[Ending
balance],ROW()-ROW(PaymentSchedule3[[#Headers],[Beginning
balance]])-1)),"")</f>
        <v>5477.5392165190497</v>
      </c>
      <c r="E285" s="33">
        <f ca="1">IF(PaymentSchedule3[[#This Row],[Payment number]]&lt;&gt;"",ScheduledPayment,"")</f>
        <v>1122.6117195220611</v>
      </c>
      <c r="F28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5" s="33">
        <f ca="1">IF(PaymentSchedule3[[#This Row],[Payment number]]&lt;&gt;"",PaymentSchedule3[[#This Row],[Total
payment]]-PaymentSchedule3[[#This Row],[Interest]],"")</f>
        <v>1306.6355634738804</v>
      </c>
      <c r="I285" s="33">
        <f ca="1">IF(PaymentSchedule3[[#This Row],[Payment number]]&lt;&gt;"",PaymentSchedule3[[#This Row],[Beginning
balance]]*(InterestRate/PaymentsPerYear),"")</f>
        <v>15.976156048180563</v>
      </c>
      <c r="J285" s="33">
        <f ca="1">IF(PaymentSchedule3[[#This Row],[Payment number]]&lt;&gt;"",IF(PaymentSchedule3[[#This Row],[Scheduled payment]]+PaymentSchedule3[[#This Row],[Extra
payment]]&lt;=PaymentSchedule3[[#This Row],[Beginning
balance]],PaymentSchedule3[[#This Row],[Beginning
balance]]-PaymentSchedule3[[#This Row],[Principal]],0),"")</f>
        <v>4170.9036530451694</v>
      </c>
      <c r="K285" s="33">
        <f ca="1">IF(PaymentSchedule3[[#This Row],[Payment number]]&lt;&gt;"",SUM(INDEX(PaymentSchedule3[Interest],1,1):PaymentSchedule3[[#This Row],[Interest]]),"")</f>
        <v>113921.29136304579</v>
      </c>
    </row>
    <row r="286" spans="2:11" ht="24" customHeight="1" x14ac:dyDescent="0.25">
      <c r="B286" s="31">
        <f ca="1">IF(LoanIsGood,IF(ROW()-ROW(PaymentSchedule3[[#Headers],[Payment number]])&gt;ScheduledNumberOfPayments,"",ROW()-ROW(PaymentSchedule3[[#Headers],[Payment number]])),"")</f>
        <v>273</v>
      </c>
      <c r="C286" s="32">
        <f ca="1">IF(PaymentSchedule3[[#This Row],[Payment number]]&lt;&gt;"",EOMONTH(LoanStartDate,ROW(PaymentSchedule3[[#This Row],[Payment number]])-ROW(PaymentSchedule3[[#Headers],[Payment number]])-2)+DAY(LoanStartDate),"")</f>
        <v>54146</v>
      </c>
      <c r="D286" s="33">
        <f ca="1">IF(PaymentSchedule3[[#This Row],[Payment number]]&lt;&gt;"",IF(ROW()-ROW(PaymentSchedule3[[#Headers],[Beginning
balance]])=1,LoanAmount,INDEX(PaymentSchedule3[Ending
balance],ROW()-ROW(PaymentSchedule3[[#Headers],[Beginning
balance]])-1)),"")</f>
        <v>4170.9036530451694</v>
      </c>
      <c r="E286" s="33">
        <f ca="1">IF(PaymentSchedule3[[#This Row],[Payment number]]&lt;&gt;"",ScheduledPayment,"")</f>
        <v>1122.6117195220611</v>
      </c>
      <c r="F28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6" s="33">
        <f ca="1">IF(PaymentSchedule3[[#This Row],[Payment number]]&lt;&gt;"",PaymentSchedule3[[#This Row],[Total
payment]]-PaymentSchedule3[[#This Row],[Interest]],"")</f>
        <v>1310.4465838673459</v>
      </c>
      <c r="I286" s="33">
        <f ca="1">IF(PaymentSchedule3[[#This Row],[Payment number]]&lt;&gt;"",PaymentSchedule3[[#This Row],[Beginning
balance]]*(InterestRate/PaymentsPerYear),"")</f>
        <v>12.165135654715078</v>
      </c>
      <c r="J286" s="33">
        <f ca="1">IF(PaymentSchedule3[[#This Row],[Payment number]]&lt;&gt;"",IF(PaymentSchedule3[[#This Row],[Scheduled payment]]+PaymentSchedule3[[#This Row],[Extra
payment]]&lt;=PaymentSchedule3[[#This Row],[Beginning
balance]],PaymentSchedule3[[#This Row],[Beginning
balance]]-PaymentSchedule3[[#This Row],[Principal]],0),"")</f>
        <v>2860.4570691778235</v>
      </c>
      <c r="K286" s="33">
        <f ca="1">IF(PaymentSchedule3[[#This Row],[Payment number]]&lt;&gt;"",SUM(INDEX(PaymentSchedule3[Interest],1,1):PaymentSchedule3[[#This Row],[Interest]]),"")</f>
        <v>113933.4564987005</v>
      </c>
    </row>
    <row r="287" spans="2:11" ht="24" customHeight="1" x14ac:dyDescent="0.25">
      <c r="B287" s="31">
        <f ca="1">IF(LoanIsGood,IF(ROW()-ROW(PaymentSchedule3[[#Headers],[Payment number]])&gt;ScheduledNumberOfPayments,"",ROW()-ROW(PaymentSchedule3[[#Headers],[Payment number]])),"")</f>
        <v>274</v>
      </c>
      <c r="C287" s="32">
        <f ca="1">IF(PaymentSchedule3[[#This Row],[Payment number]]&lt;&gt;"",EOMONTH(LoanStartDate,ROW(PaymentSchedule3[[#This Row],[Payment number]])-ROW(PaymentSchedule3[[#Headers],[Payment number]])-2)+DAY(LoanStartDate),"")</f>
        <v>54177</v>
      </c>
      <c r="D287" s="33">
        <f ca="1">IF(PaymentSchedule3[[#This Row],[Payment number]]&lt;&gt;"",IF(ROW()-ROW(PaymentSchedule3[[#Headers],[Beginning
balance]])=1,LoanAmount,INDEX(PaymentSchedule3[Ending
balance],ROW()-ROW(PaymentSchedule3[[#Headers],[Beginning
balance]])-1)),"")</f>
        <v>2860.4570691778235</v>
      </c>
      <c r="E287" s="33">
        <f ca="1">IF(PaymentSchedule3[[#This Row],[Payment number]]&lt;&gt;"",ScheduledPayment,"")</f>
        <v>1122.6117195220611</v>
      </c>
      <c r="F28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7" s="33">
        <f ca="1">IF(PaymentSchedule3[[#This Row],[Payment number]]&lt;&gt;"",PaymentSchedule3[[#This Row],[Total
payment]]-PaymentSchedule3[[#This Row],[Interest]],"")</f>
        <v>1314.2687197369592</v>
      </c>
      <c r="I287" s="33">
        <f ca="1">IF(PaymentSchedule3[[#This Row],[Payment number]]&lt;&gt;"",PaymentSchedule3[[#This Row],[Beginning
balance]]*(InterestRate/PaymentsPerYear),"")</f>
        <v>8.3429997851019859</v>
      </c>
      <c r="J287" s="33">
        <f ca="1">IF(PaymentSchedule3[[#This Row],[Payment number]]&lt;&gt;"",IF(PaymentSchedule3[[#This Row],[Scheduled payment]]+PaymentSchedule3[[#This Row],[Extra
payment]]&lt;=PaymentSchedule3[[#This Row],[Beginning
balance]],PaymentSchedule3[[#This Row],[Beginning
balance]]-PaymentSchedule3[[#This Row],[Principal]],0),"")</f>
        <v>1546.1883494408644</v>
      </c>
      <c r="K287" s="33">
        <f ca="1">IF(PaymentSchedule3[[#This Row],[Payment number]]&lt;&gt;"",SUM(INDEX(PaymentSchedule3[Interest],1,1):PaymentSchedule3[[#This Row],[Interest]]),"")</f>
        <v>113941.7994984856</v>
      </c>
    </row>
    <row r="288" spans="2:11" ht="24" customHeight="1" x14ac:dyDescent="0.25">
      <c r="B288" s="31">
        <f ca="1">IF(LoanIsGood,IF(ROW()-ROW(PaymentSchedule3[[#Headers],[Payment number]])&gt;ScheduledNumberOfPayments,"",ROW()-ROW(PaymentSchedule3[[#Headers],[Payment number]])),"")</f>
        <v>275</v>
      </c>
      <c r="C288" s="32">
        <f ca="1">IF(PaymentSchedule3[[#This Row],[Payment number]]&lt;&gt;"",EOMONTH(LoanStartDate,ROW(PaymentSchedule3[[#This Row],[Payment number]])-ROW(PaymentSchedule3[[#Headers],[Payment number]])-2)+DAY(LoanStartDate),"")</f>
        <v>54207</v>
      </c>
      <c r="D288" s="33">
        <f ca="1">IF(PaymentSchedule3[[#This Row],[Payment number]]&lt;&gt;"",IF(ROW()-ROW(PaymentSchedule3[[#Headers],[Beginning
balance]])=1,LoanAmount,INDEX(PaymentSchedule3[Ending
balance],ROW()-ROW(PaymentSchedule3[[#Headers],[Beginning
balance]])-1)),"")</f>
        <v>1546.1883494408644</v>
      </c>
      <c r="E288" s="33">
        <f ca="1">IF(PaymentSchedule3[[#This Row],[Payment number]]&lt;&gt;"",ScheduledPayment,"")</f>
        <v>1122.6117195220611</v>
      </c>
      <c r="F28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200</v>
      </c>
      <c r="G28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1322.6117195220611</v>
      </c>
      <c r="H288" s="33">
        <f ca="1">IF(PaymentSchedule3[[#This Row],[Payment number]]&lt;&gt;"",PaymentSchedule3[[#This Row],[Total
payment]]-PaymentSchedule3[[#This Row],[Interest]],"")</f>
        <v>1318.1020035028587</v>
      </c>
      <c r="I288" s="33">
        <f ca="1">IF(PaymentSchedule3[[#This Row],[Payment number]]&lt;&gt;"",PaymentSchedule3[[#This Row],[Beginning
balance]]*(InterestRate/PaymentsPerYear),"")</f>
        <v>4.5097160192025214</v>
      </c>
      <c r="J288" s="33">
        <f ca="1">IF(PaymentSchedule3[[#This Row],[Payment number]]&lt;&gt;"",IF(PaymentSchedule3[[#This Row],[Scheduled payment]]+PaymentSchedule3[[#This Row],[Extra
payment]]&lt;=PaymentSchedule3[[#This Row],[Beginning
balance]],PaymentSchedule3[[#This Row],[Beginning
balance]]-PaymentSchedule3[[#This Row],[Principal]],0),"")</f>
        <v>228.08634593800571</v>
      </c>
      <c r="K288" s="33">
        <f ca="1">IF(PaymentSchedule3[[#This Row],[Payment number]]&lt;&gt;"",SUM(INDEX(PaymentSchedule3[Interest],1,1):PaymentSchedule3[[#This Row],[Interest]]),"")</f>
        <v>113946.30921450481</v>
      </c>
    </row>
    <row r="289" spans="2:11" ht="24" customHeight="1" x14ac:dyDescent="0.25">
      <c r="B289" s="31">
        <f ca="1">IF(LoanIsGood,IF(ROW()-ROW(PaymentSchedule3[[#Headers],[Payment number]])&gt;ScheduledNumberOfPayments,"",ROW()-ROW(PaymentSchedule3[[#Headers],[Payment number]])),"")</f>
        <v>276</v>
      </c>
      <c r="C289" s="32">
        <f ca="1">IF(PaymentSchedule3[[#This Row],[Payment number]]&lt;&gt;"",EOMONTH(LoanStartDate,ROW(PaymentSchedule3[[#This Row],[Payment number]])-ROW(PaymentSchedule3[[#Headers],[Payment number]])-2)+DAY(LoanStartDate),"")</f>
        <v>54238</v>
      </c>
      <c r="D289" s="33">
        <f ca="1">IF(PaymentSchedule3[[#This Row],[Payment number]]&lt;&gt;"",IF(ROW()-ROW(PaymentSchedule3[[#Headers],[Beginning
balance]])=1,LoanAmount,INDEX(PaymentSchedule3[Ending
balance],ROW()-ROW(PaymentSchedule3[[#Headers],[Beginning
balance]])-1)),"")</f>
        <v>228.08634593800571</v>
      </c>
      <c r="E289" s="33">
        <f ca="1">IF(PaymentSchedule3[[#This Row],[Payment number]]&lt;&gt;"",ScheduledPayment,"")</f>
        <v>1122.6117195220611</v>
      </c>
      <c r="F28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228.08634593800571</v>
      </c>
      <c r="H289" s="33">
        <f ca="1">IF(PaymentSchedule3[[#This Row],[Payment number]]&lt;&gt;"",PaymentSchedule3[[#This Row],[Total
payment]]-PaymentSchedule3[[#This Row],[Interest]],"")</f>
        <v>227.42109409568653</v>
      </c>
      <c r="I289" s="33">
        <f ca="1">IF(PaymentSchedule3[[#This Row],[Payment number]]&lt;&gt;"",PaymentSchedule3[[#This Row],[Beginning
balance]]*(InterestRate/PaymentsPerYear),"")</f>
        <v>0.66525184231918333</v>
      </c>
      <c r="J289" s="33">
        <f ca="1">IF(PaymentSchedule3[[#This Row],[Payment number]]&lt;&gt;"",IF(PaymentSchedule3[[#This Row],[Scheduled payment]]+PaymentSchedule3[[#This Row],[Extra
payment]]&lt;=PaymentSchedule3[[#This Row],[Beginning
balance]],PaymentSchedule3[[#This Row],[Beginning
balance]]-PaymentSchedule3[[#This Row],[Principal]],0),"")</f>
        <v>0</v>
      </c>
      <c r="K289" s="33">
        <f ca="1">IF(PaymentSchedule3[[#This Row],[Payment number]]&lt;&gt;"",SUM(INDEX(PaymentSchedule3[Interest],1,1):PaymentSchedule3[[#This Row],[Interest]]),"")</f>
        <v>113946.97446634714</v>
      </c>
    </row>
    <row r="290" spans="2:11" ht="24" customHeight="1" x14ac:dyDescent="0.25">
      <c r="B290" s="31">
        <f ca="1">IF(LoanIsGood,IF(ROW()-ROW(PaymentSchedule3[[#Headers],[Payment number]])&gt;ScheduledNumberOfPayments,"",ROW()-ROW(PaymentSchedule3[[#Headers],[Payment number]])),"")</f>
        <v>277</v>
      </c>
      <c r="C290" s="32">
        <f ca="1">IF(PaymentSchedule3[[#This Row],[Payment number]]&lt;&gt;"",EOMONTH(LoanStartDate,ROW(PaymentSchedule3[[#This Row],[Payment number]])-ROW(PaymentSchedule3[[#Headers],[Payment number]])-2)+DAY(LoanStartDate),"")</f>
        <v>54268</v>
      </c>
      <c r="D290" s="33">
        <f ca="1">IF(PaymentSchedule3[[#This Row],[Payment number]]&lt;&gt;"",IF(ROW()-ROW(PaymentSchedule3[[#Headers],[Beginning
balance]])=1,LoanAmount,INDEX(PaymentSchedule3[Ending
balance],ROW()-ROW(PaymentSchedule3[[#Headers],[Beginning
balance]])-1)),"")</f>
        <v>0</v>
      </c>
      <c r="E290" s="33">
        <f ca="1">IF(PaymentSchedule3[[#This Row],[Payment number]]&lt;&gt;"",ScheduledPayment,"")</f>
        <v>1122.6117195220611</v>
      </c>
      <c r="F29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0" s="33">
        <f ca="1">IF(PaymentSchedule3[[#This Row],[Payment number]]&lt;&gt;"",PaymentSchedule3[[#This Row],[Total
payment]]-PaymentSchedule3[[#This Row],[Interest]],"")</f>
        <v>0</v>
      </c>
      <c r="I290" s="33">
        <f ca="1">IF(PaymentSchedule3[[#This Row],[Payment number]]&lt;&gt;"",PaymentSchedule3[[#This Row],[Beginning
balance]]*(InterestRate/PaymentsPerYear),"")</f>
        <v>0</v>
      </c>
      <c r="J290" s="33">
        <f ca="1">IF(PaymentSchedule3[[#This Row],[Payment number]]&lt;&gt;"",IF(PaymentSchedule3[[#This Row],[Scheduled payment]]+PaymentSchedule3[[#This Row],[Extra
payment]]&lt;=PaymentSchedule3[[#This Row],[Beginning
balance]],PaymentSchedule3[[#This Row],[Beginning
balance]]-PaymentSchedule3[[#This Row],[Principal]],0),"")</f>
        <v>0</v>
      </c>
      <c r="K290" s="33">
        <f ca="1">IF(PaymentSchedule3[[#This Row],[Payment number]]&lt;&gt;"",SUM(INDEX(PaymentSchedule3[Interest],1,1):PaymentSchedule3[[#This Row],[Interest]]),"")</f>
        <v>113946.97446634714</v>
      </c>
    </row>
    <row r="291" spans="2:11" ht="24" customHeight="1" x14ac:dyDescent="0.25">
      <c r="B291" s="31">
        <f ca="1">IF(LoanIsGood,IF(ROW()-ROW(PaymentSchedule3[[#Headers],[Payment number]])&gt;ScheduledNumberOfPayments,"",ROW()-ROW(PaymentSchedule3[[#Headers],[Payment number]])),"")</f>
        <v>278</v>
      </c>
      <c r="C291" s="32">
        <f ca="1">IF(PaymentSchedule3[[#This Row],[Payment number]]&lt;&gt;"",EOMONTH(LoanStartDate,ROW(PaymentSchedule3[[#This Row],[Payment number]])-ROW(PaymentSchedule3[[#Headers],[Payment number]])-2)+DAY(LoanStartDate),"")</f>
        <v>54299</v>
      </c>
      <c r="D291" s="33">
        <f ca="1">IF(PaymentSchedule3[[#This Row],[Payment number]]&lt;&gt;"",IF(ROW()-ROW(PaymentSchedule3[[#Headers],[Beginning
balance]])=1,LoanAmount,INDEX(PaymentSchedule3[Ending
balance],ROW()-ROW(PaymentSchedule3[[#Headers],[Beginning
balance]])-1)),"")</f>
        <v>0</v>
      </c>
      <c r="E291" s="33">
        <f ca="1">IF(PaymentSchedule3[[#This Row],[Payment number]]&lt;&gt;"",ScheduledPayment,"")</f>
        <v>1122.6117195220611</v>
      </c>
      <c r="F29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1" s="33">
        <f ca="1">IF(PaymentSchedule3[[#This Row],[Payment number]]&lt;&gt;"",PaymentSchedule3[[#This Row],[Total
payment]]-PaymentSchedule3[[#This Row],[Interest]],"")</f>
        <v>0</v>
      </c>
      <c r="I291" s="33">
        <f ca="1">IF(PaymentSchedule3[[#This Row],[Payment number]]&lt;&gt;"",PaymentSchedule3[[#This Row],[Beginning
balance]]*(InterestRate/PaymentsPerYear),"")</f>
        <v>0</v>
      </c>
      <c r="J291" s="33">
        <f ca="1">IF(PaymentSchedule3[[#This Row],[Payment number]]&lt;&gt;"",IF(PaymentSchedule3[[#This Row],[Scheduled payment]]+PaymentSchedule3[[#This Row],[Extra
payment]]&lt;=PaymentSchedule3[[#This Row],[Beginning
balance]],PaymentSchedule3[[#This Row],[Beginning
balance]]-PaymentSchedule3[[#This Row],[Principal]],0),"")</f>
        <v>0</v>
      </c>
      <c r="K291" s="33">
        <f ca="1">IF(PaymentSchedule3[[#This Row],[Payment number]]&lt;&gt;"",SUM(INDEX(PaymentSchedule3[Interest],1,1):PaymentSchedule3[[#This Row],[Interest]]),"")</f>
        <v>113946.97446634714</v>
      </c>
    </row>
    <row r="292" spans="2:11" ht="24" customHeight="1" x14ac:dyDescent="0.25">
      <c r="B292" s="31">
        <f ca="1">IF(LoanIsGood,IF(ROW()-ROW(PaymentSchedule3[[#Headers],[Payment number]])&gt;ScheduledNumberOfPayments,"",ROW()-ROW(PaymentSchedule3[[#Headers],[Payment number]])),"")</f>
        <v>279</v>
      </c>
      <c r="C292" s="32">
        <f ca="1">IF(PaymentSchedule3[[#This Row],[Payment number]]&lt;&gt;"",EOMONTH(LoanStartDate,ROW(PaymentSchedule3[[#This Row],[Payment number]])-ROW(PaymentSchedule3[[#Headers],[Payment number]])-2)+DAY(LoanStartDate),"")</f>
        <v>54330</v>
      </c>
      <c r="D292" s="33">
        <f ca="1">IF(PaymentSchedule3[[#This Row],[Payment number]]&lt;&gt;"",IF(ROW()-ROW(PaymentSchedule3[[#Headers],[Beginning
balance]])=1,LoanAmount,INDEX(PaymentSchedule3[Ending
balance],ROW()-ROW(PaymentSchedule3[[#Headers],[Beginning
balance]])-1)),"")</f>
        <v>0</v>
      </c>
      <c r="E292" s="33">
        <f ca="1">IF(PaymentSchedule3[[#This Row],[Payment number]]&lt;&gt;"",ScheduledPayment,"")</f>
        <v>1122.6117195220611</v>
      </c>
      <c r="F29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2" s="33">
        <f ca="1">IF(PaymentSchedule3[[#This Row],[Payment number]]&lt;&gt;"",PaymentSchedule3[[#This Row],[Total
payment]]-PaymentSchedule3[[#This Row],[Interest]],"")</f>
        <v>0</v>
      </c>
      <c r="I292" s="33">
        <f ca="1">IF(PaymentSchedule3[[#This Row],[Payment number]]&lt;&gt;"",PaymentSchedule3[[#This Row],[Beginning
balance]]*(InterestRate/PaymentsPerYear),"")</f>
        <v>0</v>
      </c>
      <c r="J292" s="33">
        <f ca="1">IF(PaymentSchedule3[[#This Row],[Payment number]]&lt;&gt;"",IF(PaymentSchedule3[[#This Row],[Scheduled payment]]+PaymentSchedule3[[#This Row],[Extra
payment]]&lt;=PaymentSchedule3[[#This Row],[Beginning
balance]],PaymentSchedule3[[#This Row],[Beginning
balance]]-PaymentSchedule3[[#This Row],[Principal]],0),"")</f>
        <v>0</v>
      </c>
      <c r="K292" s="33">
        <f ca="1">IF(PaymentSchedule3[[#This Row],[Payment number]]&lt;&gt;"",SUM(INDEX(PaymentSchedule3[Interest],1,1):PaymentSchedule3[[#This Row],[Interest]]),"")</f>
        <v>113946.97446634714</v>
      </c>
    </row>
    <row r="293" spans="2:11" ht="24" customHeight="1" x14ac:dyDescent="0.25">
      <c r="B293" s="31">
        <f ca="1">IF(LoanIsGood,IF(ROW()-ROW(PaymentSchedule3[[#Headers],[Payment number]])&gt;ScheduledNumberOfPayments,"",ROW()-ROW(PaymentSchedule3[[#Headers],[Payment number]])),"")</f>
        <v>280</v>
      </c>
      <c r="C293" s="32">
        <f ca="1">IF(PaymentSchedule3[[#This Row],[Payment number]]&lt;&gt;"",EOMONTH(LoanStartDate,ROW(PaymentSchedule3[[#This Row],[Payment number]])-ROW(PaymentSchedule3[[#Headers],[Payment number]])-2)+DAY(LoanStartDate),"")</f>
        <v>54360</v>
      </c>
      <c r="D293" s="33">
        <f ca="1">IF(PaymentSchedule3[[#This Row],[Payment number]]&lt;&gt;"",IF(ROW()-ROW(PaymentSchedule3[[#Headers],[Beginning
balance]])=1,LoanAmount,INDEX(PaymentSchedule3[Ending
balance],ROW()-ROW(PaymentSchedule3[[#Headers],[Beginning
balance]])-1)),"")</f>
        <v>0</v>
      </c>
      <c r="E293" s="33">
        <f ca="1">IF(PaymentSchedule3[[#This Row],[Payment number]]&lt;&gt;"",ScheduledPayment,"")</f>
        <v>1122.6117195220611</v>
      </c>
      <c r="F29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3" s="33">
        <f ca="1">IF(PaymentSchedule3[[#This Row],[Payment number]]&lt;&gt;"",PaymentSchedule3[[#This Row],[Total
payment]]-PaymentSchedule3[[#This Row],[Interest]],"")</f>
        <v>0</v>
      </c>
      <c r="I293" s="33">
        <f ca="1">IF(PaymentSchedule3[[#This Row],[Payment number]]&lt;&gt;"",PaymentSchedule3[[#This Row],[Beginning
balance]]*(InterestRate/PaymentsPerYear),"")</f>
        <v>0</v>
      </c>
      <c r="J293" s="33">
        <f ca="1">IF(PaymentSchedule3[[#This Row],[Payment number]]&lt;&gt;"",IF(PaymentSchedule3[[#This Row],[Scheduled payment]]+PaymentSchedule3[[#This Row],[Extra
payment]]&lt;=PaymentSchedule3[[#This Row],[Beginning
balance]],PaymentSchedule3[[#This Row],[Beginning
balance]]-PaymentSchedule3[[#This Row],[Principal]],0),"")</f>
        <v>0</v>
      </c>
      <c r="K293" s="33">
        <f ca="1">IF(PaymentSchedule3[[#This Row],[Payment number]]&lt;&gt;"",SUM(INDEX(PaymentSchedule3[Interest],1,1):PaymentSchedule3[[#This Row],[Interest]]),"")</f>
        <v>113946.97446634714</v>
      </c>
    </row>
    <row r="294" spans="2:11" ht="24" customHeight="1" x14ac:dyDescent="0.25">
      <c r="B294" s="31">
        <f ca="1">IF(LoanIsGood,IF(ROW()-ROW(PaymentSchedule3[[#Headers],[Payment number]])&gt;ScheduledNumberOfPayments,"",ROW()-ROW(PaymentSchedule3[[#Headers],[Payment number]])),"")</f>
        <v>281</v>
      </c>
      <c r="C294" s="32">
        <f ca="1">IF(PaymentSchedule3[[#This Row],[Payment number]]&lt;&gt;"",EOMONTH(LoanStartDate,ROW(PaymentSchedule3[[#This Row],[Payment number]])-ROW(PaymentSchedule3[[#Headers],[Payment number]])-2)+DAY(LoanStartDate),"")</f>
        <v>54391</v>
      </c>
      <c r="D294" s="33">
        <f ca="1">IF(PaymentSchedule3[[#This Row],[Payment number]]&lt;&gt;"",IF(ROW()-ROW(PaymentSchedule3[[#Headers],[Beginning
balance]])=1,LoanAmount,INDEX(PaymentSchedule3[Ending
balance],ROW()-ROW(PaymentSchedule3[[#Headers],[Beginning
balance]])-1)),"")</f>
        <v>0</v>
      </c>
      <c r="E294" s="33">
        <f ca="1">IF(PaymentSchedule3[[#This Row],[Payment number]]&lt;&gt;"",ScheduledPayment,"")</f>
        <v>1122.6117195220611</v>
      </c>
      <c r="F29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4" s="33">
        <f ca="1">IF(PaymentSchedule3[[#This Row],[Payment number]]&lt;&gt;"",PaymentSchedule3[[#This Row],[Total
payment]]-PaymentSchedule3[[#This Row],[Interest]],"")</f>
        <v>0</v>
      </c>
      <c r="I294" s="33">
        <f ca="1">IF(PaymentSchedule3[[#This Row],[Payment number]]&lt;&gt;"",PaymentSchedule3[[#This Row],[Beginning
balance]]*(InterestRate/PaymentsPerYear),"")</f>
        <v>0</v>
      </c>
      <c r="J294" s="33">
        <f ca="1">IF(PaymentSchedule3[[#This Row],[Payment number]]&lt;&gt;"",IF(PaymentSchedule3[[#This Row],[Scheduled payment]]+PaymentSchedule3[[#This Row],[Extra
payment]]&lt;=PaymentSchedule3[[#This Row],[Beginning
balance]],PaymentSchedule3[[#This Row],[Beginning
balance]]-PaymentSchedule3[[#This Row],[Principal]],0),"")</f>
        <v>0</v>
      </c>
      <c r="K294" s="33">
        <f ca="1">IF(PaymentSchedule3[[#This Row],[Payment number]]&lt;&gt;"",SUM(INDEX(PaymentSchedule3[Interest],1,1):PaymentSchedule3[[#This Row],[Interest]]),"")</f>
        <v>113946.97446634714</v>
      </c>
    </row>
    <row r="295" spans="2:11" ht="24" customHeight="1" x14ac:dyDescent="0.25">
      <c r="B295" s="31">
        <f ca="1">IF(LoanIsGood,IF(ROW()-ROW(PaymentSchedule3[[#Headers],[Payment number]])&gt;ScheduledNumberOfPayments,"",ROW()-ROW(PaymentSchedule3[[#Headers],[Payment number]])),"")</f>
        <v>282</v>
      </c>
      <c r="C295" s="32">
        <f ca="1">IF(PaymentSchedule3[[#This Row],[Payment number]]&lt;&gt;"",EOMONTH(LoanStartDate,ROW(PaymentSchedule3[[#This Row],[Payment number]])-ROW(PaymentSchedule3[[#Headers],[Payment number]])-2)+DAY(LoanStartDate),"")</f>
        <v>54421</v>
      </c>
      <c r="D295" s="33">
        <f ca="1">IF(PaymentSchedule3[[#This Row],[Payment number]]&lt;&gt;"",IF(ROW()-ROW(PaymentSchedule3[[#Headers],[Beginning
balance]])=1,LoanAmount,INDEX(PaymentSchedule3[Ending
balance],ROW()-ROW(PaymentSchedule3[[#Headers],[Beginning
balance]])-1)),"")</f>
        <v>0</v>
      </c>
      <c r="E295" s="33">
        <f ca="1">IF(PaymentSchedule3[[#This Row],[Payment number]]&lt;&gt;"",ScheduledPayment,"")</f>
        <v>1122.6117195220611</v>
      </c>
      <c r="F29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5" s="33">
        <f ca="1">IF(PaymentSchedule3[[#This Row],[Payment number]]&lt;&gt;"",PaymentSchedule3[[#This Row],[Total
payment]]-PaymentSchedule3[[#This Row],[Interest]],"")</f>
        <v>0</v>
      </c>
      <c r="I295" s="33">
        <f ca="1">IF(PaymentSchedule3[[#This Row],[Payment number]]&lt;&gt;"",PaymentSchedule3[[#This Row],[Beginning
balance]]*(InterestRate/PaymentsPerYear),"")</f>
        <v>0</v>
      </c>
      <c r="J295" s="33">
        <f ca="1">IF(PaymentSchedule3[[#This Row],[Payment number]]&lt;&gt;"",IF(PaymentSchedule3[[#This Row],[Scheduled payment]]+PaymentSchedule3[[#This Row],[Extra
payment]]&lt;=PaymentSchedule3[[#This Row],[Beginning
balance]],PaymentSchedule3[[#This Row],[Beginning
balance]]-PaymentSchedule3[[#This Row],[Principal]],0),"")</f>
        <v>0</v>
      </c>
      <c r="K295" s="33">
        <f ca="1">IF(PaymentSchedule3[[#This Row],[Payment number]]&lt;&gt;"",SUM(INDEX(PaymentSchedule3[Interest],1,1):PaymentSchedule3[[#This Row],[Interest]]),"")</f>
        <v>113946.97446634714</v>
      </c>
    </row>
    <row r="296" spans="2:11" ht="24" customHeight="1" x14ac:dyDescent="0.25">
      <c r="B296" s="31">
        <f ca="1">IF(LoanIsGood,IF(ROW()-ROW(PaymentSchedule3[[#Headers],[Payment number]])&gt;ScheduledNumberOfPayments,"",ROW()-ROW(PaymentSchedule3[[#Headers],[Payment number]])),"")</f>
        <v>283</v>
      </c>
      <c r="C296" s="32">
        <f ca="1">IF(PaymentSchedule3[[#This Row],[Payment number]]&lt;&gt;"",EOMONTH(LoanStartDate,ROW(PaymentSchedule3[[#This Row],[Payment number]])-ROW(PaymentSchedule3[[#Headers],[Payment number]])-2)+DAY(LoanStartDate),"")</f>
        <v>54452</v>
      </c>
      <c r="D296" s="33">
        <f ca="1">IF(PaymentSchedule3[[#This Row],[Payment number]]&lt;&gt;"",IF(ROW()-ROW(PaymentSchedule3[[#Headers],[Beginning
balance]])=1,LoanAmount,INDEX(PaymentSchedule3[Ending
balance],ROW()-ROW(PaymentSchedule3[[#Headers],[Beginning
balance]])-1)),"")</f>
        <v>0</v>
      </c>
      <c r="E296" s="33">
        <f ca="1">IF(PaymentSchedule3[[#This Row],[Payment number]]&lt;&gt;"",ScheduledPayment,"")</f>
        <v>1122.6117195220611</v>
      </c>
      <c r="F29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6" s="33">
        <f ca="1">IF(PaymentSchedule3[[#This Row],[Payment number]]&lt;&gt;"",PaymentSchedule3[[#This Row],[Total
payment]]-PaymentSchedule3[[#This Row],[Interest]],"")</f>
        <v>0</v>
      </c>
      <c r="I296" s="33">
        <f ca="1">IF(PaymentSchedule3[[#This Row],[Payment number]]&lt;&gt;"",PaymentSchedule3[[#This Row],[Beginning
balance]]*(InterestRate/PaymentsPerYear),"")</f>
        <v>0</v>
      </c>
      <c r="J296" s="33">
        <f ca="1">IF(PaymentSchedule3[[#This Row],[Payment number]]&lt;&gt;"",IF(PaymentSchedule3[[#This Row],[Scheduled payment]]+PaymentSchedule3[[#This Row],[Extra
payment]]&lt;=PaymentSchedule3[[#This Row],[Beginning
balance]],PaymentSchedule3[[#This Row],[Beginning
balance]]-PaymentSchedule3[[#This Row],[Principal]],0),"")</f>
        <v>0</v>
      </c>
      <c r="K296" s="33">
        <f ca="1">IF(PaymentSchedule3[[#This Row],[Payment number]]&lt;&gt;"",SUM(INDEX(PaymentSchedule3[Interest],1,1):PaymentSchedule3[[#This Row],[Interest]]),"")</f>
        <v>113946.97446634714</v>
      </c>
    </row>
    <row r="297" spans="2:11" ht="24" customHeight="1" x14ac:dyDescent="0.25">
      <c r="B297" s="31">
        <f ca="1">IF(LoanIsGood,IF(ROW()-ROW(PaymentSchedule3[[#Headers],[Payment number]])&gt;ScheduledNumberOfPayments,"",ROW()-ROW(PaymentSchedule3[[#Headers],[Payment number]])),"")</f>
        <v>284</v>
      </c>
      <c r="C297" s="32">
        <f ca="1">IF(PaymentSchedule3[[#This Row],[Payment number]]&lt;&gt;"",EOMONTH(LoanStartDate,ROW(PaymentSchedule3[[#This Row],[Payment number]])-ROW(PaymentSchedule3[[#Headers],[Payment number]])-2)+DAY(LoanStartDate),"")</f>
        <v>54483</v>
      </c>
      <c r="D297" s="33">
        <f ca="1">IF(PaymentSchedule3[[#This Row],[Payment number]]&lt;&gt;"",IF(ROW()-ROW(PaymentSchedule3[[#Headers],[Beginning
balance]])=1,LoanAmount,INDEX(PaymentSchedule3[Ending
balance],ROW()-ROW(PaymentSchedule3[[#Headers],[Beginning
balance]])-1)),"")</f>
        <v>0</v>
      </c>
      <c r="E297" s="33">
        <f ca="1">IF(PaymentSchedule3[[#This Row],[Payment number]]&lt;&gt;"",ScheduledPayment,"")</f>
        <v>1122.6117195220611</v>
      </c>
      <c r="F29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7" s="33">
        <f ca="1">IF(PaymentSchedule3[[#This Row],[Payment number]]&lt;&gt;"",PaymentSchedule3[[#This Row],[Total
payment]]-PaymentSchedule3[[#This Row],[Interest]],"")</f>
        <v>0</v>
      </c>
      <c r="I297" s="33">
        <f ca="1">IF(PaymentSchedule3[[#This Row],[Payment number]]&lt;&gt;"",PaymentSchedule3[[#This Row],[Beginning
balance]]*(InterestRate/PaymentsPerYear),"")</f>
        <v>0</v>
      </c>
      <c r="J297" s="33">
        <f ca="1">IF(PaymentSchedule3[[#This Row],[Payment number]]&lt;&gt;"",IF(PaymentSchedule3[[#This Row],[Scheduled payment]]+PaymentSchedule3[[#This Row],[Extra
payment]]&lt;=PaymentSchedule3[[#This Row],[Beginning
balance]],PaymentSchedule3[[#This Row],[Beginning
balance]]-PaymentSchedule3[[#This Row],[Principal]],0),"")</f>
        <v>0</v>
      </c>
      <c r="K297" s="33">
        <f ca="1">IF(PaymentSchedule3[[#This Row],[Payment number]]&lt;&gt;"",SUM(INDEX(PaymentSchedule3[Interest],1,1):PaymentSchedule3[[#This Row],[Interest]]),"")</f>
        <v>113946.97446634714</v>
      </c>
    </row>
    <row r="298" spans="2:11" ht="24" customHeight="1" x14ac:dyDescent="0.25">
      <c r="B298" s="31">
        <f ca="1">IF(LoanIsGood,IF(ROW()-ROW(PaymentSchedule3[[#Headers],[Payment number]])&gt;ScheduledNumberOfPayments,"",ROW()-ROW(PaymentSchedule3[[#Headers],[Payment number]])),"")</f>
        <v>285</v>
      </c>
      <c r="C298" s="32">
        <f ca="1">IF(PaymentSchedule3[[#This Row],[Payment number]]&lt;&gt;"",EOMONTH(LoanStartDate,ROW(PaymentSchedule3[[#This Row],[Payment number]])-ROW(PaymentSchedule3[[#Headers],[Payment number]])-2)+DAY(LoanStartDate),"")</f>
        <v>54511</v>
      </c>
      <c r="D298" s="33">
        <f ca="1">IF(PaymentSchedule3[[#This Row],[Payment number]]&lt;&gt;"",IF(ROW()-ROW(PaymentSchedule3[[#Headers],[Beginning
balance]])=1,LoanAmount,INDEX(PaymentSchedule3[Ending
balance],ROW()-ROW(PaymentSchedule3[[#Headers],[Beginning
balance]])-1)),"")</f>
        <v>0</v>
      </c>
      <c r="E298" s="33">
        <f ca="1">IF(PaymentSchedule3[[#This Row],[Payment number]]&lt;&gt;"",ScheduledPayment,"")</f>
        <v>1122.6117195220611</v>
      </c>
      <c r="F29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8" s="33">
        <f ca="1">IF(PaymentSchedule3[[#This Row],[Payment number]]&lt;&gt;"",PaymentSchedule3[[#This Row],[Total
payment]]-PaymentSchedule3[[#This Row],[Interest]],"")</f>
        <v>0</v>
      </c>
      <c r="I298" s="33">
        <f ca="1">IF(PaymentSchedule3[[#This Row],[Payment number]]&lt;&gt;"",PaymentSchedule3[[#This Row],[Beginning
balance]]*(InterestRate/PaymentsPerYear),"")</f>
        <v>0</v>
      </c>
      <c r="J298" s="33">
        <f ca="1">IF(PaymentSchedule3[[#This Row],[Payment number]]&lt;&gt;"",IF(PaymentSchedule3[[#This Row],[Scheduled payment]]+PaymentSchedule3[[#This Row],[Extra
payment]]&lt;=PaymentSchedule3[[#This Row],[Beginning
balance]],PaymentSchedule3[[#This Row],[Beginning
balance]]-PaymentSchedule3[[#This Row],[Principal]],0),"")</f>
        <v>0</v>
      </c>
      <c r="K298" s="33">
        <f ca="1">IF(PaymentSchedule3[[#This Row],[Payment number]]&lt;&gt;"",SUM(INDEX(PaymentSchedule3[Interest],1,1):PaymentSchedule3[[#This Row],[Interest]]),"")</f>
        <v>113946.97446634714</v>
      </c>
    </row>
    <row r="299" spans="2:11" ht="24" customHeight="1" x14ac:dyDescent="0.25">
      <c r="B299" s="31">
        <f ca="1">IF(LoanIsGood,IF(ROW()-ROW(PaymentSchedule3[[#Headers],[Payment number]])&gt;ScheduledNumberOfPayments,"",ROW()-ROW(PaymentSchedule3[[#Headers],[Payment number]])),"")</f>
        <v>286</v>
      </c>
      <c r="C299" s="32">
        <f ca="1">IF(PaymentSchedule3[[#This Row],[Payment number]]&lt;&gt;"",EOMONTH(LoanStartDate,ROW(PaymentSchedule3[[#This Row],[Payment number]])-ROW(PaymentSchedule3[[#Headers],[Payment number]])-2)+DAY(LoanStartDate),"")</f>
        <v>54542</v>
      </c>
      <c r="D299" s="33">
        <f ca="1">IF(PaymentSchedule3[[#This Row],[Payment number]]&lt;&gt;"",IF(ROW()-ROW(PaymentSchedule3[[#Headers],[Beginning
balance]])=1,LoanAmount,INDEX(PaymentSchedule3[Ending
balance],ROW()-ROW(PaymentSchedule3[[#Headers],[Beginning
balance]])-1)),"")</f>
        <v>0</v>
      </c>
      <c r="E299" s="33">
        <f ca="1">IF(PaymentSchedule3[[#This Row],[Payment number]]&lt;&gt;"",ScheduledPayment,"")</f>
        <v>1122.6117195220611</v>
      </c>
      <c r="F29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99" s="33">
        <f ca="1">IF(PaymentSchedule3[[#This Row],[Payment number]]&lt;&gt;"",PaymentSchedule3[[#This Row],[Total
payment]]-PaymentSchedule3[[#This Row],[Interest]],"")</f>
        <v>0</v>
      </c>
      <c r="I299" s="33">
        <f ca="1">IF(PaymentSchedule3[[#This Row],[Payment number]]&lt;&gt;"",PaymentSchedule3[[#This Row],[Beginning
balance]]*(InterestRate/PaymentsPerYear),"")</f>
        <v>0</v>
      </c>
      <c r="J299" s="33">
        <f ca="1">IF(PaymentSchedule3[[#This Row],[Payment number]]&lt;&gt;"",IF(PaymentSchedule3[[#This Row],[Scheduled payment]]+PaymentSchedule3[[#This Row],[Extra
payment]]&lt;=PaymentSchedule3[[#This Row],[Beginning
balance]],PaymentSchedule3[[#This Row],[Beginning
balance]]-PaymentSchedule3[[#This Row],[Principal]],0),"")</f>
        <v>0</v>
      </c>
      <c r="K299" s="33">
        <f ca="1">IF(PaymentSchedule3[[#This Row],[Payment number]]&lt;&gt;"",SUM(INDEX(PaymentSchedule3[Interest],1,1):PaymentSchedule3[[#This Row],[Interest]]),"")</f>
        <v>113946.97446634714</v>
      </c>
    </row>
    <row r="300" spans="2:11" ht="24" customHeight="1" x14ac:dyDescent="0.25">
      <c r="B300" s="31">
        <f ca="1">IF(LoanIsGood,IF(ROW()-ROW(PaymentSchedule3[[#Headers],[Payment number]])&gt;ScheduledNumberOfPayments,"",ROW()-ROW(PaymentSchedule3[[#Headers],[Payment number]])),"")</f>
        <v>287</v>
      </c>
      <c r="C300" s="32">
        <f ca="1">IF(PaymentSchedule3[[#This Row],[Payment number]]&lt;&gt;"",EOMONTH(LoanStartDate,ROW(PaymentSchedule3[[#This Row],[Payment number]])-ROW(PaymentSchedule3[[#Headers],[Payment number]])-2)+DAY(LoanStartDate),"")</f>
        <v>54572</v>
      </c>
      <c r="D300" s="33">
        <f ca="1">IF(PaymentSchedule3[[#This Row],[Payment number]]&lt;&gt;"",IF(ROW()-ROW(PaymentSchedule3[[#Headers],[Beginning
balance]])=1,LoanAmount,INDEX(PaymentSchedule3[Ending
balance],ROW()-ROW(PaymentSchedule3[[#Headers],[Beginning
balance]])-1)),"")</f>
        <v>0</v>
      </c>
      <c r="E300" s="33">
        <f ca="1">IF(PaymentSchedule3[[#This Row],[Payment number]]&lt;&gt;"",ScheduledPayment,"")</f>
        <v>1122.6117195220611</v>
      </c>
      <c r="F30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0" s="33">
        <f ca="1">IF(PaymentSchedule3[[#This Row],[Payment number]]&lt;&gt;"",PaymentSchedule3[[#This Row],[Total
payment]]-PaymentSchedule3[[#This Row],[Interest]],"")</f>
        <v>0</v>
      </c>
      <c r="I300" s="33">
        <f ca="1">IF(PaymentSchedule3[[#This Row],[Payment number]]&lt;&gt;"",PaymentSchedule3[[#This Row],[Beginning
balance]]*(InterestRate/PaymentsPerYear),"")</f>
        <v>0</v>
      </c>
      <c r="J300" s="33">
        <f ca="1">IF(PaymentSchedule3[[#This Row],[Payment number]]&lt;&gt;"",IF(PaymentSchedule3[[#This Row],[Scheduled payment]]+PaymentSchedule3[[#This Row],[Extra
payment]]&lt;=PaymentSchedule3[[#This Row],[Beginning
balance]],PaymentSchedule3[[#This Row],[Beginning
balance]]-PaymentSchedule3[[#This Row],[Principal]],0),"")</f>
        <v>0</v>
      </c>
      <c r="K300" s="33">
        <f ca="1">IF(PaymentSchedule3[[#This Row],[Payment number]]&lt;&gt;"",SUM(INDEX(PaymentSchedule3[Interest],1,1):PaymentSchedule3[[#This Row],[Interest]]),"")</f>
        <v>113946.97446634714</v>
      </c>
    </row>
    <row r="301" spans="2:11" ht="24" customHeight="1" x14ac:dyDescent="0.25">
      <c r="B301" s="31">
        <f ca="1">IF(LoanIsGood,IF(ROW()-ROW(PaymentSchedule3[[#Headers],[Payment number]])&gt;ScheduledNumberOfPayments,"",ROW()-ROW(PaymentSchedule3[[#Headers],[Payment number]])),"")</f>
        <v>288</v>
      </c>
      <c r="C301" s="32">
        <f ca="1">IF(PaymentSchedule3[[#This Row],[Payment number]]&lt;&gt;"",EOMONTH(LoanStartDate,ROW(PaymentSchedule3[[#This Row],[Payment number]])-ROW(PaymentSchedule3[[#Headers],[Payment number]])-2)+DAY(LoanStartDate),"")</f>
        <v>54603</v>
      </c>
      <c r="D301" s="33">
        <f ca="1">IF(PaymentSchedule3[[#This Row],[Payment number]]&lt;&gt;"",IF(ROW()-ROW(PaymentSchedule3[[#Headers],[Beginning
balance]])=1,LoanAmount,INDEX(PaymentSchedule3[Ending
balance],ROW()-ROW(PaymentSchedule3[[#Headers],[Beginning
balance]])-1)),"")</f>
        <v>0</v>
      </c>
      <c r="E301" s="33">
        <f ca="1">IF(PaymentSchedule3[[#This Row],[Payment number]]&lt;&gt;"",ScheduledPayment,"")</f>
        <v>1122.6117195220611</v>
      </c>
      <c r="F30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1" s="33">
        <f ca="1">IF(PaymentSchedule3[[#This Row],[Payment number]]&lt;&gt;"",PaymentSchedule3[[#This Row],[Total
payment]]-PaymentSchedule3[[#This Row],[Interest]],"")</f>
        <v>0</v>
      </c>
      <c r="I301" s="33">
        <f ca="1">IF(PaymentSchedule3[[#This Row],[Payment number]]&lt;&gt;"",PaymentSchedule3[[#This Row],[Beginning
balance]]*(InterestRate/PaymentsPerYear),"")</f>
        <v>0</v>
      </c>
      <c r="J301" s="33">
        <f ca="1">IF(PaymentSchedule3[[#This Row],[Payment number]]&lt;&gt;"",IF(PaymentSchedule3[[#This Row],[Scheduled payment]]+PaymentSchedule3[[#This Row],[Extra
payment]]&lt;=PaymentSchedule3[[#This Row],[Beginning
balance]],PaymentSchedule3[[#This Row],[Beginning
balance]]-PaymentSchedule3[[#This Row],[Principal]],0),"")</f>
        <v>0</v>
      </c>
      <c r="K301" s="33">
        <f ca="1">IF(PaymentSchedule3[[#This Row],[Payment number]]&lt;&gt;"",SUM(INDEX(PaymentSchedule3[Interest],1,1):PaymentSchedule3[[#This Row],[Interest]]),"")</f>
        <v>113946.97446634714</v>
      </c>
    </row>
    <row r="302" spans="2:11" ht="24" customHeight="1" x14ac:dyDescent="0.25">
      <c r="B302" s="31">
        <f ca="1">IF(LoanIsGood,IF(ROW()-ROW(PaymentSchedule3[[#Headers],[Payment number]])&gt;ScheduledNumberOfPayments,"",ROW()-ROW(PaymentSchedule3[[#Headers],[Payment number]])),"")</f>
        <v>289</v>
      </c>
      <c r="C302" s="32">
        <f ca="1">IF(PaymentSchedule3[[#This Row],[Payment number]]&lt;&gt;"",EOMONTH(LoanStartDate,ROW(PaymentSchedule3[[#This Row],[Payment number]])-ROW(PaymentSchedule3[[#Headers],[Payment number]])-2)+DAY(LoanStartDate),"")</f>
        <v>54633</v>
      </c>
      <c r="D302" s="33">
        <f ca="1">IF(PaymentSchedule3[[#This Row],[Payment number]]&lt;&gt;"",IF(ROW()-ROW(PaymentSchedule3[[#Headers],[Beginning
balance]])=1,LoanAmount,INDEX(PaymentSchedule3[Ending
balance],ROW()-ROW(PaymentSchedule3[[#Headers],[Beginning
balance]])-1)),"")</f>
        <v>0</v>
      </c>
      <c r="E302" s="33">
        <f ca="1">IF(PaymentSchedule3[[#This Row],[Payment number]]&lt;&gt;"",ScheduledPayment,"")</f>
        <v>1122.6117195220611</v>
      </c>
      <c r="F30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2" s="33">
        <f ca="1">IF(PaymentSchedule3[[#This Row],[Payment number]]&lt;&gt;"",PaymentSchedule3[[#This Row],[Total
payment]]-PaymentSchedule3[[#This Row],[Interest]],"")</f>
        <v>0</v>
      </c>
      <c r="I302" s="33">
        <f ca="1">IF(PaymentSchedule3[[#This Row],[Payment number]]&lt;&gt;"",PaymentSchedule3[[#This Row],[Beginning
balance]]*(InterestRate/PaymentsPerYear),"")</f>
        <v>0</v>
      </c>
      <c r="J302" s="33">
        <f ca="1">IF(PaymentSchedule3[[#This Row],[Payment number]]&lt;&gt;"",IF(PaymentSchedule3[[#This Row],[Scheduled payment]]+PaymentSchedule3[[#This Row],[Extra
payment]]&lt;=PaymentSchedule3[[#This Row],[Beginning
balance]],PaymentSchedule3[[#This Row],[Beginning
balance]]-PaymentSchedule3[[#This Row],[Principal]],0),"")</f>
        <v>0</v>
      </c>
      <c r="K302" s="33">
        <f ca="1">IF(PaymentSchedule3[[#This Row],[Payment number]]&lt;&gt;"",SUM(INDEX(PaymentSchedule3[Interest],1,1):PaymentSchedule3[[#This Row],[Interest]]),"")</f>
        <v>113946.97446634714</v>
      </c>
    </row>
    <row r="303" spans="2:11" ht="24" customHeight="1" x14ac:dyDescent="0.25">
      <c r="B303" s="31">
        <f ca="1">IF(LoanIsGood,IF(ROW()-ROW(PaymentSchedule3[[#Headers],[Payment number]])&gt;ScheduledNumberOfPayments,"",ROW()-ROW(PaymentSchedule3[[#Headers],[Payment number]])),"")</f>
        <v>290</v>
      </c>
      <c r="C303" s="32">
        <f ca="1">IF(PaymentSchedule3[[#This Row],[Payment number]]&lt;&gt;"",EOMONTH(LoanStartDate,ROW(PaymentSchedule3[[#This Row],[Payment number]])-ROW(PaymentSchedule3[[#Headers],[Payment number]])-2)+DAY(LoanStartDate),"")</f>
        <v>54664</v>
      </c>
      <c r="D303" s="33">
        <f ca="1">IF(PaymentSchedule3[[#This Row],[Payment number]]&lt;&gt;"",IF(ROW()-ROW(PaymentSchedule3[[#Headers],[Beginning
balance]])=1,LoanAmount,INDEX(PaymentSchedule3[Ending
balance],ROW()-ROW(PaymentSchedule3[[#Headers],[Beginning
balance]])-1)),"")</f>
        <v>0</v>
      </c>
      <c r="E303" s="33">
        <f ca="1">IF(PaymentSchedule3[[#This Row],[Payment number]]&lt;&gt;"",ScheduledPayment,"")</f>
        <v>1122.6117195220611</v>
      </c>
      <c r="F30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3" s="33">
        <f ca="1">IF(PaymentSchedule3[[#This Row],[Payment number]]&lt;&gt;"",PaymentSchedule3[[#This Row],[Total
payment]]-PaymentSchedule3[[#This Row],[Interest]],"")</f>
        <v>0</v>
      </c>
      <c r="I303" s="33">
        <f ca="1">IF(PaymentSchedule3[[#This Row],[Payment number]]&lt;&gt;"",PaymentSchedule3[[#This Row],[Beginning
balance]]*(InterestRate/PaymentsPerYear),"")</f>
        <v>0</v>
      </c>
      <c r="J303" s="33">
        <f ca="1">IF(PaymentSchedule3[[#This Row],[Payment number]]&lt;&gt;"",IF(PaymentSchedule3[[#This Row],[Scheduled payment]]+PaymentSchedule3[[#This Row],[Extra
payment]]&lt;=PaymentSchedule3[[#This Row],[Beginning
balance]],PaymentSchedule3[[#This Row],[Beginning
balance]]-PaymentSchedule3[[#This Row],[Principal]],0),"")</f>
        <v>0</v>
      </c>
      <c r="K303" s="33">
        <f ca="1">IF(PaymentSchedule3[[#This Row],[Payment number]]&lt;&gt;"",SUM(INDEX(PaymentSchedule3[Interest],1,1):PaymentSchedule3[[#This Row],[Interest]]),"")</f>
        <v>113946.97446634714</v>
      </c>
    </row>
    <row r="304" spans="2:11" ht="24" customHeight="1" x14ac:dyDescent="0.25">
      <c r="B304" s="31">
        <f ca="1">IF(LoanIsGood,IF(ROW()-ROW(PaymentSchedule3[[#Headers],[Payment number]])&gt;ScheduledNumberOfPayments,"",ROW()-ROW(PaymentSchedule3[[#Headers],[Payment number]])),"")</f>
        <v>291</v>
      </c>
      <c r="C304" s="32">
        <f ca="1">IF(PaymentSchedule3[[#This Row],[Payment number]]&lt;&gt;"",EOMONTH(LoanStartDate,ROW(PaymentSchedule3[[#This Row],[Payment number]])-ROW(PaymentSchedule3[[#Headers],[Payment number]])-2)+DAY(LoanStartDate),"")</f>
        <v>54695</v>
      </c>
      <c r="D304" s="33">
        <f ca="1">IF(PaymentSchedule3[[#This Row],[Payment number]]&lt;&gt;"",IF(ROW()-ROW(PaymentSchedule3[[#Headers],[Beginning
balance]])=1,LoanAmount,INDEX(PaymentSchedule3[Ending
balance],ROW()-ROW(PaymentSchedule3[[#Headers],[Beginning
balance]])-1)),"")</f>
        <v>0</v>
      </c>
      <c r="E304" s="33">
        <f ca="1">IF(PaymentSchedule3[[#This Row],[Payment number]]&lt;&gt;"",ScheduledPayment,"")</f>
        <v>1122.6117195220611</v>
      </c>
      <c r="F30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4" s="33">
        <f ca="1">IF(PaymentSchedule3[[#This Row],[Payment number]]&lt;&gt;"",PaymentSchedule3[[#This Row],[Total
payment]]-PaymentSchedule3[[#This Row],[Interest]],"")</f>
        <v>0</v>
      </c>
      <c r="I304" s="33">
        <f ca="1">IF(PaymentSchedule3[[#This Row],[Payment number]]&lt;&gt;"",PaymentSchedule3[[#This Row],[Beginning
balance]]*(InterestRate/PaymentsPerYear),"")</f>
        <v>0</v>
      </c>
      <c r="J304" s="33">
        <f ca="1">IF(PaymentSchedule3[[#This Row],[Payment number]]&lt;&gt;"",IF(PaymentSchedule3[[#This Row],[Scheduled payment]]+PaymentSchedule3[[#This Row],[Extra
payment]]&lt;=PaymentSchedule3[[#This Row],[Beginning
balance]],PaymentSchedule3[[#This Row],[Beginning
balance]]-PaymentSchedule3[[#This Row],[Principal]],0),"")</f>
        <v>0</v>
      </c>
      <c r="K304" s="33">
        <f ca="1">IF(PaymentSchedule3[[#This Row],[Payment number]]&lt;&gt;"",SUM(INDEX(PaymentSchedule3[Interest],1,1):PaymentSchedule3[[#This Row],[Interest]]),"")</f>
        <v>113946.97446634714</v>
      </c>
    </row>
    <row r="305" spans="2:11" ht="24" customHeight="1" x14ac:dyDescent="0.25">
      <c r="B305" s="31">
        <f ca="1">IF(LoanIsGood,IF(ROW()-ROW(PaymentSchedule3[[#Headers],[Payment number]])&gt;ScheduledNumberOfPayments,"",ROW()-ROW(PaymentSchedule3[[#Headers],[Payment number]])),"")</f>
        <v>292</v>
      </c>
      <c r="C305" s="32">
        <f ca="1">IF(PaymentSchedule3[[#This Row],[Payment number]]&lt;&gt;"",EOMONTH(LoanStartDate,ROW(PaymentSchedule3[[#This Row],[Payment number]])-ROW(PaymentSchedule3[[#Headers],[Payment number]])-2)+DAY(LoanStartDate),"")</f>
        <v>54725</v>
      </c>
      <c r="D305" s="33">
        <f ca="1">IF(PaymentSchedule3[[#This Row],[Payment number]]&lt;&gt;"",IF(ROW()-ROW(PaymentSchedule3[[#Headers],[Beginning
balance]])=1,LoanAmount,INDEX(PaymentSchedule3[Ending
balance],ROW()-ROW(PaymentSchedule3[[#Headers],[Beginning
balance]])-1)),"")</f>
        <v>0</v>
      </c>
      <c r="E305" s="33">
        <f ca="1">IF(PaymentSchedule3[[#This Row],[Payment number]]&lt;&gt;"",ScheduledPayment,"")</f>
        <v>1122.6117195220611</v>
      </c>
      <c r="F30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5" s="33">
        <f ca="1">IF(PaymentSchedule3[[#This Row],[Payment number]]&lt;&gt;"",PaymentSchedule3[[#This Row],[Total
payment]]-PaymentSchedule3[[#This Row],[Interest]],"")</f>
        <v>0</v>
      </c>
      <c r="I305" s="33">
        <f ca="1">IF(PaymentSchedule3[[#This Row],[Payment number]]&lt;&gt;"",PaymentSchedule3[[#This Row],[Beginning
balance]]*(InterestRate/PaymentsPerYear),"")</f>
        <v>0</v>
      </c>
      <c r="J305" s="33">
        <f ca="1">IF(PaymentSchedule3[[#This Row],[Payment number]]&lt;&gt;"",IF(PaymentSchedule3[[#This Row],[Scheduled payment]]+PaymentSchedule3[[#This Row],[Extra
payment]]&lt;=PaymentSchedule3[[#This Row],[Beginning
balance]],PaymentSchedule3[[#This Row],[Beginning
balance]]-PaymentSchedule3[[#This Row],[Principal]],0),"")</f>
        <v>0</v>
      </c>
      <c r="K305" s="33">
        <f ca="1">IF(PaymentSchedule3[[#This Row],[Payment number]]&lt;&gt;"",SUM(INDEX(PaymentSchedule3[Interest],1,1):PaymentSchedule3[[#This Row],[Interest]]),"")</f>
        <v>113946.97446634714</v>
      </c>
    </row>
    <row r="306" spans="2:11" ht="24" customHeight="1" x14ac:dyDescent="0.25">
      <c r="B306" s="31">
        <f ca="1">IF(LoanIsGood,IF(ROW()-ROW(PaymentSchedule3[[#Headers],[Payment number]])&gt;ScheduledNumberOfPayments,"",ROW()-ROW(PaymentSchedule3[[#Headers],[Payment number]])),"")</f>
        <v>293</v>
      </c>
      <c r="C306" s="32">
        <f ca="1">IF(PaymentSchedule3[[#This Row],[Payment number]]&lt;&gt;"",EOMONTH(LoanStartDate,ROW(PaymentSchedule3[[#This Row],[Payment number]])-ROW(PaymentSchedule3[[#Headers],[Payment number]])-2)+DAY(LoanStartDate),"")</f>
        <v>54756</v>
      </c>
      <c r="D306" s="33">
        <f ca="1">IF(PaymentSchedule3[[#This Row],[Payment number]]&lt;&gt;"",IF(ROW()-ROW(PaymentSchedule3[[#Headers],[Beginning
balance]])=1,LoanAmount,INDEX(PaymentSchedule3[Ending
balance],ROW()-ROW(PaymentSchedule3[[#Headers],[Beginning
balance]])-1)),"")</f>
        <v>0</v>
      </c>
      <c r="E306" s="33">
        <f ca="1">IF(PaymentSchedule3[[#This Row],[Payment number]]&lt;&gt;"",ScheduledPayment,"")</f>
        <v>1122.6117195220611</v>
      </c>
      <c r="F30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6" s="33">
        <f ca="1">IF(PaymentSchedule3[[#This Row],[Payment number]]&lt;&gt;"",PaymentSchedule3[[#This Row],[Total
payment]]-PaymentSchedule3[[#This Row],[Interest]],"")</f>
        <v>0</v>
      </c>
      <c r="I306" s="33">
        <f ca="1">IF(PaymentSchedule3[[#This Row],[Payment number]]&lt;&gt;"",PaymentSchedule3[[#This Row],[Beginning
balance]]*(InterestRate/PaymentsPerYear),"")</f>
        <v>0</v>
      </c>
      <c r="J306" s="33">
        <f ca="1">IF(PaymentSchedule3[[#This Row],[Payment number]]&lt;&gt;"",IF(PaymentSchedule3[[#This Row],[Scheduled payment]]+PaymentSchedule3[[#This Row],[Extra
payment]]&lt;=PaymentSchedule3[[#This Row],[Beginning
balance]],PaymentSchedule3[[#This Row],[Beginning
balance]]-PaymentSchedule3[[#This Row],[Principal]],0),"")</f>
        <v>0</v>
      </c>
      <c r="K306" s="33">
        <f ca="1">IF(PaymentSchedule3[[#This Row],[Payment number]]&lt;&gt;"",SUM(INDEX(PaymentSchedule3[Interest],1,1):PaymentSchedule3[[#This Row],[Interest]]),"")</f>
        <v>113946.97446634714</v>
      </c>
    </row>
    <row r="307" spans="2:11" ht="24" customHeight="1" x14ac:dyDescent="0.25">
      <c r="B307" s="31">
        <f ca="1">IF(LoanIsGood,IF(ROW()-ROW(PaymentSchedule3[[#Headers],[Payment number]])&gt;ScheduledNumberOfPayments,"",ROW()-ROW(PaymentSchedule3[[#Headers],[Payment number]])),"")</f>
        <v>294</v>
      </c>
      <c r="C307" s="32">
        <f ca="1">IF(PaymentSchedule3[[#This Row],[Payment number]]&lt;&gt;"",EOMONTH(LoanStartDate,ROW(PaymentSchedule3[[#This Row],[Payment number]])-ROW(PaymentSchedule3[[#Headers],[Payment number]])-2)+DAY(LoanStartDate),"")</f>
        <v>54786</v>
      </c>
      <c r="D307" s="33">
        <f ca="1">IF(PaymentSchedule3[[#This Row],[Payment number]]&lt;&gt;"",IF(ROW()-ROW(PaymentSchedule3[[#Headers],[Beginning
balance]])=1,LoanAmount,INDEX(PaymentSchedule3[Ending
balance],ROW()-ROW(PaymentSchedule3[[#Headers],[Beginning
balance]])-1)),"")</f>
        <v>0</v>
      </c>
      <c r="E307" s="33">
        <f ca="1">IF(PaymentSchedule3[[#This Row],[Payment number]]&lt;&gt;"",ScheduledPayment,"")</f>
        <v>1122.6117195220611</v>
      </c>
      <c r="F30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7" s="33">
        <f ca="1">IF(PaymentSchedule3[[#This Row],[Payment number]]&lt;&gt;"",PaymentSchedule3[[#This Row],[Total
payment]]-PaymentSchedule3[[#This Row],[Interest]],"")</f>
        <v>0</v>
      </c>
      <c r="I307" s="33">
        <f ca="1">IF(PaymentSchedule3[[#This Row],[Payment number]]&lt;&gt;"",PaymentSchedule3[[#This Row],[Beginning
balance]]*(InterestRate/PaymentsPerYear),"")</f>
        <v>0</v>
      </c>
      <c r="J307" s="33">
        <f ca="1">IF(PaymentSchedule3[[#This Row],[Payment number]]&lt;&gt;"",IF(PaymentSchedule3[[#This Row],[Scheduled payment]]+PaymentSchedule3[[#This Row],[Extra
payment]]&lt;=PaymentSchedule3[[#This Row],[Beginning
balance]],PaymentSchedule3[[#This Row],[Beginning
balance]]-PaymentSchedule3[[#This Row],[Principal]],0),"")</f>
        <v>0</v>
      </c>
      <c r="K307" s="33">
        <f ca="1">IF(PaymentSchedule3[[#This Row],[Payment number]]&lt;&gt;"",SUM(INDEX(PaymentSchedule3[Interest],1,1):PaymentSchedule3[[#This Row],[Interest]]),"")</f>
        <v>113946.97446634714</v>
      </c>
    </row>
    <row r="308" spans="2:11" ht="24" customHeight="1" x14ac:dyDescent="0.25">
      <c r="B308" s="31">
        <f ca="1">IF(LoanIsGood,IF(ROW()-ROW(PaymentSchedule3[[#Headers],[Payment number]])&gt;ScheduledNumberOfPayments,"",ROW()-ROW(PaymentSchedule3[[#Headers],[Payment number]])),"")</f>
        <v>295</v>
      </c>
      <c r="C308" s="32">
        <f ca="1">IF(PaymentSchedule3[[#This Row],[Payment number]]&lt;&gt;"",EOMONTH(LoanStartDate,ROW(PaymentSchedule3[[#This Row],[Payment number]])-ROW(PaymentSchedule3[[#Headers],[Payment number]])-2)+DAY(LoanStartDate),"")</f>
        <v>54817</v>
      </c>
      <c r="D308" s="33">
        <f ca="1">IF(PaymentSchedule3[[#This Row],[Payment number]]&lt;&gt;"",IF(ROW()-ROW(PaymentSchedule3[[#Headers],[Beginning
balance]])=1,LoanAmount,INDEX(PaymentSchedule3[Ending
balance],ROW()-ROW(PaymentSchedule3[[#Headers],[Beginning
balance]])-1)),"")</f>
        <v>0</v>
      </c>
      <c r="E308" s="33">
        <f ca="1">IF(PaymentSchedule3[[#This Row],[Payment number]]&lt;&gt;"",ScheduledPayment,"")</f>
        <v>1122.6117195220611</v>
      </c>
      <c r="F30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8" s="33">
        <f ca="1">IF(PaymentSchedule3[[#This Row],[Payment number]]&lt;&gt;"",PaymentSchedule3[[#This Row],[Total
payment]]-PaymentSchedule3[[#This Row],[Interest]],"")</f>
        <v>0</v>
      </c>
      <c r="I308" s="33">
        <f ca="1">IF(PaymentSchedule3[[#This Row],[Payment number]]&lt;&gt;"",PaymentSchedule3[[#This Row],[Beginning
balance]]*(InterestRate/PaymentsPerYear),"")</f>
        <v>0</v>
      </c>
      <c r="J308" s="33">
        <f ca="1">IF(PaymentSchedule3[[#This Row],[Payment number]]&lt;&gt;"",IF(PaymentSchedule3[[#This Row],[Scheduled payment]]+PaymentSchedule3[[#This Row],[Extra
payment]]&lt;=PaymentSchedule3[[#This Row],[Beginning
balance]],PaymentSchedule3[[#This Row],[Beginning
balance]]-PaymentSchedule3[[#This Row],[Principal]],0),"")</f>
        <v>0</v>
      </c>
      <c r="K308" s="33">
        <f ca="1">IF(PaymentSchedule3[[#This Row],[Payment number]]&lt;&gt;"",SUM(INDEX(PaymentSchedule3[Interest],1,1):PaymentSchedule3[[#This Row],[Interest]]),"")</f>
        <v>113946.97446634714</v>
      </c>
    </row>
    <row r="309" spans="2:11" ht="24" customHeight="1" x14ac:dyDescent="0.25">
      <c r="B309" s="31">
        <f ca="1">IF(LoanIsGood,IF(ROW()-ROW(PaymentSchedule3[[#Headers],[Payment number]])&gt;ScheduledNumberOfPayments,"",ROW()-ROW(PaymentSchedule3[[#Headers],[Payment number]])),"")</f>
        <v>296</v>
      </c>
      <c r="C309" s="32">
        <f ca="1">IF(PaymentSchedule3[[#This Row],[Payment number]]&lt;&gt;"",EOMONTH(LoanStartDate,ROW(PaymentSchedule3[[#This Row],[Payment number]])-ROW(PaymentSchedule3[[#Headers],[Payment number]])-2)+DAY(LoanStartDate),"")</f>
        <v>54848</v>
      </c>
      <c r="D309" s="33">
        <f ca="1">IF(PaymentSchedule3[[#This Row],[Payment number]]&lt;&gt;"",IF(ROW()-ROW(PaymentSchedule3[[#Headers],[Beginning
balance]])=1,LoanAmount,INDEX(PaymentSchedule3[Ending
balance],ROW()-ROW(PaymentSchedule3[[#Headers],[Beginning
balance]])-1)),"")</f>
        <v>0</v>
      </c>
      <c r="E309" s="33">
        <f ca="1">IF(PaymentSchedule3[[#This Row],[Payment number]]&lt;&gt;"",ScheduledPayment,"")</f>
        <v>1122.6117195220611</v>
      </c>
      <c r="F30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09" s="33">
        <f ca="1">IF(PaymentSchedule3[[#This Row],[Payment number]]&lt;&gt;"",PaymentSchedule3[[#This Row],[Total
payment]]-PaymentSchedule3[[#This Row],[Interest]],"")</f>
        <v>0</v>
      </c>
      <c r="I309" s="33">
        <f ca="1">IF(PaymentSchedule3[[#This Row],[Payment number]]&lt;&gt;"",PaymentSchedule3[[#This Row],[Beginning
balance]]*(InterestRate/PaymentsPerYear),"")</f>
        <v>0</v>
      </c>
      <c r="J309" s="33">
        <f ca="1">IF(PaymentSchedule3[[#This Row],[Payment number]]&lt;&gt;"",IF(PaymentSchedule3[[#This Row],[Scheduled payment]]+PaymentSchedule3[[#This Row],[Extra
payment]]&lt;=PaymentSchedule3[[#This Row],[Beginning
balance]],PaymentSchedule3[[#This Row],[Beginning
balance]]-PaymentSchedule3[[#This Row],[Principal]],0),"")</f>
        <v>0</v>
      </c>
      <c r="K309" s="33">
        <f ca="1">IF(PaymentSchedule3[[#This Row],[Payment number]]&lt;&gt;"",SUM(INDEX(PaymentSchedule3[Interest],1,1):PaymentSchedule3[[#This Row],[Interest]]),"")</f>
        <v>113946.97446634714</v>
      </c>
    </row>
    <row r="310" spans="2:11" ht="24" customHeight="1" x14ac:dyDescent="0.25">
      <c r="B310" s="31">
        <f ca="1">IF(LoanIsGood,IF(ROW()-ROW(PaymentSchedule3[[#Headers],[Payment number]])&gt;ScheduledNumberOfPayments,"",ROW()-ROW(PaymentSchedule3[[#Headers],[Payment number]])),"")</f>
        <v>297</v>
      </c>
      <c r="C310" s="32">
        <f ca="1">IF(PaymentSchedule3[[#This Row],[Payment number]]&lt;&gt;"",EOMONTH(LoanStartDate,ROW(PaymentSchedule3[[#This Row],[Payment number]])-ROW(PaymentSchedule3[[#Headers],[Payment number]])-2)+DAY(LoanStartDate),"")</f>
        <v>54876</v>
      </c>
      <c r="D310" s="33">
        <f ca="1">IF(PaymentSchedule3[[#This Row],[Payment number]]&lt;&gt;"",IF(ROW()-ROW(PaymentSchedule3[[#Headers],[Beginning
balance]])=1,LoanAmount,INDEX(PaymentSchedule3[Ending
balance],ROW()-ROW(PaymentSchedule3[[#Headers],[Beginning
balance]])-1)),"")</f>
        <v>0</v>
      </c>
      <c r="E310" s="33">
        <f ca="1">IF(PaymentSchedule3[[#This Row],[Payment number]]&lt;&gt;"",ScheduledPayment,"")</f>
        <v>1122.6117195220611</v>
      </c>
      <c r="F31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0" s="33">
        <f ca="1">IF(PaymentSchedule3[[#This Row],[Payment number]]&lt;&gt;"",PaymentSchedule3[[#This Row],[Total
payment]]-PaymentSchedule3[[#This Row],[Interest]],"")</f>
        <v>0</v>
      </c>
      <c r="I310" s="33">
        <f ca="1">IF(PaymentSchedule3[[#This Row],[Payment number]]&lt;&gt;"",PaymentSchedule3[[#This Row],[Beginning
balance]]*(InterestRate/PaymentsPerYear),"")</f>
        <v>0</v>
      </c>
      <c r="J310" s="33">
        <f ca="1">IF(PaymentSchedule3[[#This Row],[Payment number]]&lt;&gt;"",IF(PaymentSchedule3[[#This Row],[Scheduled payment]]+PaymentSchedule3[[#This Row],[Extra
payment]]&lt;=PaymentSchedule3[[#This Row],[Beginning
balance]],PaymentSchedule3[[#This Row],[Beginning
balance]]-PaymentSchedule3[[#This Row],[Principal]],0),"")</f>
        <v>0</v>
      </c>
      <c r="K310" s="33">
        <f ca="1">IF(PaymentSchedule3[[#This Row],[Payment number]]&lt;&gt;"",SUM(INDEX(PaymentSchedule3[Interest],1,1):PaymentSchedule3[[#This Row],[Interest]]),"")</f>
        <v>113946.97446634714</v>
      </c>
    </row>
    <row r="311" spans="2:11" ht="24" customHeight="1" x14ac:dyDescent="0.25">
      <c r="B311" s="31">
        <f ca="1">IF(LoanIsGood,IF(ROW()-ROW(PaymentSchedule3[[#Headers],[Payment number]])&gt;ScheduledNumberOfPayments,"",ROW()-ROW(PaymentSchedule3[[#Headers],[Payment number]])),"")</f>
        <v>298</v>
      </c>
      <c r="C311" s="32">
        <f ca="1">IF(PaymentSchedule3[[#This Row],[Payment number]]&lt;&gt;"",EOMONTH(LoanStartDate,ROW(PaymentSchedule3[[#This Row],[Payment number]])-ROW(PaymentSchedule3[[#Headers],[Payment number]])-2)+DAY(LoanStartDate),"")</f>
        <v>54907</v>
      </c>
      <c r="D311" s="33">
        <f ca="1">IF(PaymentSchedule3[[#This Row],[Payment number]]&lt;&gt;"",IF(ROW()-ROW(PaymentSchedule3[[#Headers],[Beginning
balance]])=1,LoanAmount,INDEX(PaymentSchedule3[Ending
balance],ROW()-ROW(PaymentSchedule3[[#Headers],[Beginning
balance]])-1)),"")</f>
        <v>0</v>
      </c>
      <c r="E311" s="33">
        <f ca="1">IF(PaymentSchedule3[[#This Row],[Payment number]]&lt;&gt;"",ScheduledPayment,"")</f>
        <v>1122.6117195220611</v>
      </c>
      <c r="F31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1" s="33">
        <f ca="1">IF(PaymentSchedule3[[#This Row],[Payment number]]&lt;&gt;"",PaymentSchedule3[[#This Row],[Total
payment]]-PaymentSchedule3[[#This Row],[Interest]],"")</f>
        <v>0</v>
      </c>
      <c r="I311" s="33">
        <f ca="1">IF(PaymentSchedule3[[#This Row],[Payment number]]&lt;&gt;"",PaymentSchedule3[[#This Row],[Beginning
balance]]*(InterestRate/PaymentsPerYear),"")</f>
        <v>0</v>
      </c>
      <c r="J311" s="33">
        <f ca="1">IF(PaymentSchedule3[[#This Row],[Payment number]]&lt;&gt;"",IF(PaymentSchedule3[[#This Row],[Scheduled payment]]+PaymentSchedule3[[#This Row],[Extra
payment]]&lt;=PaymentSchedule3[[#This Row],[Beginning
balance]],PaymentSchedule3[[#This Row],[Beginning
balance]]-PaymentSchedule3[[#This Row],[Principal]],0),"")</f>
        <v>0</v>
      </c>
      <c r="K311" s="33">
        <f ca="1">IF(PaymentSchedule3[[#This Row],[Payment number]]&lt;&gt;"",SUM(INDEX(PaymentSchedule3[Interest],1,1):PaymentSchedule3[[#This Row],[Interest]]),"")</f>
        <v>113946.97446634714</v>
      </c>
    </row>
    <row r="312" spans="2:11" ht="24" customHeight="1" x14ac:dyDescent="0.25">
      <c r="B312" s="31">
        <f ca="1">IF(LoanIsGood,IF(ROW()-ROW(PaymentSchedule3[[#Headers],[Payment number]])&gt;ScheduledNumberOfPayments,"",ROW()-ROW(PaymentSchedule3[[#Headers],[Payment number]])),"")</f>
        <v>299</v>
      </c>
      <c r="C312" s="32">
        <f ca="1">IF(PaymentSchedule3[[#This Row],[Payment number]]&lt;&gt;"",EOMONTH(LoanStartDate,ROW(PaymentSchedule3[[#This Row],[Payment number]])-ROW(PaymentSchedule3[[#Headers],[Payment number]])-2)+DAY(LoanStartDate),"")</f>
        <v>54937</v>
      </c>
      <c r="D312" s="33">
        <f ca="1">IF(PaymentSchedule3[[#This Row],[Payment number]]&lt;&gt;"",IF(ROW()-ROW(PaymentSchedule3[[#Headers],[Beginning
balance]])=1,LoanAmount,INDEX(PaymentSchedule3[Ending
balance],ROW()-ROW(PaymentSchedule3[[#Headers],[Beginning
balance]])-1)),"")</f>
        <v>0</v>
      </c>
      <c r="E312" s="33">
        <f ca="1">IF(PaymentSchedule3[[#This Row],[Payment number]]&lt;&gt;"",ScheduledPayment,"")</f>
        <v>1122.6117195220611</v>
      </c>
      <c r="F31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2" s="33">
        <f ca="1">IF(PaymentSchedule3[[#This Row],[Payment number]]&lt;&gt;"",PaymentSchedule3[[#This Row],[Total
payment]]-PaymentSchedule3[[#This Row],[Interest]],"")</f>
        <v>0</v>
      </c>
      <c r="I312" s="33">
        <f ca="1">IF(PaymentSchedule3[[#This Row],[Payment number]]&lt;&gt;"",PaymentSchedule3[[#This Row],[Beginning
balance]]*(InterestRate/PaymentsPerYear),"")</f>
        <v>0</v>
      </c>
      <c r="J312" s="33">
        <f ca="1">IF(PaymentSchedule3[[#This Row],[Payment number]]&lt;&gt;"",IF(PaymentSchedule3[[#This Row],[Scheduled payment]]+PaymentSchedule3[[#This Row],[Extra
payment]]&lt;=PaymentSchedule3[[#This Row],[Beginning
balance]],PaymentSchedule3[[#This Row],[Beginning
balance]]-PaymentSchedule3[[#This Row],[Principal]],0),"")</f>
        <v>0</v>
      </c>
      <c r="K312" s="33">
        <f ca="1">IF(PaymentSchedule3[[#This Row],[Payment number]]&lt;&gt;"",SUM(INDEX(PaymentSchedule3[Interest],1,1):PaymentSchedule3[[#This Row],[Interest]]),"")</f>
        <v>113946.97446634714</v>
      </c>
    </row>
    <row r="313" spans="2:11" ht="24" customHeight="1" x14ac:dyDescent="0.25">
      <c r="B313" s="31">
        <f ca="1">IF(LoanIsGood,IF(ROW()-ROW(PaymentSchedule3[[#Headers],[Payment number]])&gt;ScheduledNumberOfPayments,"",ROW()-ROW(PaymentSchedule3[[#Headers],[Payment number]])),"")</f>
        <v>300</v>
      </c>
      <c r="C313" s="32">
        <f ca="1">IF(PaymentSchedule3[[#This Row],[Payment number]]&lt;&gt;"",EOMONTH(LoanStartDate,ROW(PaymentSchedule3[[#This Row],[Payment number]])-ROW(PaymentSchedule3[[#Headers],[Payment number]])-2)+DAY(LoanStartDate),"")</f>
        <v>54968</v>
      </c>
      <c r="D313" s="33">
        <f ca="1">IF(PaymentSchedule3[[#This Row],[Payment number]]&lt;&gt;"",IF(ROW()-ROW(PaymentSchedule3[[#Headers],[Beginning
balance]])=1,LoanAmount,INDEX(PaymentSchedule3[Ending
balance],ROW()-ROW(PaymentSchedule3[[#Headers],[Beginning
balance]])-1)),"")</f>
        <v>0</v>
      </c>
      <c r="E313" s="33">
        <f ca="1">IF(PaymentSchedule3[[#This Row],[Payment number]]&lt;&gt;"",ScheduledPayment,"")</f>
        <v>1122.6117195220611</v>
      </c>
      <c r="F31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3" s="33">
        <f ca="1">IF(PaymentSchedule3[[#This Row],[Payment number]]&lt;&gt;"",PaymentSchedule3[[#This Row],[Total
payment]]-PaymentSchedule3[[#This Row],[Interest]],"")</f>
        <v>0</v>
      </c>
      <c r="I313" s="33">
        <f ca="1">IF(PaymentSchedule3[[#This Row],[Payment number]]&lt;&gt;"",PaymentSchedule3[[#This Row],[Beginning
balance]]*(InterestRate/PaymentsPerYear),"")</f>
        <v>0</v>
      </c>
      <c r="J313" s="33">
        <f ca="1">IF(PaymentSchedule3[[#This Row],[Payment number]]&lt;&gt;"",IF(PaymentSchedule3[[#This Row],[Scheduled payment]]+PaymentSchedule3[[#This Row],[Extra
payment]]&lt;=PaymentSchedule3[[#This Row],[Beginning
balance]],PaymentSchedule3[[#This Row],[Beginning
balance]]-PaymentSchedule3[[#This Row],[Principal]],0),"")</f>
        <v>0</v>
      </c>
      <c r="K313" s="33">
        <f ca="1">IF(PaymentSchedule3[[#This Row],[Payment number]]&lt;&gt;"",SUM(INDEX(PaymentSchedule3[Interest],1,1):PaymentSchedule3[[#This Row],[Interest]]),"")</f>
        <v>113946.97446634714</v>
      </c>
    </row>
    <row r="314" spans="2:11" ht="24" customHeight="1" x14ac:dyDescent="0.25">
      <c r="B314" s="31">
        <f ca="1">IF(LoanIsGood,IF(ROW()-ROW(PaymentSchedule3[[#Headers],[Payment number]])&gt;ScheduledNumberOfPayments,"",ROW()-ROW(PaymentSchedule3[[#Headers],[Payment number]])),"")</f>
        <v>301</v>
      </c>
      <c r="C314" s="32">
        <f ca="1">IF(PaymentSchedule3[[#This Row],[Payment number]]&lt;&gt;"",EOMONTH(LoanStartDate,ROW(PaymentSchedule3[[#This Row],[Payment number]])-ROW(PaymentSchedule3[[#Headers],[Payment number]])-2)+DAY(LoanStartDate),"")</f>
        <v>54998</v>
      </c>
      <c r="D314" s="33">
        <f ca="1">IF(PaymentSchedule3[[#This Row],[Payment number]]&lt;&gt;"",IF(ROW()-ROW(PaymentSchedule3[[#Headers],[Beginning
balance]])=1,LoanAmount,INDEX(PaymentSchedule3[Ending
balance],ROW()-ROW(PaymentSchedule3[[#Headers],[Beginning
balance]])-1)),"")</f>
        <v>0</v>
      </c>
      <c r="E314" s="33">
        <f ca="1">IF(PaymentSchedule3[[#This Row],[Payment number]]&lt;&gt;"",ScheduledPayment,"")</f>
        <v>1122.6117195220611</v>
      </c>
      <c r="F31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4" s="33">
        <f ca="1">IF(PaymentSchedule3[[#This Row],[Payment number]]&lt;&gt;"",PaymentSchedule3[[#This Row],[Total
payment]]-PaymentSchedule3[[#This Row],[Interest]],"")</f>
        <v>0</v>
      </c>
      <c r="I314" s="33">
        <f ca="1">IF(PaymentSchedule3[[#This Row],[Payment number]]&lt;&gt;"",PaymentSchedule3[[#This Row],[Beginning
balance]]*(InterestRate/PaymentsPerYear),"")</f>
        <v>0</v>
      </c>
      <c r="J314" s="33">
        <f ca="1">IF(PaymentSchedule3[[#This Row],[Payment number]]&lt;&gt;"",IF(PaymentSchedule3[[#This Row],[Scheduled payment]]+PaymentSchedule3[[#This Row],[Extra
payment]]&lt;=PaymentSchedule3[[#This Row],[Beginning
balance]],PaymentSchedule3[[#This Row],[Beginning
balance]]-PaymentSchedule3[[#This Row],[Principal]],0),"")</f>
        <v>0</v>
      </c>
      <c r="K314" s="33">
        <f ca="1">IF(PaymentSchedule3[[#This Row],[Payment number]]&lt;&gt;"",SUM(INDEX(PaymentSchedule3[Interest],1,1):PaymentSchedule3[[#This Row],[Interest]]),"")</f>
        <v>113946.97446634714</v>
      </c>
    </row>
    <row r="315" spans="2:11" ht="24" customHeight="1" x14ac:dyDescent="0.25">
      <c r="B315" s="31">
        <f ca="1">IF(LoanIsGood,IF(ROW()-ROW(PaymentSchedule3[[#Headers],[Payment number]])&gt;ScheduledNumberOfPayments,"",ROW()-ROW(PaymentSchedule3[[#Headers],[Payment number]])),"")</f>
        <v>302</v>
      </c>
      <c r="C315" s="32">
        <f ca="1">IF(PaymentSchedule3[[#This Row],[Payment number]]&lt;&gt;"",EOMONTH(LoanStartDate,ROW(PaymentSchedule3[[#This Row],[Payment number]])-ROW(PaymentSchedule3[[#Headers],[Payment number]])-2)+DAY(LoanStartDate),"")</f>
        <v>55029</v>
      </c>
      <c r="D315" s="33">
        <f ca="1">IF(PaymentSchedule3[[#This Row],[Payment number]]&lt;&gt;"",IF(ROW()-ROW(PaymentSchedule3[[#Headers],[Beginning
balance]])=1,LoanAmount,INDEX(PaymentSchedule3[Ending
balance],ROW()-ROW(PaymentSchedule3[[#Headers],[Beginning
balance]])-1)),"")</f>
        <v>0</v>
      </c>
      <c r="E315" s="33">
        <f ca="1">IF(PaymentSchedule3[[#This Row],[Payment number]]&lt;&gt;"",ScheduledPayment,"")</f>
        <v>1122.6117195220611</v>
      </c>
      <c r="F31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5" s="33">
        <f ca="1">IF(PaymentSchedule3[[#This Row],[Payment number]]&lt;&gt;"",PaymentSchedule3[[#This Row],[Total
payment]]-PaymentSchedule3[[#This Row],[Interest]],"")</f>
        <v>0</v>
      </c>
      <c r="I315" s="33">
        <f ca="1">IF(PaymentSchedule3[[#This Row],[Payment number]]&lt;&gt;"",PaymentSchedule3[[#This Row],[Beginning
balance]]*(InterestRate/PaymentsPerYear),"")</f>
        <v>0</v>
      </c>
      <c r="J315" s="33">
        <f ca="1">IF(PaymentSchedule3[[#This Row],[Payment number]]&lt;&gt;"",IF(PaymentSchedule3[[#This Row],[Scheduled payment]]+PaymentSchedule3[[#This Row],[Extra
payment]]&lt;=PaymentSchedule3[[#This Row],[Beginning
balance]],PaymentSchedule3[[#This Row],[Beginning
balance]]-PaymentSchedule3[[#This Row],[Principal]],0),"")</f>
        <v>0</v>
      </c>
      <c r="K315" s="33">
        <f ca="1">IF(PaymentSchedule3[[#This Row],[Payment number]]&lt;&gt;"",SUM(INDEX(PaymentSchedule3[Interest],1,1):PaymentSchedule3[[#This Row],[Interest]]),"")</f>
        <v>113946.97446634714</v>
      </c>
    </row>
    <row r="316" spans="2:11" ht="24" customHeight="1" x14ac:dyDescent="0.25">
      <c r="B316" s="31">
        <f ca="1">IF(LoanIsGood,IF(ROW()-ROW(PaymentSchedule3[[#Headers],[Payment number]])&gt;ScheduledNumberOfPayments,"",ROW()-ROW(PaymentSchedule3[[#Headers],[Payment number]])),"")</f>
        <v>303</v>
      </c>
      <c r="C316" s="32">
        <f ca="1">IF(PaymentSchedule3[[#This Row],[Payment number]]&lt;&gt;"",EOMONTH(LoanStartDate,ROW(PaymentSchedule3[[#This Row],[Payment number]])-ROW(PaymentSchedule3[[#Headers],[Payment number]])-2)+DAY(LoanStartDate),"")</f>
        <v>55060</v>
      </c>
      <c r="D316" s="33">
        <f ca="1">IF(PaymentSchedule3[[#This Row],[Payment number]]&lt;&gt;"",IF(ROW()-ROW(PaymentSchedule3[[#Headers],[Beginning
balance]])=1,LoanAmount,INDEX(PaymentSchedule3[Ending
balance],ROW()-ROW(PaymentSchedule3[[#Headers],[Beginning
balance]])-1)),"")</f>
        <v>0</v>
      </c>
      <c r="E316" s="33">
        <f ca="1">IF(PaymentSchedule3[[#This Row],[Payment number]]&lt;&gt;"",ScheduledPayment,"")</f>
        <v>1122.6117195220611</v>
      </c>
      <c r="F31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6" s="33">
        <f ca="1">IF(PaymentSchedule3[[#This Row],[Payment number]]&lt;&gt;"",PaymentSchedule3[[#This Row],[Total
payment]]-PaymentSchedule3[[#This Row],[Interest]],"")</f>
        <v>0</v>
      </c>
      <c r="I316" s="33">
        <f ca="1">IF(PaymentSchedule3[[#This Row],[Payment number]]&lt;&gt;"",PaymentSchedule3[[#This Row],[Beginning
balance]]*(InterestRate/PaymentsPerYear),"")</f>
        <v>0</v>
      </c>
      <c r="J316" s="33">
        <f ca="1">IF(PaymentSchedule3[[#This Row],[Payment number]]&lt;&gt;"",IF(PaymentSchedule3[[#This Row],[Scheduled payment]]+PaymentSchedule3[[#This Row],[Extra
payment]]&lt;=PaymentSchedule3[[#This Row],[Beginning
balance]],PaymentSchedule3[[#This Row],[Beginning
balance]]-PaymentSchedule3[[#This Row],[Principal]],0),"")</f>
        <v>0</v>
      </c>
      <c r="K316" s="33">
        <f ca="1">IF(PaymentSchedule3[[#This Row],[Payment number]]&lt;&gt;"",SUM(INDEX(PaymentSchedule3[Interest],1,1):PaymentSchedule3[[#This Row],[Interest]]),"")</f>
        <v>113946.97446634714</v>
      </c>
    </row>
    <row r="317" spans="2:11" ht="24" customHeight="1" x14ac:dyDescent="0.25">
      <c r="B317" s="31">
        <f ca="1">IF(LoanIsGood,IF(ROW()-ROW(PaymentSchedule3[[#Headers],[Payment number]])&gt;ScheduledNumberOfPayments,"",ROW()-ROW(PaymentSchedule3[[#Headers],[Payment number]])),"")</f>
        <v>304</v>
      </c>
      <c r="C317" s="32">
        <f ca="1">IF(PaymentSchedule3[[#This Row],[Payment number]]&lt;&gt;"",EOMONTH(LoanStartDate,ROW(PaymentSchedule3[[#This Row],[Payment number]])-ROW(PaymentSchedule3[[#Headers],[Payment number]])-2)+DAY(LoanStartDate),"")</f>
        <v>55090</v>
      </c>
      <c r="D317" s="33">
        <f ca="1">IF(PaymentSchedule3[[#This Row],[Payment number]]&lt;&gt;"",IF(ROW()-ROW(PaymentSchedule3[[#Headers],[Beginning
balance]])=1,LoanAmount,INDEX(PaymentSchedule3[Ending
balance],ROW()-ROW(PaymentSchedule3[[#Headers],[Beginning
balance]])-1)),"")</f>
        <v>0</v>
      </c>
      <c r="E317" s="33">
        <f ca="1">IF(PaymentSchedule3[[#This Row],[Payment number]]&lt;&gt;"",ScheduledPayment,"")</f>
        <v>1122.6117195220611</v>
      </c>
      <c r="F31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7" s="33">
        <f ca="1">IF(PaymentSchedule3[[#This Row],[Payment number]]&lt;&gt;"",PaymentSchedule3[[#This Row],[Total
payment]]-PaymentSchedule3[[#This Row],[Interest]],"")</f>
        <v>0</v>
      </c>
      <c r="I317" s="33">
        <f ca="1">IF(PaymentSchedule3[[#This Row],[Payment number]]&lt;&gt;"",PaymentSchedule3[[#This Row],[Beginning
balance]]*(InterestRate/PaymentsPerYear),"")</f>
        <v>0</v>
      </c>
      <c r="J317" s="33">
        <f ca="1">IF(PaymentSchedule3[[#This Row],[Payment number]]&lt;&gt;"",IF(PaymentSchedule3[[#This Row],[Scheduled payment]]+PaymentSchedule3[[#This Row],[Extra
payment]]&lt;=PaymentSchedule3[[#This Row],[Beginning
balance]],PaymentSchedule3[[#This Row],[Beginning
balance]]-PaymentSchedule3[[#This Row],[Principal]],0),"")</f>
        <v>0</v>
      </c>
      <c r="K317" s="33">
        <f ca="1">IF(PaymentSchedule3[[#This Row],[Payment number]]&lt;&gt;"",SUM(INDEX(PaymentSchedule3[Interest],1,1):PaymentSchedule3[[#This Row],[Interest]]),"")</f>
        <v>113946.97446634714</v>
      </c>
    </row>
    <row r="318" spans="2:11" ht="24" customHeight="1" x14ac:dyDescent="0.25">
      <c r="B318" s="31">
        <f ca="1">IF(LoanIsGood,IF(ROW()-ROW(PaymentSchedule3[[#Headers],[Payment number]])&gt;ScheduledNumberOfPayments,"",ROW()-ROW(PaymentSchedule3[[#Headers],[Payment number]])),"")</f>
        <v>305</v>
      </c>
      <c r="C318" s="32">
        <f ca="1">IF(PaymentSchedule3[[#This Row],[Payment number]]&lt;&gt;"",EOMONTH(LoanStartDate,ROW(PaymentSchedule3[[#This Row],[Payment number]])-ROW(PaymentSchedule3[[#Headers],[Payment number]])-2)+DAY(LoanStartDate),"")</f>
        <v>55121</v>
      </c>
      <c r="D318" s="33">
        <f ca="1">IF(PaymentSchedule3[[#This Row],[Payment number]]&lt;&gt;"",IF(ROW()-ROW(PaymentSchedule3[[#Headers],[Beginning
balance]])=1,LoanAmount,INDEX(PaymentSchedule3[Ending
balance],ROW()-ROW(PaymentSchedule3[[#Headers],[Beginning
balance]])-1)),"")</f>
        <v>0</v>
      </c>
      <c r="E318" s="33">
        <f ca="1">IF(PaymentSchedule3[[#This Row],[Payment number]]&lt;&gt;"",ScheduledPayment,"")</f>
        <v>1122.6117195220611</v>
      </c>
      <c r="F31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8" s="33">
        <f ca="1">IF(PaymentSchedule3[[#This Row],[Payment number]]&lt;&gt;"",PaymentSchedule3[[#This Row],[Total
payment]]-PaymentSchedule3[[#This Row],[Interest]],"")</f>
        <v>0</v>
      </c>
      <c r="I318" s="33">
        <f ca="1">IF(PaymentSchedule3[[#This Row],[Payment number]]&lt;&gt;"",PaymentSchedule3[[#This Row],[Beginning
balance]]*(InterestRate/PaymentsPerYear),"")</f>
        <v>0</v>
      </c>
      <c r="J318" s="33">
        <f ca="1">IF(PaymentSchedule3[[#This Row],[Payment number]]&lt;&gt;"",IF(PaymentSchedule3[[#This Row],[Scheduled payment]]+PaymentSchedule3[[#This Row],[Extra
payment]]&lt;=PaymentSchedule3[[#This Row],[Beginning
balance]],PaymentSchedule3[[#This Row],[Beginning
balance]]-PaymentSchedule3[[#This Row],[Principal]],0),"")</f>
        <v>0</v>
      </c>
      <c r="K318" s="33">
        <f ca="1">IF(PaymentSchedule3[[#This Row],[Payment number]]&lt;&gt;"",SUM(INDEX(PaymentSchedule3[Interest],1,1):PaymentSchedule3[[#This Row],[Interest]]),"")</f>
        <v>113946.97446634714</v>
      </c>
    </row>
    <row r="319" spans="2:11" ht="24" customHeight="1" x14ac:dyDescent="0.25">
      <c r="B319" s="31">
        <f ca="1">IF(LoanIsGood,IF(ROW()-ROW(PaymentSchedule3[[#Headers],[Payment number]])&gt;ScheduledNumberOfPayments,"",ROW()-ROW(PaymentSchedule3[[#Headers],[Payment number]])),"")</f>
        <v>306</v>
      </c>
      <c r="C319" s="32">
        <f ca="1">IF(PaymentSchedule3[[#This Row],[Payment number]]&lt;&gt;"",EOMONTH(LoanStartDate,ROW(PaymentSchedule3[[#This Row],[Payment number]])-ROW(PaymentSchedule3[[#Headers],[Payment number]])-2)+DAY(LoanStartDate),"")</f>
        <v>55151</v>
      </c>
      <c r="D319" s="33">
        <f ca="1">IF(PaymentSchedule3[[#This Row],[Payment number]]&lt;&gt;"",IF(ROW()-ROW(PaymentSchedule3[[#Headers],[Beginning
balance]])=1,LoanAmount,INDEX(PaymentSchedule3[Ending
balance],ROW()-ROW(PaymentSchedule3[[#Headers],[Beginning
balance]])-1)),"")</f>
        <v>0</v>
      </c>
      <c r="E319" s="33">
        <f ca="1">IF(PaymentSchedule3[[#This Row],[Payment number]]&lt;&gt;"",ScheduledPayment,"")</f>
        <v>1122.6117195220611</v>
      </c>
      <c r="F31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19" s="33">
        <f ca="1">IF(PaymentSchedule3[[#This Row],[Payment number]]&lt;&gt;"",PaymentSchedule3[[#This Row],[Total
payment]]-PaymentSchedule3[[#This Row],[Interest]],"")</f>
        <v>0</v>
      </c>
      <c r="I319" s="33">
        <f ca="1">IF(PaymentSchedule3[[#This Row],[Payment number]]&lt;&gt;"",PaymentSchedule3[[#This Row],[Beginning
balance]]*(InterestRate/PaymentsPerYear),"")</f>
        <v>0</v>
      </c>
      <c r="J319" s="33">
        <f ca="1">IF(PaymentSchedule3[[#This Row],[Payment number]]&lt;&gt;"",IF(PaymentSchedule3[[#This Row],[Scheduled payment]]+PaymentSchedule3[[#This Row],[Extra
payment]]&lt;=PaymentSchedule3[[#This Row],[Beginning
balance]],PaymentSchedule3[[#This Row],[Beginning
balance]]-PaymentSchedule3[[#This Row],[Principal]],0),"")</f>
        <v>0</v>
      </c>
      <c r="K319" s="33">
        <f ca="1">IF(PaymentSchedule3[[#This Row],[Payment number]]&lt;&gt;"",SUM(INDEX(PaymentSchedule3[Interest],1,1):PaymentSchedule3[[#This Row],[Interest]]),"")</f>
        <v>113946.97446634714</v>
      </c>
    </row>
    <row r="320" spans="2:11" ht="24" customHeight="1" x14ac:dyDescent="0.25">
      <c r="B320" s="31">
        <f ca="1">IF(LoanIsGood,IF(ROW()-ROW(PaymentSchedule3[[#Headers],[Payment number]])&gt;ScheduledNumberOfPayments,"",ROW()-ROW(PaymentSchedule3[[#Headers],[Payment number]])),"")</f>
        <v>307</v>
      </c>
      <c r="C320" s="32">
        <f ca="1">IF(PaymentSchedule3[[#This Row],[Payment number]]&lt;&gt;"",EOMONTH(LoanStartDate,ROW(PaymentSchedule3[[#This Row],[Payment number]])-ROW(PaymentSchedule3[[#Headers],[Payment number]])-2)+DAY(LoanStartDate),"")</f>
        <v>55182</v>
      </c>
      <c r="D320" s="33">
        <f ca="1">IF(PaymentSchedule3[[#This Row],[Payment number]]&lt;&gt;"",IF(ROW()-ROW(PaymentSchedule3[[#Headers],[Beginning
balance]])=1,LoanAmount,INDEX(PaymentSchedule3[Ending
balance],ROW()-ROW(PaymentSchedule3[[#Headers],[Beginning
balance]])-1)),"")</f>
        <v>0</v>
      </c>
      <c r="E320" s="33">
        <f ca="1">IF(PaymentSchedule3[[#This Row],[Payment number]]&lt;&gt;"",ScheduledPayment,"")</f>
        <v>1122.6117195220611</v>
      </c>
      <c r="F32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0" s="33">
        <f ca="1">IF(PaymentSchedule3[[#This Row],[Payment number]]&lt;&gt;"",PaymentSchedule3[[#This Row],[Total
payment]]-PaymentSchedule3[[#This Row],[Interest]],"")</f>
        <v>0</v>
      </c>
      <c r="I320" s="33">
        <f ca="1">IF(PaymentSchedule3[[#This Row],[Payment number]]&lt;&gt;"",PaymentSchedule3[[#This Row],[Beginning
balance]]*(InterestRate/PaymentsPerYear),"")</f>
        <v>0</v>
      </c>
      <c r="J320" s="33">
        <f ca="1">IF(PaymentSchedule3[[#This Row],[Payment number]]&lt;&gt;"",IF(PaymentSchedule3[[#This Row],[Scheduled payment]]+PaymentSchedule3[[#This Row],[Extra
payment]]&lt;=PaymentSchedule3[[#This Row],[Beginning
balance]],PaymentSchedule3[[#This Row],[Beginning
balance]]-PaymentSchedule3[[#This Row],[Principal]],0),"")</f>
        <v>0</v>
      </c>
      <c r="K320" s="33">
        <f ca="1">IF(PaymentSchedule3[[#This Row],[Payment number]]&lt;&gt;"",SUM(INDEX(PaymentSchedule3[Interest],1,1):PaymentSchedule3[[#This Row],[Interest]]),"")</f>
        <v>113946.97446634714</v>
      </c>
    </row>
    <row r="321" spans="2:11" ht="24" customHeight="1" x14ac:dyDescent="0.25">
      <c r="B321" s="31">
        <f ca="1">IF(LoanIsGood,IF(ROW()-ROW(PaymentSchedule3[[#Headers],[Payment number]])&gt;ScheduledNumberOfPayments,"",ROW()-ROW(PaymentSchedule3[[#Headers],[Payment number]])),"")</f>
        <v>308</v>
      </c>
      <c r="C321" s="32">
        <f ca="1">IF(PaymentSchedule3[[#This Row],[Payment number]]&lt;&gt;"",EOMONTH(LoanStartDate,ROW(PaymentSchedule3[[#This Row],[Payment number]])-ROW(PaymentSchedule3[[#Headers],[Payment number]])-2)+DAY(LoanStartDate),"")</f>
        <v>55213</v>
      </c>
      <c r="D321" s="33">
        <f ca="1">IF(PaymentSchedule3[[#This Row],[Payment number]]&lt;&gt;"",IF(ROW()-ROW(PaymentSchedule3[[#Headers],[Beginning
balance]])=1,LoanAmount,INDEX(PaymentSchedule3[Ending
balance],ROW()-ROW(PaymentSchedule3[[#Headers],[Beginning
balance]])-1)),"")</f>
        <v>0</v>
      </c>
      <c r="E321" s="33">
        <f ca="1">IF(PaymentSchedule3[[#This Row],[Payment number]]&lt;&gt;"",ScheduledPayment,"")</f>
        <v>1122.6117195220611</v>
      </c>
      <c r="F32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1" s="33">
        <f ca="1">IF(PaymentSchedule3[[#This Row],[Payment number]]&lt;&gt;"",PaymentSchedule3[[#This Row],[Total
payment]]-PaymentSchedule3[[#This Row],[Interest]],"")</f>
        <v>0</v>
      </c>
      <c r="I321" s="33">
        <f ca="1">IF(PaymentSchedule3[[#This Row],[Payment number]]&lt;&gt;"",PaymentSchedule3[[#This Row],[Beginning
balance]]*(InterestRate/PaymentsPerYear),"")</f>
        <v>0</v>
      </c>
      <c r="J321" s="33">
        <f ca="1">IF(PaymentSchedule3[[#This Row],[Payment number]]&lt;&gt;"",IF(PaymentSchedule3[[#This Row],[Scheduled payment]]+PaymentSchedule3[[#This Row],[Extra
payment]]&lt;=PaymentSchedule3[[#This Row],[Beginning
balance]],PaymentSchedule3[[#This Row],[Beginning
balance]]-PaymentSchedule3[[#This Row],[Principal]],0),"")</f>
        <v>0</v>
      </c>
      <c r="K321" s="33">
        <f ca="1">IF(PaymentSchedule3[[#This Row],[Payment number]]&lt;&gt;"",SUM(INDEX(PaymentSchedule3[Interest],1,1):PaymentSchedule3[[#This Row],[Interest]]),"")</f>
        <v>113946.97446634714</v>
      </c>
    </row>
    <row r="322" spans="2:11" ht="24" customHeight="1" x14ac:dyDescent="0.25">
      <c r="B322" s="31">
        <f ca="1">IF(LoanIsGood,IF(ROW()-ROW(PaymentSchedule3[[#Headers],[Payment number]])&gt;ScheduledNumberOfPayments,"",ROW()-ROW(PaymentSchedule3[[#Headers],[Payment number]])),"")</f>
        <v>309</v>
      </c>
      <c r="C322" s="32">
        <f ca="1">IF(PaymentSchedule3[[#This Row],[Payment number]]&lt;&gt;"",EOMONTH(LoanStartDate,ROW(PaymentSchedule3[[#This Row],[Payment number]])-ROW(PaymentSchedule3[[#Headers],[Payment number]])-2)+DAY(LoanStartDate),"")</f>
        <v>55241</v>
      </c>
      <c r="D322" s="33">
        <f ca="1">IF(PaymentSchedule3[[#This Row],[Payment number]]&lt;&gt;"",IF(ROW()-ROW(PaymentSchedule3[[#Headers],[Beginning
balance]])=1,LoanAmount,INDEX(PaymentSchedule3[Ending
balance],ROW()-ROW(PaymentSchedule3[[#Headers],[Beginning
balance]])-1)),"")</f>
        <v>0</v>
      </c>
      <c r="E322" s="33">
        <f ca="1">IF(PaymentSchedule3[[#This Row],[Payment number]]&lt;&gt;"",ScheduledPayment,"")</f>
        <v>1122.6117195220611</v>
      </c>
      <c r="F32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2" s="33">
        <f ca="1">IF(PaymentSchedule3[[#This Row],[Payment number]]&lt;&gt;"",PaymentSchedule3[[#This Row],[Total
payment]]-PaymentSchedule3[[#This Row],[Interest]],"")</f>
        <v>0</v>
      </c>
      <c r="I322" s="33">
        <f ca="1">IF(PaymentSchedule3[[#This Row],[Payment number]]&lt;&gt;"",PaymentSchedule3[[#This Row],[Beginning
balance]]*(InterestRate/PaymentsPerYear),"")</f>
        <v>0</v>
      </c>
      <c r="J322" s="33">
        <f ca="1">IF(PaymentSchedule3[[#This Row],[Payment number]]&lt;&gt;"",IF(PaymentSchedule3[[#This Row],[Scheduled payment]]+PaymentSchedule3[[#This Row],[Extra
payment]]&lt;=PaymentSchedule3[[#This Row],[Beginning
balance]],PaymentSchedule3[[#This Row],[Beginning
balance]]-PaymentSchedule3[[#This Row],[Principal]],0),"")</f>
        <v>0</v>
      </c>
      <c r="K322" s="33">
        <f ca="1">IF(PaymentSchedule3[[#This Row],[Payment number]]&lt;&gt;"",SUM(INDEX(PaymentSchedule3[Interest],1,1):PaymentSchedule3[[#This Row],[Interest]]),"")</f>
        <v>113946.97446634714</v>
      </c>
    </row>
    <row r="323" spans="2:11" ht="24" customHeight="1" x14ac:dyDescent="0.25">
      <c r="B323" s="31">
        <f ca="1">IF(LoanIsGood,IF(ROW()-ROW(PaymentSchedule3[[#Headers],[Payment number]])&gt;ScheduledNumberOfPayments,"",ROW()-ROW(PaymentSchedule3[[#Headers],[Payment number]])),"")</f>
        <v>310</v>
      </c>
      <c r="C323" s="32">
        <f ca="1">IF(PaymentSchedule3[[#This Row],[Payment number]]&lt;&gt;"",EOMONTH(LoanStartDate,ROW(PaymentSchedule3[[#This Row],[Payment number]])-ROW(PaymentSchedule3[[#Headers],[Payment number]])-2)+DAY(LoanStartDate),"")</f>
        <v>55272</v>
      </c>
      <c r="D323" s="33">
        <f ca="1">IF(PaymentSchedule3[[#This Row],[Payment number]]&lt;&gt;"",IF(ROW()-ROW(PaymentSchedule3[[#Headers],[Beginning
balance]])=1,LoanAmount,INDEX(PaymentSchedule3[Ending
balance],ROW()-ROW(PaymentSchedule3[[#Headers],[Beginning
balance]])-1)),"")</f>
        <v>0</v>
      </c>
      <c r="E323" s="33">
        <f ca="1">IF(PaymentSchedule3[[#This Row],[Payment number]]&lt;&gt;"",ScheduledPayment,"")</f>
        <v>1122.6117195220611</v>
      </c>
      <c r="F32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3" s="33">
        <f ca="1">IF(PaymentSchedule3[[#This Row],[Payment number]]&lt;&gt;"",PaymentSchedule3[[#This Row],[Total
payment]]-PaymentSchedule3[[#This Row],[Interest]],"")</f>
        <v>0</v>
      </c>
      <c r="I323" s="33">
        <f ca="1">IF(PaymentSchedule3[[#This Row],[Payment number]]&lt;&gt;"",PaymentSchedule3[[#This Row],[Beginning
balance]]*(InterestRate/PaymentsPerYear),"")</f>
        <v>0</v>
      </c>
      <c r="J323" s="33">
        <f ca="1">IF(PaymentSchedule3[[#This Row],[Payment number]]&lt;&gt;"",IF(PaymentSchedule3[[#This Row],[Scheduled payment]]+PaymentSchedule3[[#This Row],[Extra
payment]]&lt;=PaymentSchedule3[[#This Row],[Beginning
balance]],PaymentSchedule3[[#This Row],[Beginning
balance]]-PaymentSchedule3[[#This Row],[Principal]],0),"")</f>
        <v>0</v>
      </c>
      <c r="K323" s="33">
        <f ca="1">IF(PaymentSchedule3[[#This Row],[Payment number]]&lt;&gt;"",SUM(INDEX(PaymentSchedule3[Interest],1,1):PaymentSchedule3[[#This Row],[Interest]]),"")</f>
        <v>113946.97446634714</v>
      </c>
    </row>
    <row r="324" spans="2:11" ht="24" customHeight="1" x14ac:dyDescent="0.25">
      <c r="B324" s="31">
        <f ca="1">IF(LoanIsGood,IF(ROW()-ROW(PaymentSchedule3[[#Headers],[Payment number]])&gt;ScheduledNumberOfPayments,"",ROW()-ROW(PaymentSchedule3[[#Headers],[Payment number]])),"")</f>
        <v>311</v>
      </c>
      <c r="C324" s="32">
        <f ca="1">IF(PaymentSchedule3[[#This Row],[Payment number]]&lt;&gt;"",EOMONTH(LoanStartDate,ROW(PaymentSchedule3[[#This Row],[Payment number]])-ROW(PaymentSchedule3[[#Headers],[Payment number]])-2)+DAY(LoanStartDate),"")</f>
        <v>55302</v>
      </c>
      <c r="D324" s="33">
        <f ca="1">IF(PaymentSchedule3[[#This Row],[Payment number]]&lt;&gt;"",IF(ROW()-ROW(PaymentSchedule3[[#Headers],[Beginning
balance]])=1,LoanAmount,INDEX(PaymentSchedule3[Ending
balance],ROW()-ROW(PaymentSchedule3[[#Headers],[Beginning
balance]])-1)),"")</f>
        <v>0</v>
      </c>
      <c r="E324" s="33">
        <f ca="1">IF(PaymentSchedule3[[#This Row],[Payment number]]&lt;&gt;"",ScheduledPayment,"")</f>
        <v>1122.6117195220611</v>
      </c>
      <c r="F32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4" s="33">
        <f ca="1">IF(PaymentSchedule3[[#This Row],[Payment number]]&lt;&gt;"",PaymentSchedule3[[#This Row],[Total
payment]]-PaymentSchedule3[[#This Row],[Interest]],"")</f>
        <v>0</v>
      </c>
      <c r="I324" s="33">
        <f ca="1">IF(PaymentSchedule3[[#This Row],[Payment number]]&lt;&gt;"",PaymentSchedule3[[#This Row],[Beginning
balance]]*(InterestRate/PaymentsPerYear),"")</f>
        <v>0</v>
      </c>
      <c r="J324" s="33">
        <f ca="1">IF(PaymentSchedule3[[#This Row],[Payment number]]&lt;&gt;"",IF(PaymentSchedule3[[#This Row],[Scheduled payment]]+PaymentSchedule3[[#This Row],[Extra
payment]]&lt;=PaymentSchedule3[[#This Row],[Beginning
balance]],PaymentSchedule3[[#This Row],[Beginning
balance]]-PaymentSchedule3[[#This Row],[Principal]],0),"")</f>
        <v>0</v>
      </c>
      <c r="K324" s="33">
        <f ca="1">IF(PaymentSchedule3[[#This Row],[Payment number]]&lt;&gt;"",SUM(INDEX(PaymentSchedule3[Interest],1,1):PaymentSchedule3[[#This Row],[Interest]]),"")</f>
        <v>113946.97446634714</v>
      </c>
    </row>
    <row r="325" spans="2:11" ht="24" customHeight="1" x14ac:dyDescent="0.25">
      <c r="B325" s="31">
        <f ca="1">IF(LoanIsGood,IF(ROW()-ROW(PaymentSchedule3[[#Headers],[Payment number]])&gt;ScheduledNumberOfPayments,"",ROW()-ROW(PaymentSchedule3[[#Headers],[Payment number]])),"")</f>
        <v>312</v>
      </c>
      <c r="C325" s="32">
        <f ca="1">IF(PaymentSchedule3[[#This Row],[Payment number]]&lt;&gt;"",EOMONTH(LoanStartDate,ROW(PaymentSchedule3[[#This Row],[Payment number]])-ROW(PaymentSchedule3[[#Headers],[Payment number]])-2)+DAY(LoanStartDate),"")</f>
        <v>55333</v>
      </c>
      <c r="D325" s="33">
        <f ca="1">IF(PaymentSchedule3[[#This Row],[Payment number]]&lt;&gt;"",IF(ROW()-ROW(PaymentSchedule3[[#Headers],[Beginning
balance]])=1,LoanAmount,INDEX(PaymentSchedule3[Ending
balance],ROW()-ROW(PaymentSchedule3[[#Headers],[Beginning
balance]])-1)),"")</f>
        <v>0</v>
      </c>
      <c r="E325" s="33">
        <f ca="1">IF(PaymentSchedule3[[#This Row],[Payment number]]&lt;&gt;"",ScheduledPayment,"")</f>
        <v>1122.6117195220611</v>
      </c>
      <c r="F32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5" s="33">
        <f ca="1">IF(PaymentSchedule3[[#This Row],[Payment number]]&lt;&gt;"",PaymentSchedule3[[#This Row],[Total
payment]]-PaymentSchedule3[[#This Row],[Interest]],"")</f>
        <v>0</v>
      </c>
      <c r="I325" s="33">
        <f ca="1">IF(PaymentSchedule3[[#This Row],[Payment number]]&lt;&gt;"",PaymentSchedule3[[#This Row],[Beginning
balance]]*(InterestRate/PaymentsPerYear),"")</f>
        <v>0</v>
      </c>
      <c r="J325" s="33">
        <f ca="1">IF(PaymentSchedule3[[#This Row],[Payment number]]&lt;&gt;"",IF(PaymentSchedule3[[#This Row],[Scheduled payment]]+PaymentSchedule3[[#This Row],[Extra
payment]]&lt;=PaymentSchedule3[[#This Row],[Beginning
balance]],PaymentSchedule3[[#This Row],[Beginning
balance]]-PaymentSchedule3[[#This Row],[Principal]],0),"")</f>
        <v>0</v>
      </c>
      <c r="K325" s="33">
        <f ca="1">IF(PaymentSchedule3[[#This Row],[Payment number]]&lt;&gt;"",SUM(INDEX(PaymentSchedule3[Interest],1,1):PaymentSchedule3[[#This Row],[Interest]]),"")</f>
        <v>113946.97446634714</v>
      </c>
    </row>
    <row r="326" spans="2:11" ht="24" customHeight="1" x14ac:dyDescent="0.25">
      <c r="B326" s="31">
        <f ca="1">IF(LoanIsGood,IF(ROW()-ROW(PaymentSchedule3[[#Headers],[Payment number]])&gt;ScheduledNumberOfPayments,"",ROW()-ROW(PaymentSchedule3[[#Headers],[Payment number]])),"")</f>
        <v>313</v>
      </c>
      <c r="C326" s="32">
        <f ca="1">IF(PaymentSchedule3[[#This Row],[Payment number]]&lt;&gt;"",EOMONTH(LoanStartDate,ROW(PaymentSchedule3[[#This Row],[Payment number]])-ROW(PaymentSchedule3[[#Headers],[Payment number]])-2)+DAY(LoanStartDate),"")</f>
        <v>55363</v>
      </c>
      <c r="D326" s="33">
        <f ca="1">IF(PaymentSchedule3[[#This Row],[Payment number]]&lt;&gt;"",IF(ROW()-ROW(PaymentSchedule3[[#Headers],[Beginning
balance]])=1,LoanAmount,INDEX(PaymentSchedule3[Ending
balance],ROW()-ROW(PaymentSchedule3[[#Headers],[Beginning
balance]])-1)),"")</f>
        <v>0</v>
      </c>
      <c r="E326" s="33">
        <f ca="1">IF(PaymentSchedule3[[#This Row],[Payment number]]&lt;&gt;"",ScheduledPayment,"")</f>
        <v>1122.6117195220611</v>
      </c>
      <c r="F32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6" s="33">
        <f ca="1">IF(PaymentSchedule3[[#This Row],[Payment number]]&lt;&gt;"",PaymentSchedule3[[#This Row],[Total
payment]]-PaymentSchedule3[[#This Row],[Interest]],"")</f>
        <v>0</v>
      </c>
      <c r="I326" s="33">
        <f ca="1">IF(PaymentSchedule3[[#This Row],[Payment number]]&lt;&gt;"",PaymentSchedule3[[#This Row],[Beginning
balance]]*(InterestRate/PaymentsPerYear),"")</f>
        <v>0</v>
      </c>
      <c r="J326" s="33">
        <f ca="1">IF(PaymentSchedule3[[#This Row],[Payment number]]&lt;&gt;"",IF(PaymentSchedule3[[#This Row],[Scheduled payment]]+PaymentSchedule3[[#This Row],[Extra
payment]]&lt;=PaymentSchedule3[[#This Row],[Beginning
balance]],PaymentSchedule3[[#This Row],[Beginning
balance]]-PaymentSchedule3[[#This Row],[Principal]],0),"")</f>
        <v>0</v>
      </c>
      <c r="K326" s="33">
        <f ca="1">IF(PaymentSchedule3[[#This Row],[Payment number]]&lt;&gt;"",SUM(INDEX(PaymentSchedule3[Interest],1,1):PaymentSchedule3[[#This Row],[Interest]]),"")</f>
        <v>113946.97446634714</v>
      </c>
    </row>
    <row r="327" spans="2:11" ht="24" customHeight="1" x14ac:dyDescent="0.25">
      <c r="B327" s="31">
        <f ca="1">IF(LoanIsGood,IF(ROW()-ROW(PaymentSchedule3[[#Headers],[Payment number]])&gt;ScheduledNumberOfPayments,"",ROW()-ROW(PaymentSchedule3[[#Headers],[Payment number]])),"")</f>
        <v>314</v>
      </c>
      <c r="C327" s="32">
        <f ca="1">IF(PaymentSchedule3[[#This Row],[Payment number]]&lt;&gt;"",EOMONTH(LoanStartDate,ROW(PaymentSchedule3[[#This Row],[Payment number]])-ROW(PaymentSchedule3[[#Headers],[Payment number]])-2)+DAY(LoanStartDate),"")</f>
        <v>55394</v>
      </c>
      <c r="D327" s="33">
        <f ca="1">IF(PaymentSchedule3[[#This Row],[Payment number]]&lt;&gt;"",IF(ROW()-ROW(PaymentSchedule3[[#Headers],[Beginning
balance]])=1,LoanAmount,INDEX(PaymentSchedule3[Ending
balance],ROW()-ROW(PaymentSchedule3[[#Headers],[Beginning
balance]])-1)),"")</f>
        <v>0</v>
      </c>
      <c r="E327" s="33">
        <f ca="1">IF(PaymentSchedule3[[#This Row],[Payment number]]&lt;&gt;"",ScheduledPayment,"")</f>
        <v>1122.6117195220611</v>
      </c>
      <c r="F32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7" s="33">
        <f ca="1">IF(PaymentSchedule3[[#This Row],[Payment number]]&lt;&gt;"",PaymentSchedule3[[#This Row],[Total
payment]]-PaymentSchedule3[[#This Row],[Interest]],"")</f>
        <v>0</v>
      </c>
      <c r="I327" s="33">
        <f ca="1">IF(PaymentSchedule3[[#This Row],[Payment number]]&lt;&gt;"",PaymentSchedule3[[#This Row],[Beginning
balance]]*(InterestRate/PaymentsPerYear),"")</f>
        <v>0</v>
      </c>
      <c r="J327" s="33">
        <f ca="1">IF(PaymentSchedule3[[#This Row],[Payment number]]&lt;&gt;"",IF(PaymentSchedule3[[#This Row],[Scheduled payment]]+PaymentSchedule3[[#This Row],[Extra
payment]]&lt;=PaymentSchedule3[[#This Row],[Beginning
balance]],PaymentSchedule3[[#This Row],[Beginning
balance]]-PaymentSchedule3[[#This Row],[Principal]],0),"")</f>
        <v>0</v>
      </c>
      <c r="K327" s="33">
        <f ca="1">IF(PaymentSchedule3[[#This Row],[Payment number]]&lt;&gt;"",SUM(INDEX(PaymentSchedule3[Interest],1,1):PaymentSchedule3[[#This Row],[Interest]]),"")</f>
        <v>113946.97446634714</v>
      </c>
    </row>
    <row r="328" spans="2:11" ht="24" customHeight="1" x14ac:dyDescent="0.25">
      <c r="B328" s="31">
        <f ca="1">IF(LoanIsGood,IF(ROW()-ROW(PaymentSchedule3[[#Headers],[Payment number]])&gt;ScheduledNumberOfPayments,"",ROW()-ROW(PaymentSchedule3[[#Headers],[Payment number]])),"")</f>
        <v>315</v>
      </c>
      <c r="C328" s="32">
        <f ca="1">IF(PaymentSchedule3[[#This Row],[Payment number]]&lt;&gt;"",EOMONTH(LoanStartDate,ROW(PaymentSchedule3[[#This Row],[Payment number]])-ROW(PaymentSchedule3[[#Headers],[Payment number]])-2)+DAY(LoanStartDate),"")</f>
        <v>55425</v>
      </c>
      <c r="D328" s="33">
        <f ca="1">IF(PaymentSchedule3[[#This Row],[Payment number]]&lt;&gt;"",IF(ROW()-ROW(PaymentSchedule3[[#Headers],[Beginning
balance]])=1,LoanAmount,INDEX(PaymentSchedule3[Ending
balance],ROW()-ROW(PaymentSchedule3[[#Headers],[Beginning
balance]])-1)),"")</f>
        <v>0</v>
      </c>
      <c r="E328" s="33">
        <f ca="1">IF(PaymentSchedule3[[#This Row],[Payment number]]&lt;&gt;"",ScheduledPayment,"")</f>
        <v>1122.6117195220611</v>
      </c>
      <c r="F32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8" s="33">
        <f ca="1">IF(PaymentSchedule3[[#This Row],[Payment number]]&lt;&gt;"",PaymentSchedule3[[#This Row],[Total
payment]]-PaymentSchedule3[[#This Row],[Interest]],"")</f>
        <v>0</v>
      </c>
      <c r="I328" s="33">
        <f ca="1">IF(PaymentSchedule3[[#This Row],[Payment number]]&lt;&gt;"",PaymentSchedule3[[#This Row],[Beginning
balance]]*(InterestRate/PaymentsPerYear),"")</f>
        <v>0</v>
      </c>
      <c r="J328" s="33">
        <f ca="1">IF(PaymentSchedule3[[#This Row],[Payment number]]&lt;&gt;"",IF(PaymentSchedule3[[#This Row],[Scheduled payment]]+PaymentSchedule3[[#This Row],[Extra
payment]]&lt;=PaymentSchedule3[[#This Row],[Beginning
balance]],PaymentSchedule3[[#This Row],[Beginning
balance]]-PaymentSchedule3[[#This Row],[Principal]],0),"")</f>
        <v>0</v>
      </c>
      <c r="K328" s="33">
        <f ca="1">IF(PaymentSchedule3[[#This Row],[Payment number]]&lt;&gt;"",SUM(INDEX(PaymentSchedule3[Interest],1,1):PaymentSchedule3[[#This Row],[Interest]]),"")</f>
        <v>113946.97446634714</v>
      </c>
    </row>
    <row r="329" spans="2:11" ht="24" customHeight="1" x14ac:dyDescent="0.25">
      <c r="B329" s="31">
        <f ca="1">IF(LoanIsGood,IF(ROW()-ROW(PaymentSchedule3[[#Headers],[Payment number]])&gt;ScheduledNumberOfPayments,"",ROW()-ROW(PaymentSchedule3[[#Headers],[Payment number]])),"")</f>
        <v>316</v>
      </c>
      <c r="C329" s="32">
        <f ca="1">IF(PaymentSchedule3[[#This Row],[Payment number]]&lt;&gt;"",EOMONTH(LoanStartDate,ROW(PaymentSchedule3[[#This Row],[Payment number]])-ROW(PaymentSchedule3[[#Headers],[Payment number]])-2)+DAY(LoanStartDate),"")</f>
        <v>55455</v>
      </c>
      <c r="D329" s="33">
        <f ca="1">IF(PaymentSchedule3[[#This Row],[Payment number]]&lt;&gt;"",IF(ROW()-ROW(PaymentSchedule3[[#Headers],[Beginning
balance]])=1,LoanAmount,INDEX(PaymentSchedule3[Ending
balance],ROW()-ROW(PaymentSchedule3[[#Headers],[Beginning
balance]])-1)),"")</f>
        <v>0</v>
      </c>
      <c r="E329" s="33">
        <f ca="1">IF(PaymentSchedule3[[#This Row],[Payment number]]&lt;&gt;"",ScheduledPayment,"")</f>
        <v>1122.6117195220611</v>
      </c>
      <c r="F32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9" s="33">
        <f ca="1">IF(PaymentSchedule3[[#This Row],[Payment number]]&lt;&gt;"",PaymentSchedule3[[#This Row],[Total
payment]]-PaymentSchedule3[[#This Row],[Interest]],"")</f>
        <v>0</v>
      </c>
      <c r="I329" s="33">
        <f ca="1">IF(PaymentSchedule3[[#This Row],[Payment number]]&lt;&gt;"",PaymentSchedule3[[#This Row],[Beginning
balance]]*(InterestRate/PaymentsPerYear),"")</f>
        <v>0</v>
      </c>
      <c r="J329" s="33">
        <f ca="1">IF(PaymentSchedule3[[#This Row],[Payment number]]&lt;&gt;"",IF(PaymentSchedule3[[#This Row],[Scheduled payment]]+PaymentSchedule3[[#This Row],[Extra
payment]]&lt;=PaymentSchedule3[[#This Row],[Beginning
balance]],PaymentSchedule3[[#This Row],[Beginning
balance]]-PaymentSchedule3[[#This Row],[Principal]],0),"")</f>
        <v>0</v>
      </c>
      <c r="K329" s="33">
        <f ca="1">IF(PaymentSchedule3[[#This Row],[Payment number]]&lt;&gt;"",SUM(INDEX(PaymentSchedule3[Interest],1,1):PaymentSchedule3[[#This Row],[Interest]]),"")</f>
        <v>113946.97446634714</v>
      </c>
    </row>
    <row r="330" spans="2:11" ht="24" customHeight="1" x14ac:dyDescent="0.25">
      <c r="B330" s="31">
        <f ca="1">IF(LoanIsGood,IF(ROW()-ROW(PaymentSchedule3[[#Headers],[Payment number]])&gt;ScheduledNumberOfPayments,"",ROW()-ROW(PaymentSchedule3[[#Headers],[Payment number]])),"")</f>
        <v>317</v>
      </c>
      <c r="C330" s="32">
        <f ca="1">IF(PaymentSchedule3[[#This Row],[Payment number]]&lt;&gt;"",EOMONTH(LoanStartDate,ROW(PaymentSchedule3[[#This Row],[Payment number]])-ROW(PaymentSchedule3[[#Headers],[Payment number]])-2)+DAY(LoanStartDate),"")</f>
        <v>55486</v>
      </c>
      <c r="D330" s="33">
        <f ca="1">IF(PaymentSchedule3[[#This Row],[Payment number]]&lt;&gt;"",IF(ROW()-ROW(PaymentSchedule3[[#Headers],[Beginning
balance]])=1,LoanAmount,INDEX(PaymentSchedule3[Ending
balance],ROW()-ROW(PaymentSchedule3[[#Headers],[Beginning
balance]])-1)),"")</f>
        <v>0</v>
      </c>
      <c r="E330" s="33">
        <f ca="1">IF(PaymentSchedule3[[#This Row],[Payment number]]&lt;&gt;"",ScheduledPayment,"")</f>
        <v>1122.6117195220611</v>
      </c>
      <c r="F33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0" s="33">
        <f ca="1">IF(PaymentSchedule3[[#This Row],[Payment number]]&lt;&gt;"",PaymentSchedule3[[#This Row],[Total
payment]]-PaymentSchedule3[[#This Row],[Interest]],"")</f>
        <v>0</v>
      </c>
      <c r="I330" s="33">
        <f ca="1">IF(PaymentSchedule3[[#This Row],[Payment number]]&lt;&gt;"",PaymentSchedule3[[#This Row],[Beginning
balance]]*(InterestRate/PaymentsPerYear),"")</f>
        <v>0</v>
      </c>
      <c r="J330" s="33">
        <f ca="1">IF(PaymentSchedule3[[#This Row],[Payment number]]&lt;&gt;"",IF(PaymentSchedule3[[#This Row],[Scheduled payment]]+PaymentSchedule3[[#This Row],[Extra
payment]]&lt;=PaymentSchedule3[[#This Row],[Beginning
balance]],PaymentSchedule3[[#This Row],[Beginning
balance]]-PaymentSchedule3[[#This Row],[Principal]],0),"")</f>
        <v>0</v>
      </c>
      <c r="K330" s="33">
        <f ca="1">IF(PaymentSchedule3[[#This Row],[Payment number]]&lt;&gt;"",SUM(INDEX(PaymentSchedule3[Interest],1,1):PaymentSchedule3[[#This Row],[Interest]]),"")</f>
        <v>113946.97446634714</v>
      </c>
    </row>
    <row r="331" spans="2:11" ht="24" customHeight="1" x14ac:dyDescent="0.25">
      <c r="B331" s="31">
        <f ca="1">IF(LoanIsGood,IF(ROW()-ROW(PaymentSchedule3[[#Headers],[Payment number]])&gt;ScheduledNumberOfPayments,"",ROW()-ROW(PaymentSchedule3[[#Headers],[Payment number]])),"")</f>
        <v>318</v>
      </c>
      <c r="C331" s="32">
        <f ca="1">IF(PaymentSchedule3[[#This Row],[Payment number]]&lt;&gt;"",EOMONTH(LoanStartDate,ROW(PaymentSchedule3[[#This Row],[Payment number]])-ROW(PaymentSchedule3[[#Headers],[Payment number]])-2)+DAY(LoanStartDate),"")</f>
        <v>55516</v>
      </c>
      <c r="D331" s="33">
        <f ca="1">IF(PaymentSchedule3[[#This Row],[Payment number]]&lt;&gt;"",IF(ROW()-ROW(PaymentSchedule3[[#Headers],[Beginning
balance]])=1,LoanAmount,INDEX(PaymentSchedule3[Ending
balance],ROW()-ROW(PaymentSchedule3[[#Headers],[Beginning
balance]])-1)),"")</f>
        <v>0</v>
      </c>
      <c r="E331" s="33">
        <f ca="1">IF(PaymentSchedule3[[#This Row],[Payment number]]&lt;&gt;"",ScheduledPayment,"")</f>
        <v>1122.6117195220611</v>
      </c>
      <c r="F33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1" s="33">
        <f ca="1">IF(PaymentSchedule3[[#This Row],[Payment number]]&lt;&gt;"",PaymentSchedule3[[#This Row],[Total
payment]]-PaymentSchedule3[[#This Row],[Interest]],"")</f>
        <v>0</v>
      </c>
      <c r="I331" s="33">
        <f ca="1">IF(PaymentSchedule3[[#This Row],[Payment number]]&lt;&gt;"",PaymentSchedule3[[#This Row],[Beginning
balance]]*(InterestRate/PaymentsPerYear),"")</f>
        <v>0</v>
      </c>
      <c r="J331" s="33">
        <f ca="1">IF(PaymentSchedule3[[#This Row],[Payment number]]&lt;&gt;"",IF(PaymentSchedule3[[#This Row],[Scheduled payment]]+PaymentSchedule3[[#This Row],[Extra
payment]]&lt;=PaymentSchedule3[[#This Row],[Beginning
balance]],PaymentSchedule3[[#This Row],[Beginning
balance]]-PaymentSchedule3[[#This Row],[Principal]],0),"")</f>
        <v>0</v>
      </c>
      <c r="K331" s="33">
        <f ca="1">IF(PaymentSchedule3[[#This Row],[Payment number]]&lt;&gt;"",SUM(INDEX(PaymentSchedule3[Interest],1,1):PaymentSchedule3[[#This Row],[Interest]]),"")</f>
        <v>113946.97446634714</v>
      </c>
    </row>
    <row r="332" spans="2:11" ht="24" customHeight="1" x14ac:dyDescent="0.25">
      <c r="B332" s="31">
        <f ca="1">IF(LoanIsGood,IF(ROW()-ROW(PaymentSchedule3[[#Headers],[Payment number]])&gt;ScheduledNumberOfPayments,"",ROW()-ROW(PaymentSchedule3[[#Headers],[Payment number]])),"")</f>
        <v>319</v>
      </c>
      <c r="C332" s="32">
        <f ca="1">IF(PaymentSchedule3[[#This Row],[Payment number]]&lt;&gt;"",EOMONTH(LoanStartDate,ROW(PaymentSchedule3[[#This Row],[Payment number]])-ROW(PaymentSchedule3[[#Headers],[Payment number]])-2)+DAY(LoanStartDate),"")</f>
        <v>55547</v>
      </c>
      <c r="D332" s="33">
        <f ca="1">IF(PaymentSchedule3[[#This Row],[Payment number]]&lt;&gt;"",IF(ROW()-ROW(PaymentSchedule3[[#Headers],[Beginning
balance]])=1,LoanAmount,INDEX(PaymentSchedule3[Ending
balance],ROW()-ROW(PaymentSchedule3[[#Headers],[Beginning
balance]])-1)),"")</f>
        <v>0</v>
      </c>
      <c r="E332" s="33">
        <f ca="1">IF(PaymentSchedule3[[#This Row],[Payment number]]&lt;&gt;"",ScheduledPayment,"")</f>
        <v>1122.6117195220611</v>
      </c>
      <c r="F3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2" s="33">
        <f ca="1">IF(PaymentSchedule3[[#This Row],[Payment number]]&lt;&gt;"",PaymentSchedule3[[#This Row],[Total
payment]]-PaymentSchedule3[[#This Row],[Interest]],"")</f>
        <v>0</v>
      </c>
      <c r="I332" s="33">
        <f ca="1">IF(PaymentSchedule3[[#This Row],[Payment number]]&lt;&gt;"",PaymentSchedule3[[#This Row],[Beginning
balance]]*(InterestRate/PaymentsPerYear),"")</f>
        <v>0</v>
      </c>
      <c r="J332" s="33">
        <f ca="1">IF(PaymentSchedule3[[#This Row],[Payment number]]&lt;&gt;"",IF(PaymentSchedule3[[#This Row],[Scheduled payment]]+PaymentSchedule3[[#This Row],[Extra
payment]]&lt;=PaymentSchedule3[[#This Row],[Beginning
balance]],PaymentSchedule3[[#This Row],[Beginning
balance]]-PaymentSchedule3[[#This Row],[Principal]],0),"")</f>
        <v>0</v>
      </c>
      <c r="K332" s="33">
        <f ca="1">IF(PaymentSchedule3[[#This Row],[Payment number]]&lt;&gt;"",SUM(INDEX(PaymentSchedule3[Interest],1,1):PaymentSchedule3[[#This Row],[Interest]]),"")</f>
        <v>113946.97446634714</v>
      </c>
    </row>
    <row r="333" spans="2:11" ht="24" customHeight="1" x14ac:dyDescent="0.25">
      <c r="B333" s="31">
        <f ca="1">IF(LoanIsGood,IF(ROW()-ROW(PaymentSchedule3[[#Headers],[Payment number]])&gt;ScheduledNumberOfPayments,"",ROW()-ROW(PaymentSchedule3[[#Headers],[Payment number]])),"")</f>
        <v>320</v>
      </c>
      <c r="C333" s="32">
        <f ca="1">IF(PaymentSchedule3[[#This Row],[Payment number]]&lt;&gt;"",EOMONTH(LoanStartDate,ROW(PaymentSchedule3[[#This Row],[Payment number]])-ROW(PaymentSchedule3[[#Headers],[Payment number]])-2)+DAY(LoanStartDate),"")</f>
        <v>55578</v>
      </c>
      <c r="D333" s="33">
        <f ca="1">IF(PaymentSchedule3[[#This Row],[Payment number]]&lt;&gt;"",IF(ROW()-ROW(PaymentSchedule3[[#Headers],[Beginning
balance]])=1,LoanAmount,INDEX(PaymentSchedule3[Ending
balance],ROW()-ROW(PaymentSchedule3[[#Headers],[Beginning
balance]])-1)),"")</f>
        <v>0</v>
      </c>
      <c r="E333" s="33">
        <f ca="1">IF(PaymentSchedule3[[#This Row],[Payment number]]&lt;&gt;"",ScheduledPayment,"")</f>
        <v>1122.6117195220611</v>
      </c>
      <c r="F3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3" s="33">
        <f ca="1">IF(PaymentSchedule3[[#This Row],[Payment number]]&lt;&gt;"",PaymentSchedule3[[#This Row],[Total
payment]]-PaymentSchedule3[[#This Row],[Interest]],"")</f>
        <v>0</v>
      </c>
      <c r="I333" s="33">
        <f ca="1">IF(PaymentSchedule3[[#This Row],[Payment number]]&lt;&gt;"",PaymentSchedule3[[#This Row],[Beginning
balance]]*(InterestRate/PaymentsPerYear),"")</f>
        <v>0</v>
      </c>
      <c r="J333" s="33">
        <f ca="1">IF(PaymentSchedule3[[#This Row],[Payment number]]&lt;&gt;"",IF(PaymentSchedule3[[#This Row],[Scheduled payment]]+PaymentSchedule3[[#This Row],[Extra
payment]]&lt;=PaymentSchedule3[[#This Row],[Beginning
balance]],PaymentSchedule3[[#This Row],[Beginning
balance]]-PaymentSchedule3[[#This Row],[Principal]],0),"")</f>
        <v>0</v>
      </c>
      <c r="K333" s="33">
        <f ca="1">IF(PaymentSchedule3[[#This Row],[Payment number]]&lt;&gt;"",SUM(INDEX(PaymentSchedule3[Interest],1,1):PaymentSchedule3[[#This Row],[Interest]]),"")</f>
        <v>113946.97446634714</v>
      </c>
    </row>
    <row r="334" spans="2:11" ht="24" customHeight="1" x14ac:dyDescent="0.25">
      <c r="B334" s="31">
        <f ca="1">IF(LoanIsGood,IF(ROW()-ROW(PaymentSchedule3[[#Headers],[Payment number]])&gt;ScheduledNumberOfPayments,"",ROW()-ROW(PaymentSchedule3[[#Headers],[Payment number]])),"")</f>
        <v>321</v>
      </c>
      <c r="C334" s="32">
        <f ca="1">IF(PaymentSchedule3[[#This Row],[Payment number]]&lt;&gt;"",EOMONTH(LoanStartDate,ROW(PaymentSchedule3[[#This Row],[Payment number]])-ROW(PaymentSchedule3[[#Headers],[Payment number]])-2)+DAY(LoanStartDate),"")</f>
        <v>55607</v>
      </c>
      <c r="D334" s="33">
        <f ca="1">IF(PaymentSchedule3[[#This Row],[Payment number]]&lt;&gt;"",IF(ROW()-ROW(PaymentSchedule3[[#Headers],[Beginning
balance]])=1,LoanAmount,INDEX(PaymentSchedule3[Ending
balance],ROW()-ROW(PaymentSchedule3[[#Headers],[Beginning
balance]])-1)),"")</f>
        <v>0</v>
      </c>
      <c r="E334" s="33">
        <f ca="1">IF(PaymentSchedule3[[#This Row],[Payment number]]&lt;&gt;"",ScheduledPayment,"")</f>
        <v>1122.6117195220611</v>
      </c>
      <c r="F3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4" s="33">
        <f ca="1">IF(PaymentSchedule3[[#This Row],[Payment number]]&lt;&gt;"",PaymentSchedule3[[#This Row],[Total
payment]]-PaymentSchedule3[[#This Row],[Interest]],"")</f>
        <v>0</v>
      </c>
      <c r="I334" s="33">
        <f ca="1">IF(PaymentSchedule3[[#This Row],[Payment number]]&lt;&gt;"",PaymentSchedule3[[#This Row],[Beginning
balance]]*(InterestRate/PaymentsPerYear),"")</f>
        <v>0</v>
      </c>
      <c r="J334" s="33">
        <f ca="1">IF(PaymentSchedule3[[#This Row],[Payment number]]&lt;&gt;"",IF(PaymentSchedule3[[#This Row],[Scheduled payment]]+PaymentSchedule3[[#This Row],[Extra
payment]]&lt;=PaymentSchedule3[[#This Row],[Beginning
balance]],PaymentSchedule3[[#This Row],[Beginning
balance]]-PaymentSchedule3[[#This Row],[Principal]],0),"")</f>
        <v>0</v>
      </c>
      <c r="K334" s="33">
        <f ca="1">IF(PaymentSchedule3[[#This Row],[Payment number]]&lt;&gt;"",SUM(INDEX(PaymentSchedule3[Interest],1,1):PaymentSchedule3[[#This Row],[Interest]]),"")</f>
        <v>113946.97446634714</v>
      </c>
    </row>
    <row r="335" spans="2:11" ht="24" customHeight="1" x14ac:dyDescent="0.25">
      <c r="B335" s="31">
        <f ca="1">IF(LoanIsGood,IF(ROW()-ROW(PaymentSchedule3[[#Headers],[Payment number]])&gt;ScheduledNumberOfPayments,"",ROW()-ROW(PaymentSchedule3[[#Headers],[Payment number]])),"")</f>
        <v>322</v>
      </c>
      <c r="C335" s="32">
        <f ca="1">IF(PaymentSchedule3[[#This Row],[Payment number]]&lt;&gt;"",EOMONTH(LoanStartDate,ROW(PaymentSchedule3[[#This Row],[Payment number]])-ROW(PaymentSchedule3[[#Headers],[Payment number]])-2)+DAY(LoanStartDate),"")</f>
        <v>55638</v>
      </c>
      <c r="D335" s="33">
        <f ca="1">IF(PaymentSchedule3[[#This Row],[Payment number]]&lt;&gt;"",IF(ROW()-ROW(PaymentSchedule3[[#Headers],[Beginning
balance]])=1,LoanAmount,INDEX(PaymentSchedule3[Ending
balance],ROW()-ROW(PaymentSchedule3[[#Headers],[Beginning
balance]])-1)),"")</f>
        <v>0</v>
      </c>
      <c r="E335" s="33">
        <f ca="1">IF(PaymentSchedule3[[#This Row],[Payment number]]&lt;&gt;"",ScheduledPayment,"")</f>
        <v>1122.6117195220611</v>
      </c>
      <c r="F3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5" s="33">
        <f ca="1">IF(PaymentSchedule3[[#This Row],[Payment number]]&lt;&gt;"",PaymentSchedule3[[#This Row],[Total
payment]]-PaymentSchedule3[[#This Row],[Interest]],"")</f>
        <v>0</v>
      </c>
      <c r="I335" s="33">
        <f ca="1">IF(PaymentSchedule3[[#This Row],[Payment number]]&lt;&gt;"",PaymentSchedule3[[#This Row],[Beginning
balance]]*(InterestRate/PaymentsPerYear),"")</f>
        <v>0</v>
      </c>
      <c r="J335" s="33">
        <f ca="1">IF(PaymentSchedule3[[#This Row],[Payment number]]&lt;&gt;"",IF(PaymentSchedule3[[#This Row],[Scheduled payment]]+PaymentSchedule3[[#This Row],[Extra
payment]]&lt;=PaymentSchedule3[[#This Row],[Beginning
balance]],PaymentSchedule3[[#This Row],[Beginning
balance]]-PaymentSchedule3[[#This Row],[Principal]],0),"")</f>
        <v>0</v>
      </c>
      <c r="K335" s="33">
        <f ca="1">IF(PaymentSchedule3[[#This Row],[Payment number]]&lt;&gt;"",SUM(INDEX(PaymentSchedule3[Interest],1,1):PaymentSchedule3[[#This Row],[Interest]]),"")</f>
        <v>113946.97446634714</v>
      </c>
    </row>
    <row r="336" spans="2:11" ht="24" customHeight="1" x14ac:dyDescent="0.25">
      <c r="B336" s="31">
        <f ca="1">IF(LoanIsGood,IF(ROW()-ROW(PaymentSchedule3[[#Headers],[Payment number]])&gt;ScheduledNumberOfPayments,"",ROW()-ROW(PaymentSchedule3[[#Headers],[Payment number]])),"")</f>
        <v>323</v>
      </c>
      <c r="C336" s="32">
        <f ca="1">IF(PaymentSchedule3[[#This Row],[Payment number]]&lt;&gt;"",EOMONTH(LoanStartDate,ROW(PaymentSchedule3[[#This Row],[Payment number]])-ROW(PaymentSchedule3[[#Headers],[Payment number]])-2)+DAY(LoanStartDate),"")</f>
        <v>55668</v>
      </c>
      <c r="D336" s="33">
        <f ca="1">IF(PaymentSchedule3[[#This Row],[Payment number]]&lt;&gt;"",IF(ROW()-ROW(PaymentSchedule3[[#Headers],[Beginning
balance]])=1,LoanAmount,INDEX(PaymentSchedule3[Ending
balance],ROW()-ROW(PaymentSchedule3[[#Headers],[Beginning
balance]])-1)),"")</f>
        <v>0</v>
      </c>
      <c r="E336" s="33">
        <f ca="1">IF(PaymentSchedule3[[#This Row],[Payment number]]&lt;&gt;"",ScheduledPayment,"")</f>
        <v>1122.6117195220611</v>
      </c>
      <c r="F3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6" s="33">
        <f ca="1">IF(PaymentSchedule3[[#This Row],[Payment number]]&lt;&gt;"",PaymentSchedule3[[#This Row],[Total
payment]]-PaymentSchedule3[[#This Row],[Interest]],"")</f>
        <v>0</v>
      </c>
      <c r="I336" s="33">
        <f ca="1">IF(PaymentSchedule3[[#This Row],[Payment number]]&lt;&gt;"",PaymentSchedule3[[#This Row],[Beginning
balance]]*(InterestRate/PaymentsPerYear),"")</f>
        <v>0</v>
      </c>
      <c r="J336" s="33">
        <f ca="1">IF(PaymentSchedule3[[#This Row],[Payment number]]&lt;&gt;"",IF(PaymentSchedule3[[#This Row],[Scheduled payment]]+PaymentSchedule3[[#This Row],[Extra
payment]]&lt;=PaymentSchedule3[[#This Row],[Beginning
balance]],PaymentSchedule3[[#This Row],[Beginning
balance]]-PaymentSchedule3[[#This Row],[Principal]],0),"")</f>
        <v>0</v>
      </c>
      <c r="K336" s="33">
        <f ca="1">IF(PaymentSchedule3[[#This Row],[Payment number]]&lt;&gt;"",SUM(INDEX(PaymentSchedule3[Interest],1,1):PaymentSchedule3[[#This Row],[Interest]]),"")</f>
        <v>113946.97446634714</v>
      </c>
    </row>
    <row r="337" spans="2:11" ht="24" customHeight="1" x14ac:dyDescent="0.25">
      <c r="B337" s="31">
        <f ca="1">IF(LoanIsGood,IF(ROW()-ROW(PaymentSchedule3[[#Headers],[Payment number]])&gt;ScheduledNumberOfPayments,"",ROW()-ROW(PaymentSchedule3[[#Headers],[Payment number]])),"")</f>
        <v>324</v>
      </c>
      <c r="C337" s="32">
        <f ca="1">IF(PaymentSchedule3[[#This Row],[Payment number]]&lt;&gt;"",EOMONTH(LoanStartDate,ROW(PaymentSchedule3[[#This Row],[Payment number]])-ROW(PaymentSchedule3[[#Headers],[Payment number]])-2)+DAY(LoanStartDate),"")</f>
        <v>55699</v>
      </c>
      <c r="D337" s="33">
        <f ca="1">IF(PaymentSchedule3[[#This Row],[Payment number]]&lt;&gt;"",IF(ROW()-ROW(PaymentSchedule3[[#Headers],[Beginning
balance]])=1,LoanAmount,INDEX(PaymentSchedule3[Ending
balance],ROW()-ROW(PaymentSchedule3[[#Headers],[Beginning
balance]])-1)),"")</f>
        <v>0</v>
      </c>
      <c r="E337" s="33">
        <f ca="1">IF(PaymentSchedule3[[#This Row],[Payment number]]&lt;&gt;"",ScheduledPayment,"")</f>
        <v>1122.6117195220611</v>
      </c>
      <c r="F3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7" s="33">
        <f ca="1">IF(PaymentSchedule3[[#This Row],[Payment number]]&lt;&gt;"",PaymentSchedule3[[#This Row],[Total
payment]]-PaymentSchedule3[[#This Row],[Interest]],"")</f>
        <v>0</v>
      </c>
      <c r="I337" s="33">
        <f ca="1">IF(PaymentSchedule3[[#This Row],[Payment number]]&lt;&gt;"",PaymentSchedule3[[#This Row],[Beginning
balance]]*(InterestRate/PaymentsPerYear),"")</f>
        <v>0</v>
      </c>
      <c r="J337" s="33">
        <f ca="1">IF(PaymentSchedule3[[#This Row],[Payment number]]&lt;&gt;"",IF(PaymentSchedule3[[#This Row],[Scheduled payment]]+PaymentSchedule3[[#This Row],[Extra
payment]]&lt;=PaymentSchedule3[[#This Row],[Beginning
balance]],PaymentSchedule3[[#This Row],[Beginning
balance]]-PaymentSchedule3[[#This Row],[Principal]],0),"")</f>
        <v>0</v>
      </c>
      <c r="K337" s="33">
        <f ca="1">IF(PaymentSchedule3[[#This Row],[Payment number]]&lt;&gt;"",SUM(INDEX(PaymentSchedule3[Interest],1,1):PaymentSchedule3[[#This Row],[Interest]]),"")</f>
        <v>113946.97446634714</v>
      </c>
    </row>
    <row r="338" spans="2:11" ht="24" customHeight="1" x14ac:dyDescent="0.25">
      <c r="B338" s="31">
        <f ca="1">IF(LoanIsGood,IF(ROW()-ROW(PaymentSchedule3[[#Headers],[Payment number]])&gt;ScheduledNumberOfPayments,"",ROW()-ROW(PaymentSchedule3[[#Headers],[Payment number]])),"")</f>
        <v>325</v>
      </c>
      <c r="C338" s="32">
        <f ca="1">IF(PaymentSchedule3[[#This Row],[Payment number]]&lt;&gt;"",EOMONTH(LoanStartDate,ROW(PaymentSchedule3[[#This Row],[Payment number]])-ROW(PaymentSchedule3[[#Headers],[Payment number]])-2)+DAY(LoanStartDate),"")</f>
        <v>55729</v>
      </c>
      <c r="D338" s="33">
        <f ca="1">IF(PaymentSchedule3[[#This Row],[Payment number]]&lt;&gt;"",IF(ROW()-ROW(PaymentSchedule3[[#Headers],[Beginning
balance]])=1,LoanAmount,INDEX(PaymentSchedule3[Ending
balance],ROW()-ROW(PaymentSchedule3[[#Headers],[Beginning
balance]])-1)),"")</f>
        <v>0</v>
      </c>
      <c r="E338" s="33">
        <f ca="1">IF(PaymentSchedule3[[#This Row],[Payment number]]&lt;&gt;"",ScheduledPayment,"")</f>
        <v>1122.6117195220611</v>
      </c>
      <c r="F3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8" s="33">
        <f ca="1">IF(PaymentSchedule3[[#This Row],[Payment number]]&lt;&gt;"",PaymentSchedule3[[#This Row],[Total
payment]]-PaymentSchedule3[[#This Row],[Interest]],"")</f>
        <v>0</v>
      </c>
      <c r="I338" s="33">
        <f ca="1">IF(PaymentSchedule3[[#This Row],[Payment number]]&lt;&gt;"",PaymentSchedule3[[#This Row],[Beginning
balance]]*(InterestRate/PaymentsPerYear),"")</f>
        <v>0</v>
      </c>
      <c r="J338" s="33">
        <f ca="1">IF(PaymentSchedule3[[#This Row],[Payment number]]&lt;&gt;"",IF(PaymentSchedule3[[#This Row],[Scheduled payment]]+PaymentSchedule3[[#This Row],[Extra
payment]]&lt;=PaymentSchedule3[[#This Row],[Beginning
balance]],PaymentSchedule3[[#This Row],[Beginning
balance]]-PaymentSchedule3[[#This Row],[Principal]],0),"")</f>
        <v>0</v>
      </c>
      <c r="K338" s="33">
        <f ca="1">IF(PaymentSchedule3[[#This Row],[Payment number]]&lt;&gt;"",SUM(INDEX(PaymentSchedule3[Interest],1,1):PaymentSchedule3[[#This Row],[Interest]]),"")</f>
        <v>113946.97446634714</v>
      </c>
    </row>
    <row r="339" spans="2:11" ht="24" customHeight="1" x14ac:dyDescent="0.25">
      <c r="B339" s="31">
        <f ca="1">IF(LoanIsGood,IF(ROW()-ROW(PaymentSchedule3[[#Headers],[Payment number]])&gt;ScheduledNumberOfPayments,"",ROW()-ROW(PaymentSchedule3[[#Headers],[Payment number]])),"")</f>
        <v>326</v>
      </c>
      <c r="C339" s="32">
        <f ca="1">IF(PaymentSchedule3[[#This Row],[Payment number]]&lt;&gt;"",EOMONTH(LoanStartDate,ROW(PaymentSchedule3[[#This Row],[Payment number]])-ROW(PaymentSchedule3[[#Headers],[Payment number]])-2)+DAY(LoanStartDate),"")</f>
        <v>55760</v>
      </c>
      <c r="D339" s="33">
        <f ca="1">IF(PaymentSchedule3[[#This Row],[Payment number]]&lt;&gt;"",IF(ROW()-ROW(PaymentSchedule3[[#Headers],[Beginning
balance]])=1,LoanAmount,INDEX(PaymentSchedule3[Ending
balance],ROW()-ROW(PaymentSchedule3[[#Headers],[Beginning
balance]])-1)),"")</f>
        <v>0</v>
      </c>
      <c r="E339" s="33">
        <f ca="1">IF(PaymentSchedule3[[#This Row],[Payment number]]&lt;&gt;"",ScheduledPayment,"")</f>
        <v>1122.6117195220611</v>
      </c>
      <c r="F3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9" s="33">
        <f ca="1">IF(PaymentSchedule3[[#This Row],[Payment number]]&lt;&gt;"",PaymentSchedule3[[#This Row],[Total
payment]]-PaymentSchedule3[[#This Row],[Interest]],"")</f>
        <v>0</v>
      </c>
      <c r="I339" s="33">
        <f ca="1">IF(PaymentSchedule3[[#This Row],[Payment number]]&lt;&gt;"",PaymentSchedule3[[#This Row],[Beginning
balance]]*(InterestRate/PaymentsPerYear),"")</f>
        <v>0</v>
      </c>
      <c r="J339" s="33">
        <f ca="1">IF(PaymentSchedule3[[#This Row],[Payment number]]&lt;&gt;"",IF(PaymentSchedule3[[#This Row],[Scheduled payment]]+PaymentSchedule3[[#This Row],[Extra
payment]]&lt;=PaymentSchedule3[[#This Row],[Beginning
balance]],PaymentSchedule3[[#This Row],[Beginning
balance]]-PaymentSchedule3[[#This Row],[Principal]],0),"")</f>
        <v>0</v>
      </c>
      <c r="K339" s="33">
        <f ca="1">IF(PaymentSchedule3[[#This Row],[Payment number]]&lt;&gt;"",SUM(INDEX(PaymentSchedule3[Interest],1,1):PaymentSchedule3[[#This Row],[Interest]]),"")</f>
        <v>113946.97446634714</v>
      </c>
    </row>
    <row r="340" spans="2:11" ht="24" customHeight="1" x14ac:dyDescent="0.25">
      <c r="B340" s="31">
        <f ca="1">IF(LoanIsGood,IF(ROW()-ROW(PaymentSchedule3[[#Headers],[Payment number]])&gt;ScheduledNumberOfPayments,"",ROW()-ROW(PaymentSchedule3[[#Headers],[Payment number]])),"")</f>
        <v>327</v>
      </c>
      <c r="C340" s="32">
        <f ca="1">IF(PaymentSchedule3[[#This Row],[Payment number]]&lt;&gt;"",EOMONTH(LoanStartDate,ROW(PaymentSchedule3[[#This Row],[Payment number]])-ROW(PaymentSchedule3[[#Headers],[Payment number]])-2)+DAY(LoanStartDate),"")</f>
        <v>55791</v>
      </c>
      <c r="D340" s="33">
        <f ca="1">IF(PaymentSchedule3[[#This Row],[Payment number]]&lt;&gt;"",IF(ROW()-ROW(PaymentSchedule3[[#Headers],[Beginning
balance]])=1,LoanAmount,INDEX(PaymentSchedule3[Ending
balance],ROW()-ROW(PaymentSchedule3[[#Headers],[Beginning
balance]])-1)),"")</f>
        <v>0</v>
      </c>
      <c r="E340" s="33">
        <f ca="1">IF(PaymentSchedule3[[#This Row],[Payment number]]&lt;&gt;"",ScheduledPayment,"")</f>
        <v>1122.6117195220611</v>
      </c>
      <c r="F3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0" s="33">
        <f ca="1">IF(PaymentSchedule3[[#This Row],[Payment number]]&lt;&gt;"",PaymentSchedule3[[#This Row],[Total
payment]]-PaymentSchedule3[[#This Row],[Interest]],"")</f>
        <v>0</v>
      </c>
      <c r="I340" s="33">
        <f ca="1">IF(PaymentSchedule3[[#This Row],[Payment number]]&lt;&gt;"",PaymentSchedule3[[#This Row],[Beginning
balance]]*(InterestRate/PaymentsPerYear),"")</f>
        <v>0</v>
      </c>
      <c r="J340" s="33">
        <f ca="1">IF(PaymentSchedule3[[#This Row],[Payment number]]&lt;&gt;"",IF(PaymentSchedule3[[#This Row],[Scheduled payment]]+PaymentSchedule3[[#This Row],[Extra
payment]]&lt;=PaymentSchedule3[[#This Row],[Beginning
balance]],PaymentSchedule3[[#This Row],[Beginning
balance]]-PaymentSchedule3[[#This Row],[Principal]],0),"")</f>
        <v>0</v>
      </c>
      <c r="K340" s="33">
        <f ca="1">IF(PaymentSchedule3[[#This Row],[Payment number]]&lt;&gt;"",SUM(INDEX(PaymentSchedule3[Interest],1,1):PaymentSchedule3[[#This Row],[Interest]]),"")</f>
        <v>113946.97446634714</v>
      </c>
    </row>
    <row r="341" spans="2:11" ht="24" customHeight="1" x14ac:dyDescent="0.25">
      <c r="B341" s="31">
        <f ca="1">IF(LoanIsGood,IF(ROW()-ROW(PaymentSchedule3[[#Headers],[Payment number]])&gt;ScheduledNumberOfPayments,"",ROW()-ROW(PaymentSchedule3[[#Headers],[Payment number]])),"")</f>
        <v>328</v>
      </c>
      <c r="C341" s="32">
        <f ca="1">IF(PaymentSchedule3[[#This Row],[Payment number]]&lt;&gt;"",EOMONTH(LoanStartDate,ROW(PaymentSchedule3[[#This Row],[Payment number]])-ROW(PaymentSchedule3[[#Headers],[Payment number]])-2)+DAY(LoanStartDate),"")</f>
        <v>55821</v>
      </c>
      <c r="D341" s="33">
        <f ca="1">IF(PaymentSchedule3[[#This Row],[Payment number]]&lt;&gt;"",IF(ROW()-ROW(PaymentSchedule3[[#Headers],[Beginning
balance]])=1,LoanAmount,INDEX(PaymentSchedule3[Ending
balance],ROW()-ROW(PaymentSchedule3[[#Headers],[Beginning
balance]])-1)),"")</f>
        <v>0</v>
      </c>
      <c r="E341" s="33">
        <f ca="1">IF(PaymentSchedule3[[#This Row],[Payment number]]&lt;&gt;"",ScheduledPayment,"")</f>
        <v>1122.6117195220611</v>
      </c>
      <c r="F3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1" s="33">
        <f ca="1">IF(PaymentSchedule3[[#This Row],[Payment number]]&lt;&gt;"",PaymentSchedule3[[#This Row],[Total
payment]]-PaymentSchedule3[[#This Row],[Interest]],"")</f>
        <v>0</v>
      </c>
      <c r="I341" s="33">
        <f ca="1">IF(PaymentSchedule3[[#This Row],[Payment number]]&lt;&gt;"",PaymentSchedule3[[#This Row],[Beginning
balance]]*(InterestRate/PaymentsPerYear),"")</f>
        <v>0</v>
      </c>
      <c r="J341" s="33">
        <f ca="1">IF(PaymentSchedule3[[#This Row],[Payment number]]&lt;&gt;"",IF(PaymentSchedule3[[#This Row],[Scheduled payment]]+PaymentSchedule3[[#This Row],[Extra
payment]]&lt;=PaymentSchedule3[[#This Row],[Beginning
balance]],PaymentSchedule3[[#This Row],[Beginning
balance]]-PaymentSchedule3[[#This Row],[Principal]],0),"")</f>
        <v>0</v>
      </c>
      <c r="K341" s="33">
        <f ca="1">IF(PaymentSchedule3[[#This Row],[Payment number]]&lt;&gt;"",SUM(INDEX(PaymentSchedule3[Interest],1,1):PaymentSchedule3[[#This Row],[Interest]]),"")</f>
        <v>113946.97446634714</v>
      </c>
    </row>
    <row r="342" spans="2:11" ht="24" customHeight="1" x14ac:dyDescent="0.25">
      <c r="B342" s="31">
        <f ca="1">IF(LoanIsGood,IF(ROW()-ROW(PaymentSchedule3[[#Headers],[Payment number]])&gt;ScheduledNumberOfPayments,"",ROW()-ROW(PaymentSchedule3[[#Headers],[Payment number]])),"")</f>
        <v>329</v>
      </c>
      <c r="C342" s="32">
        <f ca="1">IF(PaymentSchedule3[[#This Row],[Payment number]]&lt;&gt;"",EOMONTH(LoanStartDate,ROW(PaymentSchedule3[[#This Row],[Payment number]])-ROW(PaymentSchedule3[[#Headers],[Payment number]])-2)+DAY(LoanStartDate),"")</f>
        <v>55852</v>
      </c>
      <c r="D342" s="33">
        <f ca="1">IF(PaymentSchedule3[[#This Row],[Payment number]]&lt;&gt;"",IF(ROW()-ROW(PaymentSchedule3[[#Headers],[Beginning
balance]])=1,LoanAmount,INDEX(PaymentSchedule3[Ending
balance],ROW()-ROW(PaymentSchedule3[[#Headers],[Beginning
balance]])-1)),"")</f>
        <v>0</v>
      </c>
      <c r="E342" s="33">
        <f ca="1">IF(PaymentSchedule3[[#This Row],[Payment number]]&lt;&gt;"",ScheduledPayment,"")</f>
        <v>1122.6117195220611</v>
      </c>
      <c r="F3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2" s="33">
        <f ca="1">IF(PaymentSchedule3[[#This Row],[Payment number]]&lt;&gt;"",PaymentSchedule3[[#This Row],[Total
payment]]-PaymentSchedule3[[#This Row],[Interest]],"")</f>
        <v>0</v>
      </c>
      <c r="I342" s="33">
        <f ca="1">IF(PaymentSchedule3[[#This Row],[Payment number]]&lt;&gt;"",PaymentSchedule3[[#This Row],[Beginning
balance]]*(InterestRate/PaymentsPerYear),"")</f>
        <v>0</v>
      </c>
      <c r="J342" s="33">
        <f ca="1">IF(PaymentSchedule3[[#This Row],[Payment number]]&lt;&gt;"",IF(PaymentSchedule3[[#This Row],[Scheduled payment]]+PaymentSchedule3[[#This Row],[Extra
payment]]&lt;=PaymentSchedule3[[#This Row],[Beginning
balance]],PaymentSchedule3[[#This Row],[Beginning
balance]]-PaymentSchedule3[[#This Row],[Principal]],0),"")</f>
        <v>0</v>
      </c>
      <c r="K342" s="33">
        <f ca="1">IF(PaymentSchedule3[[#This Row],[Payment number]]&lt;&gt;"",SUM(INDEX(PaymentSchedule3[Interest],1,1):PaymentSchedule3[[#This Row],[Interest]]),"")</f>
        <v>113946.97446634714</v>
      </c>
    </row>
    <row r="343" spans="2:11" ht="24" customHeight="1" x14ac:dyDescent="0.25">
      <c r="B343" s="31">
        <f ca="1">IF(LoanIsGood,IF(ROW()-ROW(PaymentSchedule3[[#Headers],[Payment number]])&gt;ScheduledNumberOfPayments,"",ROW()-ROW(PaymentSchedule3[[#Headers],[Payment number]])),"")</f>
        <v>330</v>
      </c>
      <c r="C343" s="32">
        <f ca="1">IF(PaymentSchedule3[[#This Row],[Payment number]]&lt;&gt;"",EOMONTH(LoanStartDate,ROW(PaymentSchedule3[[#This Row],[Payment number]])-ROW(PaymentSchedule3[[#Headers],[Payment number]])-2)+DAY(LoanStartDate),"")</f>
        <v>55882</v>
      </c>
      <c r="D343" s="33">
        <f ca="1">IF(PaymentSchedule3[[#This Row],[Payment number]]&lt;&gt;"",IF(ROW()-ROW(PaymentSchedule3[[#Headers],[Beginning
balance]])=1,LoanAmount,INDEX(PaymentSchedule3[Ending
balance],ROW()-ROW(PaymentSchedule3[[#Headers],[Beginning
balance]])-1)),"")</f>
        <v>0</v>
      </c>
      <c r="E343" s="33">
        <f ca="1">IF(PaymentSchedule3[[#This Row],[Payment number]]&lt;&gt;"",ScheduledPayment,"")</f>
        <v>1122.6117195220611</v>
      </c>
      <c r="F3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3" s="33">
        <f ca="1">IF(PaymentSchedule3[[#This Row],[Payment number]]&lt;&gt;"",PaymentSchedule3[[#This Row],[Total
payment]]-PaymentSchedule3[[#This Row],[Interest]],"")</f>
        <v>0</v>
      </c>
      <c r="I343" s="33">
        <f ca="1">IF(PaymentSchedule3[[#This Row],[Payment number]]&lt;&gt;"",PaymentSchedule3[[#This Row],[Beginning
balance]]*(InterestRate/PaymentsPerYear),"")</f>
        <v>0</v>
      </c>
      <c r="J343" s="33">
        <f ca="1">IF(PaymentSchedule3[[#This Row],[Payment number]]&lt;&gt;"",IF(PaymentSchedule3[[#This Row],[Scheduled payment]]+PaymentSchedule3[[#This Row],[Extra
payment]]&lt;=PaymentSchedule3[[#This Row],[Beginning
balance]],PaymentSchedule3[[#This Row],[Beginning
balance]]-PaymentSchedule3[[#This Row],[Principal]],0),"")</f>
        <v>0</v>
      </c>
      <c r="K343" s="33">
        <f ca="1">IF(PaymentSchedule3[[#This Row],[Payment number]]&lt;&gt;"",SUM(INDEX(PaymentSchedule3[Interest],1,1):PaymentSchedule3[[#This Row],[Interest]]),"")</f>
        <v>113946.97446634714</v>
      </c>
    </row>
    <row r="344" spans="2:11" ht="24" customHeight="1" x14ac:dyDescent="0.25">
      <c r="B344" s="31">
        <f ca="1">IF(LoanIsGood,IF(ROW()-ROW(PaymentSchedule3[[#Headers],[Payment number]])&gt;ScheduledNumberOfPayments,"",ROW()-ROW(PaymentSchedule3[[#Headers],[Payment number]])),"")</f>
        <v>331</v>
      </c>
      <c r="C344" s="32">
        <f ca="1">IF(PaymentSchedule3[[#This Row],[Payment number]]&lt;&gt;"",EOMONTH(LoanStartDate,ROW(PaymentSchedule3[[#This Row],[Payment number]])-ROW(PaymentSchedule3[[#Headers],[Payment number]])-2)+DAY(LoanStartDate),"")</f>
        <v>55913</v>
      </c>
      <c r="D344" s="33">
        <f ca="1">IF(PaymentSchedule3[[#This Row],[Payment number]]&lt;&gt;"",IF(ROW()-ROW(PaymentSchedule3[[#Headers],[Beginning
balance]])=1,LoanAmount,INDEX(PaymentSchedule3[Ending
balance],ROW()-ROW(PaymentSchedule3[[#Headers],[Beginning
balance]])-1)),"")</f>
        <v>0</v>
      </c>
      <c r="E344" s="33">
        <f ca="1">IF(PaymentSchedule3[[#This Row],[Payment number]]&lt;&gt;"",ScheduledPayment,"")</f>
        <v>1122.6117195220611</v>
      </c>
      <c r="F3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4" s="33">
        <f ca="1">IF(PaymentSchedule3[[#This Row],[Payment number]]&lt;&gt;"",PaymentSchedule3[[#This Row],[Total
payment]]-PaymentSchedule3[[#This Row],[Interest]],"")</f>
        <v>0</v>
      </c>
      <c r="I344" s="33">
        <f ca="1">IF(PaymentSchedule3[[#This Row],[Payment number]]&lt;&gt;"",PaymentSchedule3[[#This Row],[Beginning
balance]]*(InterestRate/PaymentsPerYear),"")</f>
        <v>0</v>
      </c>
      <c r="J344" s="33">
        <f ca="1">IF(PaymentSchedule3[[#This Row],[Payment number]]&lt;&gt;"",IF(PaymentSchedule3[[#This Row],[Scheduled payment]]+PaymentSchedule3[[#This Row],[Extra
payment]]&lt;=PaymentSchedule3[[#This Row],[Beginning
balance]],PaymentSchedule3[[#This Row],[Beginning
balance]]-PaymentSchedule3[[#This Row],[Principal]],0),"")</f>
        <v>0</v>
      </c>
      <c r="K344" s="33">
        <f ca="1">IF(PaymentSchedule3[[#This Row],[Payment number]]&lt;&gt;"",SUM(INDEX(PaymentSchedule3[Interest],1,1):PaymentSchedule3[[#This Row],[Interest]]),"")</f>
        <v>113946.97446634714</v>
      </c>
    </row>
    <row r="345" spans="2:11" ht="24" customHeight="1" x14ac:dyDescent="0.25">
      <c r="B345" s="31">
        <f ca="1">IF(LoanIsGood,IF(ROW()-ROW(PaymentSchedule3[[#Headers],[Payment number]])&gt;ScheduledNumberOfPayments,"",ROW()-ROW(PaymentSchedule3[[#Headers],[Payment number]])),"")</f>
        <v>332</v>
      </c>
      <c r="C345" s="32">
        <f ca="1">IF(PaymentSchedule3[[#This Row],[Payment number]]&lt;&gt;"",EOMONTH(LoanStartDate,ROW(PaymentSchedule3[[#This Row],[Payment number]])-ROW(PaymentSchedule3[[#Headers],[Payment number]])-2)+DAY(LoanStartDate),"")</f>
        <v>55944</v>
      </c>
      <c r="D345" s="33">
        <f ca="1">IF(PaymentSchedule3[[#This Row],[Payment number]]&lt;&gt;"",IF(ROW()-ROW(PaymentSchedule3[[#Headers],[Beginning
balance]])=1,LoanAmount,INDEX(PaymentSchedule3[Ending
balance],ROW()-ROW(PaymentSchedule3[[#Headers],[Beginning
balance]])-1)),"")</f>
        <v>0</v>
      </c>
      <c r="E345" s="33">
        <f ca="1">IF(PaymentSchedule3[[#This Row],[Payment number]]&lt;&gt;"",ScheduledPayment,"")</f>
        <v>1122.6117195220611</v>
      </c>
      <c r="F3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5" s="33">
        <f ca="1">IF(PaymentSchedule3[[#This Row],[Payment number]]&lt;&gt;"",PaymentSchedule3[[#This Row],[Total
payment]]-PaymentSchedule3[[#This Row],[Interest]],"")</f>
        <v>0</v>
      </c>
      <c r="I345" s="33">
        <f ca="1">IF(PaymentSchedule3[[#This Row],[Payment number]]&lt;&gt;"",PaymentSchedule3[[#This Row],[Beginning
balance]]*(InterestRate/PaymentsPerYear),"")</f>
        <v>0</v>
      </c>
      <c r="J345" s="33">
        <f ca="1">IF(PaymentSchedule3[[#This Row],[Payment number]]&lt;&gt;"",IF(PaymentSchedule3[[#This Row],[Scheduled payment]]+PaymentSchedule3[[#This Row],[Extra
payment]]&lt;=PaymentSchedule3[[#This Row],[Beginning
balance]],PaymentSchedule3[[#This Row],[Beginning
balance]]-PaymentSchedule3[[#This Row],[Principal]],0),"")</f>
        <v>0</v>
      </c>
      <c r="K345" s="33">
        <f ca="1">IF(PaymentSchedule3[[#This Row],[Payment number]]&lt;&gt;"",SUM(INDEX(PaymentSchedule3[Interest],1,1):PaymentSchedule3[[#This Row],[Interest]]),"")</f>
        <v>113946.97446634714</v>
      </c>
    </row>
    <row r="346" spans="2:11" ht="24" customHeight="1" x14ac:dyDescent="0.25">
      <c r="B346" s="31">
        <f ca="1">IF(LoanIsGood,IF(ROW()-ROW(PaymentSchedule3[[#Headers],[Payment number]])&gt;ScheduledNumberOfPayments,"",ROW()-ROW(PaymentSchedule3[[#Headers],[Payment number]])),"")</f>
        <v>333</v>
      </c>
      <c r="C346" s="32">
        <f ca="1">IF(PaymentSchedule3[[#This Row],[Payment number]]&lt;&gt;"",EOMONTH(LoanStartDate,ROW(PaymentSchedule3[[#This Row],[Payment number]])-ROW(PaymentSchedule3[[#Headers],[Payment number]])-2)+DAY(LoanStartDate),"")</f>
        <v>55972</v>
      </c>
      <c r="D346" s="33">
        <f ca="1">IF(PaymentSchedule3[[#This Row],[Payment number]]&lt;&gt;"",IF(ROW()-ROW(PaymentSchedule3[[#Headers],[Beginning
balance]])=1,LoanAmount,INDEX(PaymentSchedule3[Ending
balance],ROW()-ROW(PaymentSchedule3[[#Headers],[Beginning
balance]])-1)),"")</f>
        <v>0</v>
      </c>
      <c r="E346" s="33">
        <f ca="1">IF(PaymentSchedule3[[#This Row],[Payment number]]&lt;&gt;"",ScheduledPayment,"")</f>
        <v>1122.6117195220611</v>
      </c>
      <c r="F3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6" s="33">
        <f ca="1">IF(PaymentSchedule3[[#This Row],[Payment number]]&lt;&gt;"",PaymentSchedule3[[#This Row],[Total
payment]]-PaymentSchedule3[[#This Row],[Interest]],"")</f>
        <v>0</v>
      </c>
      <c r="I346" s="33">
        <f ca="1">IF(PaymentSchedule3[[#This Row],[Payment number]]&lt;&gt;"",PaymentSchedule3[[#This Row],[Beginning
balance]]*(InterestRate/PaymentsPerYear),"")</f>
        <v>0</v>
      </c>
      <c r="J346" s="33">
        <f ca="1">IF(PaymentSchedule3[[#This Row],[Payment number]]&lt;&gt;"",IF(PaymentSchedule3[[#This Row],[Scheduled payment]]+PaymentSchedule3[[#This Row],[Extra
payment]]&lt;=PaymentSchedule3[[#This Row],[Beginning
balance]],PaymentSchedule3[[#This Row],[Beginning
balance]]-PaymentSchedule3[[#This Row],[Principal]],0),"")</f>
        <v>0</v>
      </c>
      <c r="K346" s="33">
        <f ca="1">IF(PaymentSchedule3[[#This Row],[Payment number]]&lt;&gt;"",SUM(INDEX(PaymentSchedule3[Interest],1,1):PaymentSchedule3[[#This Row],[Interest]]),"")</f>
        <v>113946.97446634714</v>
      </c>
    </row>
    <row r="347" spans="2:11" ht="24" customHeight="1" x14ac:dyDescent="0.25">
      <c r="B347" s="31">
        <f ca="1">IF(LoanIsGood,IF(ROW()-ROW(PaymentSchedule3[[#Headers],[Payment number]])&gt;ScheduledNumberOfPayments,"",ROW()-ROW(PaymentSchedule3[[#Headers],[Payment number]])),"")</f>
        <v>334</v>
      </c>
      <c r="C347" s="32">
        <f ca="1">IF(PaymentSchedule3[[#This Row],[Payment number]]&lt;&gt;"",EOMONTH(LoanStartDate,ROW(PaymentSchedule3[[#This Row],[Payment number]])-ROW(PaymentSchedule3[[#Headers],[Payment number]])-2)+DAY(LoanStartDate),"")</f>
        <v>56003</v>
      </c>
      <c r="D347" s="33">
        <f ca="1">IF(PaymentSchedule3[[#This Row],[Payment number]]&lt;&gt;"",IF(ROW()-ROW(PaymentSchedule3[[#Headers],[Beginning
balance]])=1,LoanAmount,INDEX(PaymentSchedule3[Ending
balance],ROW()-ROW(PaymentSchedule3[[#Headers],[Beginning
balance]])-1)),"")</f>
        <v>0</v>
      </c>
      <c r="E347" s="33">
        <f ca="1">IF(PaymentSchedule3[[#This Row],[Payment number]]&lt;&gt;"",ScheduledPayment,"")</f>
        <v>1122.6117195220611</v>
      </c>
      <c r="F3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7" s="33">
        <f ca="1">IF(PaymentSchedule3[[#This Row],[Payment number]]&lt;&gt;"",PaymentSchedule3[[#This Row],[Total
payment]]-PaymentSchedule3[[#This Row],[Interest]],"")</f>
        <v>0</v>
      </c>
      <c r="I347" s="33">
        <f ca="1">IF(PaymentSchedule3[[#This Row],[Payment number]]&lt;&gt;"",PaymentSchedule3[[#This Row],[Beginning
balance]]*(InterestRate/PaymentsPerYear),"")</f>
        <v>0</v>
      </c>
      <c r="J347" s="33">
        <f ca="1">IF(PaymentSchedule3[[#This Row],[Payment number]]&lt;&gt;"",IF(PaymentSchedule3[[#This Row],[Scheduled payment]]+PaymentSchedule3[[#This Row],[Extra
payment]]&lt;=PaymentSchedule3[[#This Row],[Beginning
balance]],PaymentSchedule3[[#This Row],[Beginning
balance]]-PaymentSchedule3[[#This Row],[Principal]],0),"")</f>
        <v>0</v>
      </c>
      <c r="K347" s="33">
        <f ca="1">IF(PaymentSchedule3[[#This Row],[Payment number]]&lt;&gt;"",SUM(INDEX(PaymentSchedule3[Interest],1,1):PaymentSchedule3[[#This Row],[Interest]]),"")</f>
        <v>113946.97446634714</v>
      </c>
    </row>
    <row r="348" spans="2:11" ht="24" customHeight="1" x14ac:dyDescent="0.25">
      <c r="B348" s="31">
        <f ca="1">IF(LoanIsGood,IF(ROW()-ROW(PaymentSchedule3[[#Headers],[Payment number]])&gt;ScheduledNumberOfPayments,"",ROW()-ROW(PaymentSchedule3[[#Headers],[Payment number]])),"")</f>
        <v>335</v>
      </c>
      <c r="C348" s="32">
        <f ca="1">IF(PaymentSchedule3[[#This Row],[Payment number]]&lt;&gt;"",EOMONTH(LoanStartDate,ROW(PaymentSchedule3[[#This Row],[Payment number]])-ROW(PaymentSchedule3[[#Headers],[Payment number]])-2)+DAY(LoanStartDate),"")</f>
        <v>56033</v>
      </c>
      <c r="D348" s="33">
        <f ca="1">IF(PaymentSchedule3[[#This Row],[Payment number]]&lt;&gt;"",IF(ROW()-ROW(PaymentSchedule3[[#Headers],[Beginning
balance]])=1,LoanAmount,INDEX(PaymentSchedule3[Ending
balance],ROW()-ROW(PaymentSchedule3[[#Headers],[Beginning
balance]])-1)),"")</f>
        <v>0</v>
      </c>
      <c r="E348" s="33">
        <f ca="1">IF(PaymentSchedule3[[#This Row],[Payment number]]&lt;&gt;"",ScheduledPayment,"")</f>
        <v>1122.6117195220611</v>
      </c>
      <c r="F3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8" s="33">
        <f ca="1">IF(PaymentSchedule3[[#This Row],[Payment number]]&lt;&gt;"",PaymentSchedule3[[#This Row],[Total
payment]]-PaymentSchedule3[[#This Row],[Interest]],"")</f>
        <v>0</v>
      </c>
      <c r="I348" s="33">
        <f ca="1">IF(PaymentSchedule3[[#This Row],[Payment number]]&lt;&gt;"",PaymentSchedule3[[#This Row],[Beginning
balance]]*(InterestRate/PaymentsPerYear),"")</f>
        <v>0</v>
      </c>
      <c r="J348" s="33">
        <f ca="1">IF(PaymentSchedule3[[#This Row],[Payment number]]&lt;&gt;"",IF(PaymentSchedule3[[#This Row],[Scheduled payment]]+PaymentSchedule3[[#This Row],[Extra
payment]]&lt;=PaymentSchedule3[[#This Row],[Beginning
balance]],PaymentSchedule3[[#This Row],[Beginning
balance]]-PaymentSchedule3[[#This Row],[Principal]],0),"")</f>
        <v>0</v>
      </c>
      <c r="K348" s="33">
        <f ca="1">IF(PaymentSchedule3[[#This Row],[Payment number]]&lt;&gt;"",SUM(INDEX(PaymentSchedule3[Interest],1,1):PaymentSchedule3[[#This Row],[Interest]]),"")</f>
        <v>113946.97446634714</v>
      </c>
    </row>
    <row r="349" spans="2:11" ht="24" customHeight="1" x14ac:dyDescent="0.25">
      <c r="B349" s="31">
        <f ca="1">IF(LoanIsGood,IF(ROW()-ROW(PaymentSchedule3[[#Headers],[Payment number]])&gt;ScheduledNumberOfPayments,"",ROW()-ROW(PaymentSchedule3[[#Headers],[Payment number]])),"")</f>
        <v>336</v>
      </c>
      <c r="C349" s="32">
        <f ca="1">IF(PaymentSchedule3[[#This Row],[Payment number]]&lt;&gt;"",EOMONTH(LoanStartDate,ROW(PaymentSchedule3[[#This Row],[Payment number]])-ROW(PaymentSchedule3[[#Headers],[Payment number]])-2)+DAY(LoanStartDate),"")</f>
        <v>56064</v>
      </c>
      <c r="D349" s="33">
        <f ca="1">IF(PaymentSchedule3[[#This Row],[Payment number]]&lt;&gt;"",IF(ROW()-ROW(PaymentSchedule3[[#Headers],[Beginning
balance]])=1,LoanAmount,INDEX(PaymentSchedule3[Ending
balance],ROW()-ROW(PaymentSchedule3[[#Headers],[Beginning
balance]])-1)),"")</f>
        <v>0</v>
      </c>
      <c r="E349" s="33">
        <f ca="1">IF(PaymentSchedule3[[#This Row],[Payment number]]&lt;&gt;"",ScheduledPayment,"")</f>
        <v>1122.6117195220611</v>
      </c>
      <c r="F3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9" s="33">
        <f ca="1">IF(PaymentSchedule3[[#This Row],[Payment number]]&lt;&gt;"",PaymentSchedule3[[#This Row],[Total
payment]]-PaymentSchedule3[[#This Row],[Interest]],"")</f>
        <v>0</v>
      </c>
      <c r="I349" s="33">
        <f ca="1">IF(PaymentSchedule3[[#This Row],[Payment number]]&lt;&gt;"",PaymentSchedule3[[#This Row],[Beginning
balance]]*(InterestRate/PaymentsPerYear),"")</f>
        <v>0</v>
      </c>
      <c r="J349" s="33">
        <f ca="1">IF(PaymentSchedule3[[#This Row],[Payment number]]&lt;&gt;"",IF(PaymentSchedule3[[#This Row],[Scheduled payment]]+PaymentSchedule3[[#This Row],[Extra
payment]]&lt;=PaymentSchedule3[[#This Row],[Beginning
balance]],PaymentSchedule3[[#This Row],[Beginning
balance]]-PaymentSchedule3[[#This Row],[Principal]],0),"")</f>
        <v>0</v>
      </c>
      <c r="K349" s="33">
        <f ca="1">IF(PaymentSchedule3[[#This Row],[Payment number]]&lt;&gt;"",SUM(INDEX(PaymentSchedule3[Interest],1,1):PaymentSchedule3[[#This Row],[Interest]]),"")</f>
        <v>113946.97446634714</v>
      </c>
    </row>
    <row r="350" spans="2:11" ht="24" customHeight="1" x14ac:dyDescent="0.25">
      <c r="B350" s="31">
        <f ca="1">IF(LoanIsGood,IF(ROW()-ROW(PaymentSchedule3[[#Headers],[Payment number]])&gt;ScheduledNumberOfPayments,"",ROW()-ROW(PaymentSchedule3[[#Headers],[Payment number]])),"")</f>
        <v>337</v>
      </c>
      <c r="C350" s="32">
        <f ca="1">IF(PaymentSchedule3[[#This Row],[Payment number]]&lt;&gt;"",EOMONTH(LoanStartDate,ROW(PaymentSchedule3[[#This Row],[Payment number]])-ROW(PaymentSchedule3[[#Headers],[Payment number]])-2)+DAY(LoanStartDate),"")</f>
        <v>56094</v>
      </c>
      <c r="D350" s="33">
        <f ca="1">IF(PaymentSchedule3[[#This Row],[Payment number]]&lt;&gt;"",IF(ROW()-ROW(PaymentSchedule3[[#Headers],[Beginning
balance]])=1,LoanAmount,INDEX(PaymentSchedule3[Ending
balance],ROW()-ROW(PaymentSchedule3[[#Headers],[Beginning
balance]])-1)),"")</f>
        <v>0</v>
      </c>
      <c r="E350" s="33">
        <f ca="1">IF(PaymentSchedule3[[#This Row],[Payment number]]&lt;&gt;"",ScheduledPayment,"")</f>
        <v>1122.6117195220611</v>
      </c>
      <c r="F3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0" s="33">
        <f ca="1">IF(PaymentSchedule3[[#This Row],[Payment number]]&lt;&gt;"",PaymentSchedule3[[#This Row],[Total
payment]]-PaymentSchedule3[[#This Row],[Interest]],"")</f>
        <v>0</v>
      </c>
      <c r="I350" s="33">
        <f ca="1">IF(PaymentSchedule3[[#This Row],[Payment number]]&lt;&gt;"",PaymentSchedule3[[#This Row],[Beginning
balance]]*(InterestRate/PaymentsPerYear),"")</f>
        <v>0</v>
      </c>
      <c r="J350" s="33">
        <f ca="1">IF(PaymentSchedule3[[#This Row],[Payment number]]&lt;&gt;"",IF(PaymentSchedule3[[#This Row],[Scheduled payment]]+PaymentSchedule3[[#This Row],[Extra
payment]]&lt;=PaymentSchedule3[[#This Row],[Beginning
balance]],PaymentSchedule3[[#This Row],[Beginning
balance]]-PaymentSchedule3[[#This Row],[Principal]],0),"")</f>
        <v>0</v>
      </c>
      <c r="K350" s="33">
        <f ca="1">IF(PaymentSchedule3[[#This Row],[Payment number]]&lt;&gt;"",SUM(INDEX(PaymentSchedule3[Interest],1,1):PaymentSchedule3[[#This Row],[Interest]]),"")</f>
        <v>113946.97446634714</v>
      </c>
    </row>
    <row r="351" spans="2:11" ht="24" customHeight="1" x14ac:dyDescent="0.25">
      <c r="B351" s="31">
        <f ca="1">IF(LoanIsGood,IF(ROW()-ROW(PaymentSchedule3[[#Headers],[Payment number]])&gt;ScheduledNumberOfPayments,"",ROW()-ROW(PaymentSchedule3[[#Headers],[Payment number]])),"")</f>
        <v>338</v>
      </c>
      <c r="C351" s="32">
        <f ca="1">IF(PaymentSchedule3[[#This Row],[Payment number]]&lt;&gt;"",EOMONTH(LoanStartDate,ROW(PaymentSchedule3[[#This Row],[Payment number]])-ROW(PaymentSchedule3[[#Headers],[Payment number]])-2)+DAY(LoanStartDate),"")</f>
        <v>56125</v>
      </c>
      <c r="D351" s="33">
        <f ca="1">IF(PaymentSchedule3[[#This Row],[Payment number]]&lt;&gt;"",IF(ROW()-ROW(PaymentSchedule3[[#Headers],[Beginning
balance]])=1,LoanAmount,INDEX(PaymentSchedule3[Ending
balance],ROW()-ROW(PaymentSchedule3[[#Headers],[Beginning
balance]])-1)),"")</f>
        <v>0</v>
      </c>
      <c r="E351" s="33">
        <f ca="1">IF(PaymentSchedule3[[#This Row],[Payment number]]&lt;&gt;"",ScheduledPayment,"")</f>
        <v>1122.6117195220611</v>
      </c>
      <c r="F3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1" s="33">
        <f ca="1">IF(PaymentSchedule3[[#This Row],[Payment number]]&lt;&gt;"",PaymentSchedule3[[#This Row],[Total
payment]]-PaymentSchedule3[[#This Row],[Interest]],"")</f>
        <v>0</v>
      </c>
      <c r="I351" s="33">
        <f ca="1">IF(PaymentSchedule3[[#This Row],[Payment number]]&lt;&gt;"",PaymentSchedule3[[#This Row],[Beginning
balance]]*(InterestRate/PaymentsPerYear),"")</f>
        <v>0</v>
      </c>
      <c r="J351" s="33">
        <f ca="1">IF(PaymentSchedule3[[#This Row],[Payment number]]&lt;&gt;"",IF(PaymentSchedule3[[#This Row],[Scheduled payment]]+PaymentSchedule3[[#This Row],[Extra
payment]]&lt;=PaymentSchedule3[[#This Row],[Beginning
balance]],PaymentSchedule3[[#This Row],[Beginning
balance]]-PaymentSchedule3[[#This Row],[Principal]],0),"")</f>
        <v>0</v>
      </c>
      <c r="K351" s="33">
        <f ca="1">IF(PaymentSchedule3[[#This Row],[Payment number]]&lt;&gt;"",SUM(INDEX(PaymentSchedule3[Interest],1,1):PaymentSchedule3[[#This Row],[Interest]]),"")</f>
        <v>113946.97446634714</v>
      </c>
    </row>
    <row r="352" spans="2:11" ht="24" customHeight="1" x14ac:dyDescent="0.25">
      <c r="B352" s="31">
        <f ca="1">IF(LoanIsGood,IF(ROW()-ROW(PaymentSchedule3[[#Headers],[Payment number]])&gt;ScheduledNumberOfPayments,"",ROW()-ROW(PaymentSchedule3[[#Headers],[Payment number]])),"")</f>
        <v>339</v>
      </c>
      <c r="C352" s="32">
        <f ca="1">IF(PaymentSchedule3[[#This Row],[Payment number]]&lt;&gt;"",EOMONTH(LoanStartDate,ROW(PaymentSchedule3[[#This Row],[Payment number]])-ROW(PaymentSchedule3[[#Headers],[Payment number]])-2)+DAY(LoanStartDate),"")</f>
        <v>56156</v>
      </c>
      <c r="D352" s="33">
        <f ca="1">IF(PaymentSchedule3[[#This Row],[Payment number]]&lt;&gt;"",IF(ROW()-ROW(PaymentSchedule3[[#Headers],[Beginning
balance]])=1,LoanAmount,INDEX(PaymentSchedule3[Ending
balance],ROW()-ROW(PaymentSchedule3[[#Headers],[Beginning
balance]])-1)),"")</f>
        <v>0</v>
      </c>
      <c r="E352" s="33">
        <f ca="1">IF(PaymentSchedule3[[#This Row],[Payment number]]&lt;&gt;"",ScheduledPayment,"")</f>
        <v>1122.6117195220611</v>
      </c>
      <c r="F3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2" s="33">
        <f ca="1">IF(PaymentSchedule3[[#This Row],[Payment number]]&lt;&gt;"",PaymentSchedule3[[#This Row],[Total
payment]]-PaymentSchedule3[[#This Row],[Interest]],"")</f>
        <v>0</v>
      </c>
      <c r="I352" s="33">
        <f ca="1">IF(PaymentSchedule3[[#This Row],[Payment number]]&lt;&gt;"",PaymentSchedule3[[#This Row],[Beginning
balance]]*(InterestRate/PaymentsPerYear),"")</f>
        <v>0</v>
      </c>
      <c r="J352" s="33">
        <f ca="1">IF(PaymentSchedule3[[#This Row],[Payment number]]&lt;&gt;"",IF(PaymentSchedule3[[#This Row],[Scheduled payment]]+PaymentSchedule3[[#This Row],[Extra
payment]]&lt;=PaymentSchedule3[[#This Row],[Beginning
balance]],PaymentSchedule3[[#This Row],[Beginning
balance]]-PaymentSchedule3[[#This Row],[Principal]],0),"")</f>
        <v>0</v>
      </c>
      <c r="K352" s="33">
        <f ca="1">IF(PaymentSchedule3[[#This Row],[Payment number]]&lt;&gt;"",SUM(INDEX(PaymentSchedule3[Interest],1,1):PaymentSchedule3[[#This Row],[Interest]]),"")</f>
        <v>113946.97446634714</v>
      </c>
    </row>
    <row r="353" spans="2:11" ht="24" customHeight="1" x14ac:dyDescent="0.25">
      <c r="B353" s="31">
        <f ca="1">IF(LoanIsGood,IF(ROW()-ROW(PaymentSchedule3[[#Headers],[Payment number]])&gt;ScheduledNumberOfPayments,"",ROW()-ROW(PaymentSchedule3[[#Headers],[Payment number]])),"")</f>
        <v>340</v>
      </c>
      <c r="C353" s="32">
        <f ca="1">IF(PaymentSchedule3[[#This Row],[Payment number]]&lt;&gt;"",EOMONTH(LoanStartDate,ROW(PaymentSchedule3[[#This Row],[Payment number]])-ROW(PaymentSchedule3[[#Headers],[Payment number]])-2)+DAY(LoanStartDate),"")</f>
        <v>56186</v>
      </c>
      <c r="D353" s="33">
        <f ca="1">IF(PaymentSchedule3[[#This Row],[Payment number]]&lt;&gt;"",IF(ROW()-ROW(PaymentSchedule3[[#Headers],[Beginning
balance]])=1,LoanAmount,INDEX(PaymentSchedule3[Ending
balance],ROW()-ROW(PaymentSchedule3[[#Headers],[Beginning
balance]])-1)),"")</f>
        <v>0</v>
      </c>
      <c r="E353" s="33">
        <f ca="1">IF(PaymentSchedule3[[#This Row],[Payment number]]&lt;&gt;"",ScheduledPayment,"")</f>
        <v>1122.6117195220611</v>
      </c>
      <c r="F3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3" s="33">
        <f ca="1">IF(PaymentSchedule3[[#This Row],[Payment number]]&lt;&gt;"",PaymentSchedule3[[#This Row],[Total
payment]]-PaymentSchedule3[[#This Row],[Interest]],"")</f>
        <v>0</v>
      </c>
      <c r="I353" s="33">
        <f ca="1">IF(PaymentSchedule3[[#This Row],[Payment number]]&lt;&gt;"",PaymentSchedule3[[#This Row],[Beginning
balance]]*(InterestRate/PaymentsPerYear),"")</f>
        <v>0</v>
      </c>
      <c r="J353" s="33">
        <f ca="1">IF(PaymentSchedule3[[#This Row],[Payment number]]&lt;&gt;"",IF(PaymentSchedule3[[#This Row],[Scheduled payment]]+PaymentSchedule3[[#This Row],[Extra
payment]]&lt;=PaymentSchedule3[[#This Row],[Beginning
balance]],PaymentSchedule3[[#This Row],[Beginning
balance]]-PaymentSchedule3[[#This Row],[Principal]],0),"")</f>
        <v>0</v>
      </c>
      <c r="K353" s="33">
        <f ca="1">IF(PaymentSchedule3[[#This Row],[Payment number]]&lt;&gt;"",SUM(INDEX(PaymentSchedule3[Interest],1,1):PaymentSchedule3[[#This Row],[Interest]]),"")</f>
        <v>113946.97446634714</v>
      </c>
    </row>
    <row r="354" spans="2:11" ht="24" customHeight="1" x14ac:dyDescent="0.25">
      <c r="B354" s="31">
        <f ca="1">IF(LoanIsGood,IF(ROW()-ROW(PaymentSchedule3[[#Headers],[Payment number]])&gt;ScheduledNumberOfPayments,"",ROW()-ROW(PaymentSchedule3[[#Headers],[Payment number]])),"")</f>
        <v>341</v>
      </c>
      <c r="C354" s="32">
        <f ca="1">IF(PaymentSchedule3[[#This Row],[Payment number]]&lt;&gt;"",EOMONTH(LoanStartDate,ROW(PaymentSchedule3[[#This Row],[Payment number]])-ROW(PaymentSchedule3[[#Headers],[Payment number]])-2)+DAY(LoanStartDate),"")</f>
        <v>56217</v>
      </c>
      <c r="D354" s="33">
        <f ca="1">IF(PaymentSchedule3[[#This Row],[Payment number]]&lt;&gt;"",IF(ROW()-ROW(PaymentSchedule3[[#Headers],[Beginning
balance]])=1,LoanAmount,INDEX(PaymentSchedule3[Ending
balance],ROW()-ROW(PaymentSchedule3[[#Headers],[Beginning
balance]])-1)),"")</f>
        <v>0</v>
      </c>
      <c r="E354" s="33">
        <f ca="1">IF(PaymentSchedule3[[#This Row],[Payment number]]&lt;&gt;"",ScheduledPayment,"")</f>
        <v>1122.6117195220611</v>
      </c>
      <c r="F3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4" s="33">
        <f ca="1">IF(PaymentSchedule3[[#This Row],[Payment number]]&lt;&gt;"",PaymentSchedule3[[#This Row],[Total
payment]]-PaymentSchedule3[[#This Row],[Interest]],"")</f>
        <v>0</v>
      </c>
      <c r="I354" s="33">
        <f ca="1">IF(PaymentSchedule3[[#This Row],[Payment number]]&lt;&gt;"",PaymentSchedule3[[#This Row],[Beginning
balance]]*(InterestRate/PaymentsPerYear),"")</f>
        <v>0</v>
      </c>
      <c r="J354" s="33">
        <f ca="1">IF(PaymentSchedule3[[#This Row],[Payment number]]&lt;&gt;"",IF(PaymentSchedule3[[#This Row],[Scheduled payment]]+PaymentSchedule3[[#This Row],[Extra
payment]]&lt;=PaymentSchedule3[[#This Row],[Beginning
balance]],PaymentSchedule3[[#This Row],[Beginning
balance]]-PaymentSchedule3[[#This Row],[Principal]],0),"")</f>
        <v>0</v>
      </c>
      <c r="K354" s="33">
        <f ca="1">IF(PaymentSchedule3[[#This Row],[Payment number]]&lt;&gt;"",SUM(INDEX(PaymentSchedule3[Interest],1,1):PaymentSchedule3[[#This Row],[Interest]]),"")</f>
        <v>113946.97446634714</v>
      </c>
    </row>
    <row r="355" spans="2:11" ht="24" customHeight="1" x14ac:dyDescent="0.25">
      <c r="B355" s="31">
        <f ca="1">IF(LoanIsGood,IF(ROW()-ROW(PaymentSchedule3[[#Headers],[Payment number]])&gt;ScheduledNumberOfPayments,"",ROW()-ROW(PaymentSchedule3[[#Headers],[Payment number]])),"")</f>
        <v>342</v>
      </c>
      <c r="C355" s="32">
        <f ca="1">IF(PaymentSchedule3[[#This Row],[Payment number]]&lt;&gt;"",EOMONTH(LoanStartDate,ROW(PaymentSchedule3[[#This Row],[Payment number]])-ROW(PaymentSchedule3[[#Headers],[Payment number]])-2)+DAY(LoanStartDate),"")</f>
        <v>56247</v>
      </c>
      <c r="D355" s="33">
        <f ca="1">IF(PaymentSchedule3[[#This Row],[Payment number]]&lt;&gt;"",IF(ROW()-ROW(PaymentSchedule3[[#Headers],[Beginning
balance]])=1,LoanAmount,INDEX(PaymentSchedule3[Ending
balance],ROW()-ROW(PaymentSchedule3[[#Headers],[Beginning
balance]])-1)),"")</f>
        <v>0</v>
      </c>
      <c r="E355" s="33">
        <f ca="1">IF(PaymentSchedule3[[#This Row],[Payment number]]&lt;&gt;"",ScheduledPayment,"")</f>
        <v>1122.6117195220611</v>
      </c>
      <c r="F3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5" s="33">
        <f ca="1">IF(PaymentSchedule3[[#This Row],[Payment number]]&lt;&gt;"",PaymentSchedule3[[#This Row],[Total
payment]]-PaymentSchedule3[[#This Row],[Interest]],"")</f>
        <v>0</v>
      </c>
      <c r="I355" s="33">
        <f ca="1">IF(PaymentSchedule3[[#This Row],[Payment number]]&lt;&gt;"",PaymentSchedule3[[#This Row],[Beginning
balance]]*(InterestRate/PaymentsPerYear),"")</f>
        <v>0</v>
      </c>
      <c r="J355" s="33">
        <f ca="1">IF(PaymentSchedule3[[#This Row],[Payment number]]&lt;&gt;"",IF(PaymentSchedule3[[#This Row],[Scheduled payment]]+PaymentSchedule3[[#This Row],[Extra
payment]]&lt;=PaymentSchedule3[[#This Row],[Beginning
balance]],PaymentSchedule3[[#This Row],[Beginning
balance]]-PaymentSchedule3[[#This Row],[Principal]],0),"")</f>
        <v>0</v>
      </c>
      <c r="K355" s="33">
        <f ca="1">IF(PaymentSchedule3[[#This Row],[Payment number]]&lt;&gt;"",SUM(INDEX(PaymentSchedule3[Interest],1,1):PaymentSchedule3[[#This Row],[Interest]]),"")</f>
        <v>113946.97446634714</v>
      </c>
    </row>
    <row r="356" spans="2:11" ht="24" customHeight="1" x14ac:dyDescent="0.25">
      <c r="B356" s="31">
        <f ca="1">IF(LoanIsGood,IF(ROW()-ROW(PaymentSchedule3[[#Headers],[Payment number]])&gt;ScheduledNumberOfPayments,"",ROW()-ROW(PaymentSchedule3[[#Headers],[Payment number]])),"")</f>
        <v>343</v>
      </c>
      <c r="C356" s="32">
        <f ca="1">IF(PaymentSchedule3[[#This Row],[Payment number]]&lt;&gt;"",EOMONTH(LoanStartDate,ROW(PaymentSchedule3[[#This Row],[Payment number]])-ROW(PaymentSchedule3[[#Headers],[Payment number]])-2)+DAY(LoanStartDate),"")</f>
        <v>56278</v>
      </c>
      <c r="D356" s="33">
        <f ca="1">IF(PaymentSchedule3[[#This Row],[Payment number]]&lt;&gt;"",IF(ROW()-ROW(PaymentSchedule3[[#Headers],[Beginning
balance]])=1,LoanAmount,INDEX(PaymentSchedule3[Ending
balance],ROW()-ROW(PaymentSchedule3[[#Headers],[Beginning
balance]])-1)),"")</f>
        <v>0</v>
      </c>
      <c r="E356" s="33">
        <f ca="1">IF(PaymentSchedule3[[#This Row],[Payment number]]&lt;&gt;"",ScheduledPayment,"")</f>
        <v>1122.6117195220611</v>
      </c>
      <c r="F3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6" s="33">
        <f ca="1">IF(PaymentSchedule3[[#This Row],[Payment number]]&lt;&gt;"",PaymentSchedule3[[#This Row],[Total
payment]]-PaymentSchedule3[[#This Row],[Interest]],"")</f>
        <v>0</v>
      </c>
      <c r="I356" s="33">
        <f ca="1">IF(PaymentSchedule3[[#This Row],[Payment number]]&lt;&gt;"",PaymentSchedule3[[#This Row],[Beginning
balance]]*(InterestRate/PaymentsPerYear),"")</f>
        <v>0</v>
      </c>
      <c r="J356" s="33">
        <f ca="1">IF(PaymentSchedule3[[#This Row],[Payment number]]&lt;&gt;"",IF(PaymentSchedule3[[#This Row],[Scheduled payment]]+PaymentSchedule3[[#This Row],[Extra
payment]]&lt;=PaymentSchedule3[[#This Row],[Beginning
balance]],PaymentSchedule3[[#This Row],[Beginning
balance]]-PaymentSchedule3[[#This Row],[Principal]],0),"")</f>
        <v>0</v>
      </c>
      <c r="K356" s="33">
        <f ca="1">IF(PaymentSchedule3[[#This Row],[Payment number]]&lt;&gt;"",SUM(INDEX(PaymentSchedule3[Interest],1,1):PaymentSchedule3[[#This Row],[Interest]]),"")</f>
        <v>113946.97446634714</v>
      </c>
    </row>
    <row r="357" spans="2:11" ht="24" customHeight="1" x14ac:dyDescent="0.25">
      <c r="B357" s="31">
        <f ca="1">IF(LoanIsGood,IF(ROW()-ROW(PaymentSchedule3[[#Headers],[Payment number]])&gt;ScheduledNumberOfPayments,"",ROW()-ROW(PaymentSchedule3[[#Headers],[Payment number]])),"")</f>
        <v>344</v>
      </c>
      <c r="C357" s="32">
        <f ca="1">IF(PaymentSchedule3[[#This Row],[Payment number]]&lt;&gt;"",EOMONTH(LoanStartDate,ROW(PaymentSchedule3[[#This Row],[Payment number]])-ROW(PaymentSchedule3[[#Headers],[Payment number]])-2)+DAY(LoanStartDate),"")</f>
        <v>56309</v>
      </c>
      <c r="D357" s="33">
        <f ca="1">IF(PaymentSchedule3[[#This Row],[Payment number]]&lt;&gt;"",IF(ROW()-ROW(PaymentSchedule3[[#Headers],[Beginning
balance]])=1,LoanAmount,INDEX(PaymentSchedule3[Ending
balance],ROW()-ROW(PaymentSchedule3[[#Headers],[Beginning
balance]])-1)),"")</f>
        <v>0</v>
      </c>
      <c r="E357" s="33">
        <f ca="1">IF(PaymentSchedule3[[#This Row],[Payment number]]&lt;&gt;"",ScheduledPayment,"")</f>
        <v>1122.6117195220611</v>
      </c>
      <c r="F3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7" s="33">
        <f ca="1">IF(PaymentSchedule3[[#This Row],[Payment number]]&lt;&gt;"",PaymentSchedule3[[#This Row],[Total
payment]]-PaymentSchedule3[[#This Row],[Interest]],"")</f>
        <v>0</v>
      </c>
      <c r="I357" s="33">
        <f ca="1">IF(PaymentSchedule3[[#This Row],[Payment number]]&lt;&gt;"",PaymentSchedule3[[#This Row],[Beginning
balance]]*(InterestRate/PaymentsPerYear),"")</f>
        <v>0</v>
      </c>
      <c r="J357" s="33">
        <f ca="1">IF(PaymentSchedule3[[#This Row],[Payment number]]&lt;&gt;"",IF(PaymentSchedule3[[#This Row],[Scheduled payment]]+PaymentSchedule3[[#This Row],[Extra
payment]]&lt;=PaymentSchedule3[[#This Row],[Beginning
balance]],PaymentSchedule3[[#This Row],[Beginning
balance]]-PaymentSchedule3[[#This Row],[Principal]],0),"")</f>
        <v>0</v>
      </c>
      <c r="K357" s="33">
        <f ca="1">IF(PaymentSchedule3[[#This Row],[Payment number]]&lt;&gt;"",SUM(INDEX(PaymentSchedule3[Interest],1,1):PaymentSchedule3[[#This Row],[Interest]]),"")</f>
        <v>113946.97446634714</v>
      </c>
    </row>
    <row r="358" spans="2:11" ht="24" customHeight="1" x14ac:dyDescent="0.25">
      <c r="B358" s="31">
        <f ca="1">IF(LoanIsGood,IF(ROW()-ROW(PaymentSchedule3[[#Headers],[Payment number]])&gt;ScheduledNumberOfPayments,"",ROW()-ROW(PaymentSchedule3[[#Headers],[Payment number]])),"")</f>
        <v>345</v>
      </c>
      <c r="C358" s="32">
        <f ca="1">IF(PaymentSchedule3[[#This Row],[Payment number]]&lt;&gt;"",EOMONTH(LoanStartDate,ROW(PaymentSchedule3[[#This Row],[Payment number]])-ROW(PaymentSchedule3[[#Headers],[Payment number]])-2)+DAY(LoanStartDate),"")</f>
        <v>56337</v>
      </c>
      <c r="D358" s="33">
        <f ca="1">IF(PaymentSchedule3[[#This Row],[Payment number]]&lt;&gt;"",IF(ROW()-ROW(PaymentSchedule3[[#Headers],[Beginning
balance]])=1,LoanAmount,INDEX(PaymentSchedule3[Ending
balance],ROW()-ROW(PaymentSchedule3[[#Headers],[Beginning
balance]])-1)),"")</f>
        <v>0</v>
      </c>
      <c r="E358" s="33">
        <f ca="1">IF(PaymentSchedule3[[#This Row],[Payment number]]&lt;&gt;"",ScheduledPayment,"")</f>
        <v>1122.6117195220611</v>
      </c>
      <c r="F3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8" s="33">
        <f ca="1">IF(PaymentSchedule3[[#This Row],[Payment number]]&lt;&gt;"",PaymentSchedule3[[#This Row],[Total
payment]]-PaymentSchedule3[[#This Row],[Interest]],"")</f>
        <v>0</v>
      </c>
      <c r="I358" s="33">
        <f ca="1">IF(PaymentSchedule3[[#This Row],[Payment number]]&lt;&gt;"",PaymentSchedule3[[#This Row],[Beginning
balance]]*(InterestRate/PaymentsPerYear),"")</f>
        <v>0</v>
      </c>
      <c r="J358" s="33">
        <f ca="1">IF(PaymentSchedule3[[#This Row],[Payment number]]&lt;&gt;"",IF(PaymentSchedule3[[#This Row],[Scheduled payment]]+PaymentSchedule3[[#This Row],[Extra
payment]]&lt;=PaymentSchedule3[[#This Row],[Beginning
balance]],PaymentSchedule3[[#This Row],[Beginning
balance]]-PaymentSchedule3[[#This Row],[Principal]],0),"")</f>
        <v>0</v>
      </c>
      <c r="K358" s="33">
        <f ca="1">IF(PaymentSchedule3[[#This Row],[Payment number]]&lt;&gt;"",SUM(INDEX(PaymentSchedule3[Interest],1,1):PaymentSchedule3[[#This Row],[Interest]]),"")</f>
        <v>113946.97446634714</v>
      </c>
    </row>
    <row r="359" spans="2:11" ht="24" customHeight="1" x14ac:dyDescent="0.25">
      <c r="B359" s="31">
        <f ca="1">IF(LoanIsGood,IF(ROW()-ROW(PaymentSchedule3[[#Headers],[Payment number]])&gt;ScheduledNumberOfPayments,"",ROW()-ROW(PaymentSchedule3[[#Headers],[Payment number]])),"")</f>
        <v>346</v>
      </c>
      <c r="C359" s="32">
        <f ca="1">IF(PaymentSchedule3[[#This Row],[Payment number]]&lt;&gt;"",EOMONTH(LoanStartDate,ROW(PaymentSchedule3[[#This Row],[Payment number]])-ROW(PaymentSchedule3[[#Headers],[Payment number]])-2)+DAY(LoanStartDate),"")</f>
        <v>56368</v>
      </c>
      <c r="D359" s="33">
        <f ca="1">IF(PaymentSchedule3[[#This Row],[Payment number]]&lt;&gt;"",IF(ROW()-ROW(PaymentSchedule3[[#Headers],[Beginning
balance]])=1,LoanAmount,INDEX(PaymentSchedule3[Ending
balance],ROW()-ROW(PaymentSchedule3[[#Headers],[Beginning
balance]])-1)),"")</f>
        <v>0</v>
      </c>
      <c r="E359" s="33">
        <f ca="1">IF(PaymentSchedule3[[#This Row],[Payment number]]&lt;&gt;"",ScheduledPayment,"")</f>
        <v>1122.6117195220611</v>
      </c>
      <c r="F3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9" s="33">
        <f ca="1">IF(PaymentSchedule3[[#This Row],[Payment number]]&lt;&gt;"",PaymentSchedule3[[#This Row],[Total
payment]]-PaymentSchedule3[[#This Row],[Interest]],"")</f>
        <v>0</v>
      </c>
      <c r="I359" s="33">
        <f ca="1">IF(PaymentSchedule3[[#This Row],[Payment number]]&lt;&gt;"",PaymentSchedule3[[#This Row],[Beginning
balance]]*(InterestRate/PaymentsPerYear),"")</f>
        <v>0</v>
      </c>
      <c r="J359" s="33">
        <f ca="1">IF(PaymentSchedule3[[#This Row],[Payment number]]&lt;&gt;"",IF(PaymentSchedule3[[#This Row],[Scheduled payment]]+PaymentSchedule3[[#This Row],[Extra
payment]]&lt;=PaymentSchedule3[[#This Row],[Beginning
balance]],PaymentSchedule3[[#This Row],[Beginning
balance]]-PaymentSchedule3[[#This Row],[Principal]],0),"")</f>
        <v>0</v>
      </c>
      <c r="K359" s="33">
        <f ca="1">IF(PaymentSchedule3[[#This Row],[Payment number]]&lt;&gt;"",SUM(INDEX(PaymentSchedule3[Interest],1,1):PaymentSchedule3[[#This Row],[Interest]]),"")</f>
        <v>113946.97446634714</v>
      </c>
    </row>
    <row r="360" spans="2:11" ht="24" customHeight="1" x14ac:dyDescent="0.25">
      <c r="B360" s="31">
        <f ca="1">IF(LoanIsGood,IF(ROW()-ROW(PaymentSchedule3[[#Headers],[Payment number]])&gt;ScheduledNumberOfPayments,"",ROW()-ROW(PaymentSchedule3[[#Headers],[Payment number]])),"")</f>
        <v>347</v>
      </c>
      <c r="C360" s="32">
        <f ca="1">IF(PaymentSchedule3[[#This Row],[Payment number]]&lt;&gt;"",EOMONTH(LoanStartDate,ROW(PaymentSchedule3[[#This Row],[Payment number]])-ROW(PaymentSchedule3[[#Headers],[Payment number]])-2)+DAY(LoanStartDate),"")</f>
        <v>56398</v>
      </c>
      <c r="D360" s="33">
        <f ca="1">IF(PaymentSchedule3[[#This Row],[Payment number]]&lt;&gt;"",IF(ROW()-ROW(PaymentSchedule3[[#Headers],[Beginning
balance]])=1,LoanAmount,INDEX(PaymentSchedule3[Ending
balance],ROW()-ROW(PaymentSchedule3[[#Headers],[Beginning
balance]])-1)),"")</f>
        <v>0</v>
      </c>
      <c r="E360" s="33">
        <f ca="1">IF(PaymentSchedule3[[#This Row],[Payment number]]&lt;&gt;"",ScheduledPayment,"")</f>
        <v>1122.6117195220611</v>
      </c>
      <c r="F3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0" s="33">
        <f ca="1">IF(PaymentSchedule3[[#This Row],[Payment number]]&lt;&gt;"",PaymentSchedule3[[#This Row],[Total
payment]]-PaymentSchedule3[[#This Row],[Interest]],"")</f>
        <v>0</v>
      </c>
      <c r="I360" s="33">
        <f ca="1">IF(PaymentSchedule3[[#This Row],[Payment number]]&lt;&gt;"",PaymentSchedule3[[#This Row],[Beginning
balance]]*(InterestRate/PaymentsPerYear),"")</f>
        <v>0</v>
      </c>
      <c r="J360" s="33">
        <f ca="1">IF(PaymentSchedule3[[#This Row],[Payment number]]&lt;&gt;"",IF(PaymentSchedule3[[#This Row],[Scheduled payment]]+PaymentSchedule3[[#This Row],[Extra
payment]]&lt;=PaymentSchedule3[[#This Row],[Beginning
balance]],PaymentSchedule3[[#This Row],[Beginning
balance]]-PaymentSchedule3[[#This Row],[Principal]],0),"")</f>
        <v>0</v>
      </c>
      <c r="K360" s="33">
        <f ca="1">IF(PaymentSchedule3[[#This Row],[Payment number]]&lt;&gt;"",SUM(INDEX(PaymentSchedule3[Interest],1,1):PaymentSchedule3[[#This Row],[Interest]]),"")</f>
        <v>113946.97446634714</v>
      </c>
    </row>
    <row r="361" spans="2:11" ht="24" customHeight="1" x14ac:dyDescent="0.25">
      <c r="B361" s="31">
        <f ca="1">IF(LoanIsGood,IF(ROW()-ROW(PaymentSchedule3[[#Headers],[Payment number]])&gt;ScheduledNumberOfPayments,"",ROW()-ROW(PaymentSchedule3[[#Headers],[Payment number]])),"")</f>
        <v>348</v>
      </c>
      <c r="C361" s="32">
        <f ca="1">IF(PaymentSchedule3[[#This Row],[Payment number]]&lt;&gt;"",EOMONTH(LoanStartDate,ROW(PaymentSchedule3[[#This Row],[Payment number]])-ROW(PaymentSchedule3[[#Headers],[Payment number]])-2)+DAY(LoanStartDate),"")</f>
        <v>56429</v>
      </c>
      <c r="D361" s="33">
        <f ca="1">IF(PaymentSchedule3[[#This Row],[Payment number]]&lt;&gt;"",IF(ROW()-ROW(PaymentSchedule3[[#Headers],[Beginning
balance]])=1,LoanAmount,INDEX(PaymentSchedule3[Ending
balance],ROW()-ROW(PaymentSchedule3[[#Headers],[Beginning
balance]])-1)),"")</f>
        <v>0</v>
      </c>
      <c r="E361" s="33">
        <f ca="1">IF(PaymentSchedule3[[#This Row],[Payment number]]&lt;&gt;"",ScheduledPayment,"")</f>
        <v>1122.6117195220611</v>
      </c>
      <c r="F3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1" s="33">
        <f ca="1">IF(PaymentSchedule3[[#This Row],[Payment number]]&lt;&gt;"",PaymentSchedule3[[#This Row],[Total
payment]]-PaymentSchedule3[[#This Row],[Interest]],"")</f>
        <v>0</v>
      </c>
      <c r="I361" s="33">
        <f ca="1">IF(PaymentSchedule3[[#This Row],[Payment number]]&lt;&gt;"",PaymentSchedule3[[#This Row],[Beginning
balance]]*(InterestRate/PaymentsPerYear),"")</f>
        <v>0</v>
      </c>
      <c r="J361" s="33">
        <f ca="1">IF(PaymentSchedule3[[#This Row],[Payment number]]&lt;&gt;"",IF(PaymentSchedule3[[#This Row],[Scheduled payment]]+PaymentSchedule3[[#This Row],[Extra
payment]]&lt;=PaymentSchedule3[[#This Row],[Beginning
balance]],PaymentSchedule3[[#This Row],[Beginning
balance]]-PaymentSchedule3[[#This Row],[Principal]],0),"")</f>
        <v>0</v>
      </c>
      <c r="K361" s="33">
        <f ca="1">IF(PaymentSchedule3[[#This Row],[Payment number]]&lt;&gt;"",SUM(INDEX(PaymentSchedule3[Interest],1,1):PaymentSchedule3[[#This Row],[Interest]]),"")</f>
        <v>113946.97446634714</v>
      </c>
    </row>
    <row r="362" spans="2:11" ht="24" customHeight="1" x14ac:dyDescent="0.25">
      <c r="B362" s="31">
        <f ca="1">IF(LoanIsGood,IF(ROW()-ROW(PaymentSchedule3[[#Headers],[Payment number]])&gt;ScheduledNumberOfPayments,"",ROW()-ROW(PaymentSchedule3[[#Headers],[Payment number]])),"")</f>
        <v>349</v>
      </c>
      <c r="C362" s="32">
        <f ca="1">IF(PaymentSchedule3[[#This Row],[Payment number]]&lt;&gt;"",EOMONTH(LoanStartDate,ROW(PaymentSchedule3[[#This Row],[Payment number]])-ROW(PaymentSchedule3[[#Headers],[Payment number]])-2)+DAY(LoanStartDate),"")</f>
        <v>56459</v>
      </c>
      <c r="D362" s="33">
        <f ca="1">IF(PaymentSchedule3[[#This Row],[Payment number]]&lt;&gt;"",IF(ROW()-ROW(PaymentSchedule3[[#Headers],[Beginning
balance]])=1,LoanAmount,INDEX(PaymentSchedule3[Ending
balance],ROW()-ROW(PaymentSchedule3[[#Headers],[Beginning
balance]])-1)),"")</f>
        <v>0</v>
      </c>
      <c r="E362" s="33">
        <f ca="1">IF(PaymentSchedule3[[#This Row],[Payment number]]&lt;&gt;"",ScheduledPayment,"")</f>
        <v>1122.6117195220611</v>
      </c>
      <c r="F3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2" s="33">
        <f ca="1">IF(PaymentSchedule3[[#This Row],[Payment number]]&lt;&gt;"",PaymentSchedule3[[#This Row],[Total
payment]]-PaymentSchedule3[[#This Row],[Interest]],"")</f>
        <v>0</v>
      </c>
      <c r="I362" s="33">
        <f ca="1">IF(PaymentSchedule3[[#This Row],[Payment number]]&lt;&gt;"",PaymentSchedule3[[#This Row],[Beginning
balance]]*(InterestRate/PaymentsPerYear),"")</f>
        <v>0</v>
      </c>
      <c r="J362" s="33">
        <f ca="1">IF(PaymentSchedule3[[#This Row],[Payment number]]&lt;&gt;"",IF(PaymentSchedule3[[#This Row],[Scheduled payment]]+PaymentSchedule3[[#This Row],[Extra
payment]]&lt;=PaymentSchedule3[[#This Row],[Beginning
balance]],PaymentSchedule3[[#This Row],[Beginning
balance]]-PaymentSchedule3[[#This Row],[Principal]],0),"")</f>
        <v>0</v>
      </c>
      <c r="K362" s="33">
        <f ca="1">IF(PaymentSchedule3[[#This Row],[Payment number]]&lt;&gt;"",SUM(INDEX(PaymentSchedule3[Interest],1,1):PaymentSchedule3[[#This Row],[Interest]]),"")</f>
        <v>113946.97446634714</v>
      </c>
    </row>
    <row r="363" spans="2:11" ht="24" customHeight="1" x14ac:dyDescent="0.25">
      <c r="B363" s="31">
        <f ca="1">IF(LoanIsGood,IF(ROW()-ROW(PaymentSchedule3[[#Headers],[Payment number]])&gt;ScheduledNumberOfPayments,"",ROW()-ROW(PaymentSchedule3[[#Headers],[Payment number]])),"")</f>
        <v>350</v>
      </c>
      <c r="C363" s="32">
        <f ca="1">IF(PaymentSchedule3[[#This Row],[Payment number]]&lt;&gt;"",EOMONTH(LoanStartDate,ROW(PaymentSchedule3[[#This Row],[Payment number]])-ROW(PaymentSchedule3[[#Headers],[Payment number]])-2)+DAY(LoanStartDate),"")</f>
        <v>56490</v>
      </c>
      <c r="D363" s="33">
        <f ca="1">IF(PaymentSchedule3[[#This Row],[Payment number]]&lt;&gt;"",IF(ROW()-ROW(PaymentSchedule3[[#Headers],[Beginning
balance]])=1,LoanAmount,INDEX(PaymentSchedule3[Ending
balance],ROW()-ROW(PaymentSchedule3[[#Headers],[Beginning
balance]])-1)),"")</f>
        <v>0</v>
      </c>
      <c r="E363" s="33">
        <f ca="1">IF(PaymentSchedule3[[#This Row],[Payment number]]&lt;&gt;"",ScheduledPayment,"")</f>
        <v>1122.6117195220611</v>
      </c>
      <c r="F3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3" s="33">
        <f ca="1">IF(PaymentSchedule3[[#This Row],[Payment number]]&lt;&gt;"",PaymentSchedule3[[#This Row],[Total
payment]]-PaymentSchedule3[[#This Row],[Interest]],"")</f>
        <v>0</v>
      </c>
      <c r="I363" s="33">
        <f ca="1">IF(PaymentSchedule3[[#This Row],[Payment number]]&lt;&gt;"",PaymentSchedule3[[#This Row],[Beginning
balance]]*(InterestRate/PaymentsPerYear),"")</f>
        <v>0</v>
      </c>
      <c r="J363" s="33">
        <f ca="1">IF(PaymentSchedule3[[#This Row],[Payment number]]&lt;&gt;"",IF(PaymentSchedule3[[#This Row],[Scheduled payment]]+PaymentSchedule3[[#This Row],[Extra
payment]]&lt;=PaymentSchedule3[[#This Row],[Beginning
balance]],PaymentSchedule3[[#This Row],[Beginning
balance]]-PaymentSchedule3[[#This Row],[Principal]],0),"")</f>
        <v>0</v>
      </c>
      <c r="K363" s="33">
        <f ca="1">IF(PaymentSchedule3[[#This Row],[Payment number]]&lt;&gt;"",SUM(INDEX(PaymentSchedule3[Interest],1,1):PaymentSchedule3[[#This Row],[Interest]]),"")</f>
        <v>113946.97446634714</v>
      </c>
    </row>
    <row r="364" spans="2:11" ht="24" customHeight="1" x14ac:dyDescent="0.25">
      <c r="B364" s="31">
        <f ca="1">IF(LoanIsGood,IF(ROW()-ROW(PaymentSchedule3[[#Headers],[Payment number]])&gt;ScheduledNumberOfPayments,"",ROW()-ROW(PaymentSchedule3[[#Headers],[Payment number]])),"")</f>
        <v>351</v>
      </c>
      <c r="C364" s="32">
        <f ca="1">IF(PaymentSchedule3[[#This Row],[Payment number]]&lt;&gt;"",EOMONTH(LoanStartDate,ROW(PaymentSchedule3[[#This Row],[Payment number]])-ROW(PaymentSchedule3[[#Headers],[Payment number]])-2)+DAY(LoanStartDate),"")</f>
        <v>56521</v>
      </c>
      <c r="D364" s="33">
        <f ca="1">IF(PaymentSchedule3[[#This Row],[Payment number]]&lt;&gt;"",IF(ROW()-ROW(PaymentSchedule3[[#Headers],[Beginning
balance]])=1,LoanAmount,INDEX(PaymentSchedule3[Ending
balance],ROW()-ROW(PaymentSchedule3[[#Headers],[Beginning
balance]])-1)),"")</f>
        <v>0</v>
      </c>
      <c r="E364" s="33">
        <f ca="1">IF(PaymentSchedule3[[#This Row],[Payment number]]&lt;&gt;"",ScheduledPayment,"")</f>
        <v>1122.6117195220611</v>
      </c>
      <c r="F3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4" s="33">
        <f ca="1">IF(PaymentSchedule3[[#This Row],[Payment number]]&lt;&gt;"",PaymentSchedule3[[#This Row],[Total
payment]]-PaymentSchedule3[[#This Row],[Interest]],"")</f>
        <v>0</v>
      </c>
      <c r="I364" s="33">
        <f ca="1">IF(PaymentSchedule3[[#This Row],[Payment number]]&lt;&gt;"",PaymentSchedule3[[#This Row],[Beginning
balance]]*(InterestRate/PaymentsPerYear),"")</f>
        <v>0</v>
      </c>
      <c r="J364" s="33">
        <f ca="1">IF(PaymentSchedule3[[#This Row],[Payment number]]&lt;&gt;"",IF(PaymentSchedule3[[#This Row],[Scheduled payment]]+PaymentSchedule3[[#This Row],[Extra
payment]]&lt;=PaymentSchedule3[[#This Row],[Beginning
balance]],PaymentSchedule3[[#This Row],[Beginning
balance]]-PaymentSchedule3[[#This Row],[Principal]],0),"")</f>
        <v>0</v>
      </c>
      <c r="K364" s="33">
        <f ca="1">IF(PaymentSchedule3[[#This Row],[Payment number]]&lt;&gt;"",SUM(INDEX(PaymentSchedule3[Interest],1,1):PaymentSchedule3[[#This Row],[Interest]]),"")</f>
        <v>113946.97446634714</v>
      </c>
    </row>
    <row r="365" spans="2:11" ht="24" customHeight="1" x14ac:dyDescent="0.25">
      <c r="B365" s="31">
        <f ca="1">IF(LoanIsGood,IF(ROW()-ROW(PaymentSchedule3[[#Headers],[Payment number]])&gt;ScheduledNumberOfPayments,"",ROW()-ROW(PaymentSchedule3[[#Headers],[Payment number]])),"")</f>
        <v>352</v>
      </c>
      <c r="C365" s="32">
        <f ca="1">IF(PaymentSchedule3[[#This Row],[Payment number]]&lt;&gt;"",EOMONTH(LoanStartDate,ROW(PaymentSchedule3[[#This Row],[Payment number]])-ROW(PaymentSchedule3[[#Headers],[Payment number]])-2)+DAY(LoanStartDate),"")</f>
        <v>56551</v>
      </c>
      <c r="D365" s="33">
        <f ca="1">IF(PaymentSchedule3[[#This Row],[Payment number]]&lt;&gt;"",IF(ROW()-ROW(PaymentSchedule3[[#Headers],[Beginning
balance]])=1,LoanAmount,INDEX(PaymentSchedule3[Ending
balance],ROW()-ROW(PaymentSchedule3[[#Headers],[Beginning
balance]])-1)),"")</f>
        <v>0</v>
      </c>
      <c r="E365" s="33">
        <f ca="1">IF(PaymentSchedule3[[#This Row],[Payment number]]&lt;&gt;"",ScheduledPayment,"")</f>
        <v>1122.6117195220611</v>
      </c>
      <c r="F3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5" s="33">
        <f ca="1">IF(PaymentSchedule3[[#This Row],[Payment number]]&lt;&gt;"",PaymentSchedule3[[#This Row],[Total
payment]]-PaymentSchedule3[[#This Row],[Interest]],"")</f>
        <v>0</v>
      </c>
      <c r="I365" s="33">
        <f ca="1">IF(PaymentSchedule3[[#This Row],[Payment number]]&lt;&gt;"",PaymentSchedule3[[#This Row],[Beginning
balance]]*(InterestRate/PaymentsPerYear),"")</f>
        <v>0</v>
      </c>
      <c r="J365" s="33">
        <f ca="1">IF(PaymentSchedule3[[#This Row],[Payment number]]&lt;&gt;"",IF(PaymentSchedule3[[#This Row],[Scheduled payment]]+PaymentSchedule3[[#This Row],[Extra
payment]]&lt;=PaymentSchedule3[[#This Row],[Beginning
balance]],PaymentSchedule3[[#This Row],[Beginning
balance]]-PaymentSchedule3[[#This Row],[Principal]],0),"")</f>
        <v>0</v>
      </c>
      <c r="K365" s="33">
        <f ca="1">IF(PaymentSchedule3[[#This Row],[Payment number]]&lt;&gt;"",SUM(INDEX(PaymentSchedule3[Interest],1,1):PaymentSchedule3[[#This Row],[Interest]]),"")</f>
        <v>113946.97446634714</v>
      </c>
    </row>
    <row r="366" spans="2:11" ht="24" customHeight="1" x14ac:dyDescent="0.25">
      <c r="B366" s="31">
        <f ca="1">IF(LoanIsGood,IF(ROW()-ROW(PaymentSchedule3[[#Headers],[Payment number]])&gt;ScheduledNumberOfPayments,"",ROW()-ROW(PaymentSchedule3[[#Headers],[Payment number]])),"")</f>
        <v>353</v>
      </c>
      <c r="C366" s="32">
        <f ca="1">IF(PaymentSchedule3[[#This Row],[Payment number]]&lt;&gt;"",EOMONTH(LoanStartDate,ROW(PaymentSchedule3[[#This Row],[Payment number]])-ROW(PaymentSchedule3[[#Headers],[Payment number]])-2)+DAY(LoanStartDate),"")</f>
        <v>56582</v>
      </c>
      <c r="D366" s="33">
        <f ca="1">IF(PaymentSchedule3[[#This Row],[Payment number]]&lt;&gt;"",IF(ROW()-ROW(PaymentSchedule3[[#Headers],[Beginning
balance]])=1,LoanAmount,INDEX(PaymentSchedule3[Ending
balance],ROW()-ROW(PaymentSchedule3[[#Headers],[Beginning
balance]])-1)),"")</f>
        <v>0</v>
      </c>
      <c r="E366" s="33">
        <f ca="1">IF(PaymentSchedule3[[#This Row],[Payment number]]&lt;&gt;"",ScheduledPayment,"")</f>
        <v>1122.6117195220611</v>
      </c>
      <c r="F3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6" s="33">
        <f ca="1">IF(PaymentSchedule3[[#This Row],[Payment number]]&lt;&gt;"",PaymentSchedule3[[#This Row],[Total
payment]]-PaymentSchedule3[[#This Row],[Interest]],"")</f>
        <v>0</v>
      </c>
      <c r="I366" s="33">
        <f ca="1">IF(PaymentSchedule3[[#This Row],[Payment number]]&lt;&gt;"",PaymentSchedule3[[#This Row],[Beginning
balance]]*(InterestRate/PaymentsPerYear),"")</f>
        <v>0</v>
      </c>
      <c r="J366" s="33">
        <f ca="1">IF(PaymentSchedule3[[#This Row],[Payment number]]&lt;&gt;"",IF(PaymentSchedule3[[#This Row],[Scheduled payment]]+PaymentSchedule3[[#This Row],[Extra
payment]]&lt;=PaymentSchedule3[[#This Row],[Beginning
balance]],PaymentSchedule3[[#This Row],[Beginning
balance]]-PaymentSchedule3[[#This Row],[Principal]],0),"")</f>
        <v>0</v>
      </c>
      <c r="K366" s="33">
        <f ca="1">IF(PaymentSchedule3[[#This Row],[Payment number]]&lt;&gt;"",SUM(INDEX(PaymentSchedule3[Interest],1,1):PaymentSchedule3[[#This Row],[Interest]]),"")</f>
        <v>113946.97446634714</v>
      </c>
    </row>
    <row r="367" spans="2:11" ht="24" customHeight="1" x14ac:dyDescent="0.25">
      <c r="B367" s="31">
        <f ca="1">IF(LoanIsGood,IF(ROW()-ROW(PaymentSchedule3[[#Headers],[Payment number]])&gt;ScheduledNumberOfPayments,"",ROW()-ROW(PaymentSchedule3[[#Headers],[Payment number]])),"")</f>
        <v>354</v>
      </c>
      <c r="C367" s="32">
        <f ca="1">IF(PaymentSchedule3[[#This Row],[Payment number]]&lt;&gt;"",EOMONTH(LoanStartDate,ROW(PaymentSchedule3[[#This Row],[Payment number]])-ROW(PaymentSchedule3[[#Headers],[Payment number]])-2)+DAY(LoanStartDate),"")</f>
        <v>56612</v>
      </c>
      <c r="D367" s="33">
        <f ca="1">IF(PaymentSchedule3[[#This Row],[Payment number]]&lt;&gt;"",IF(ROW()-ROW(PaymentSchedule3[[#Headers],[Beginning
balance]])=1,LoanAmount,INDEX(PaymentSchedule3[Ending
balance],ROW()-ROW(PaymentSchedule3[[#Headers],[Beginning
balance]])-1)),"")</f>
        <v>0</v>
      </c>
      <c r="E367" s="33">
        <f ca="1">IF(PaymentSchedule3[[#This Row],[Payment number]]&lt;&gt;"",ScheduledPayment,"")</f>
        <v>1122.6117195220611</v>
      </c>
      <c r="F3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7" s="33">
        <f ca="1">IF(PaymentSchedule3[[#This Row],[Payment number]]&lt;&gt;"",PaymentSchedule3[[#This Row],[Total
payment]]-PaymentSchedule3[[#This Row],[Interest]],"")</f>
        <v>0</v>
      </c>
      <c r="I367" s="33">
        <f ca="1">IF(PaymentSchedule3[[#This Row],[Payment number]]&lt;&gt;"",PaymentSchedule3[[#This Row],[Beginning
balance]]*(InterestRate/PaymentsPerYear),"")</f>
        <v>0</v>
      </c>
      <c r="J367" s="33">
        <f ca="1">IF(PaymentSchedule3[[#This Row],[Payment number]]&lt;&gt;"",IF(PaymentSchedule3[[#This Row],[Scheduled payment]]+PaymentSchedule3[[#This Row],[Extra
payment]]&lt;=PaymentSchedule3[[#This Row],[Beginning
balance]],PaymentSchedule3[[#This Row],[Beginning
balance]]-PaymentSchedule3[[#This Row],[Principal]],0),"")</f>
        <v>0</v>
      </c>
      <c r="K367" s="33">
        <f ca="1">IF(PaymentSchedule3[[#This Row],[Payment number]]&lt;&gt;"",SUM(INDEX(PaymentSchedule3[Interest],1,1):PaymentSchedule3[[#This Row],[Interest]]),"")</f>
        <v>113946.97446634714</v>
      </c>
    </row>
    <row r="368" spans="2:11" ht="24" customHeight="1" x14ac:dyDescent="0.25">
      <c r="B368" s="31">
        <f ca="1">IF(LoanIsGood,IF(ROW()-ROW(PaymentSchedule3[[#Headers],[Payment number]])&gt;ScheduledNumberOfPayments,"",ROW()-ROW(PaymentSchedule3[[#Headers],[Payment number]])),"")</f>
        <v>355</v>
      </c>
      <c r="C368" s="32">
        <f ca="1">IF(PaymentSchedule3[[#This Row],[Payment number]]&lt;&gt;"",EOMONTH(LoanStartDate,ROW(PaymentSchedule3[[#This Row],[Payment number]])-ROW(PaymentSchedule3[[#Headers],[Payment number]])-2)+DAY(LoanStartDate),"")</f>
        <v>56643</v>
      </c>
      <c r="D368" s="33">
        <f ca="1">IF(PaymentSchedule3[[#This Row],[Payment number]]&lt;&gt;"",IF(ROW()-ROW(PaymentSchedule3[[#Headers],[Beginning
balance]])=1,LoanAmount,INDEX(PaymentSchedule3[Ending
balance],ROW()-ROW(PaymentSchedule3[[#Headers],[Beginning
balance]])-1)),"")</f>
        <v>0</v>
      </c>
      <c r="E368" s="33">
        <f ca="1">IF(PaymentSchedule3[[#This Row],[Payment number]]&lt;&gt;"",ScheduledPayment,"")</f>
        <v>1122.6117195220611</v>
      </c>
      <c r="F3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8" s="33">
        <f ca="1">IF(PaymentSchedule3[[#This Row],[Payment number]]&lt;&gt;"",PaymentSchedule3[[#This Row],[Total
payment]]-PaymentSchedule3[[#This Row],[Interest]],"")</f>
        <v>0</v>
      </c>
      <c r="I368" s="33">
        <f ca="1">IF(PaymentSchedule3[[#This Row],[Payment number]]&lt;&gt;"",PaymentSchedule3[[#This Row],[Beginning
balance]]*(InterestRate/PaymentsPerYear),"")</f>
        <v>0</v>
      </c>
      <c r="J368" s="33">
        <f ca="1">IF(PaymentSchedule3[[#This Row],[Payment number]]&lt;&gt;"",IF(PaymentSchedule3[[#This Row],[Scheduled payment]]+PaymentSchedule3[[#This Row],[Extra
payment]]&lt;=PaymentSchedule3[[#This Row],[Beginning
balance]],PaymentSchedule3[[#This Row],[Beginning
balance]]-PaymentSchedule3[[#This Row],[Principal]],0),"")</f>
        <v>0</v>
      </c>
      <c r="K368" s="33">
        <f ca="1">IF(PaymentSchedule3[[#This Row],[Payment number]]&lt;&gt;"",SUM(INDEX(PaymentSchedule3[Interest],1,1):PaymentSchedule3[[#This Row],[Interest]]),"")</f>
        <v>113946.97446634714</v>
      </c>
    </row>
    <row r="369" spans="2:11" ht="24" customHeight="1" x14ac:dyDescent="0.25">
      <c r="B369" s="31">
        <f ca="1">IF(LoanIsGood,IF(ROW()-ROW(PaymentSchedule3[[#Headers],[Payment number]])&gt;ScheduledNumberOfPayments,"",ROW()-ROW(PaymentSchedule3[[#Headers],[Payment number]])),"")</f>
        <v>356</v>
      </c>
      <c r="C369" s="32">
        <f ca="1">IF(PaymentSchedule3[[#This Row],[Payment number]]&lt;&gt;"",EOMONTH(LoanStartDate,ROW(PaymentSchedule3[[#This Row],[Payment number]])-ROW(PaymentSchedule3[[#Headers],[Payment number]])-2)+DAY(LoanStartDate),"")</f>
        <v>56674</v>
      </c>
      <c r="D369" s="33">
        <f ca="1">IF(PaymentSchedule3[[#This Row],[Payment number]]&lt;&gt;"",IF(ROW()-ROW(PaymentSchedule3[[#Headers],[Beginning
balance]])=1,LoanAmount,INDEX(PaymentSchedule3[Ending
balance],ROW()-ROW(PaymentSchedule3[[#Headers],[Beginning
balance]])-1)),"")</f>
        <v>0</v>
      </c>
      <c r="E369" s="33">
        <f ca="1">IF(PaymentSchedule3[[#This Row],[Payment number]]&lt;&gt;"",ScheduledPayment,"")</f>
        <v>1122.6117195220611</v>
      </c>
      <c r="F3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9" s="33">
        <f ca="1">IF(PaymentSchedule3[[#This Row],[Payment number]]&lt;&gt;"",PaymentSchedule3[[#This Row],[Total
payment]]-PaymentSchedule3[[#This Row],[Interest]],"")</f>
        <v>0</v>
      </c>
      <c r="I369" s="33">
        <f ca="1">IF(PaymentSchedule3[[#This Row],[Payment number]]&lt;&gt;"",PaymentSchedule3[[#This Row],[Beginning
balance]]*(InterestRate/PaymentsPerYear),"")</f>
        <v>0</v>
      </c>
      <c r="J369" s="33">
        <f ca="1">IF(PaymentSchedule3[[#This Row],[Payment number]]&lt;&gt;"",IF(PaymentSchedule3[[#This Row],[Scheduled payment]]+PaymentSchedule3[[#This Row],[Extra
payment]]&lt;=PaymentSchedule3[[#This Row],[Beginning
balance]],PaymentSchedule3[[#This Row],[Beginning
balance]]-PaymentSchedule3[[#This Row],[Principal]],0),"")</f>
        <v>0</v>
      </c>
      <c r="K369" s="33">
        <f ca="1">IF(PaymentSchedule3[[#This Row],[Payment number]]&lt;&gt;"",SUM(INDEX(PaymentSchedule3[Interest],1,1):PaymentSchedule3[[#This Row],[Interest]]),"")</f>
        <v>113946.97446634714</v>
      </c>
    </row>
    <row r="370" spans="2:11" ht="24" customHeight="1" x14ac:dyDescent="0.25">
      <c r="B370" s="31">
        <f ca="1">IF(LoanIsGood,IF(ROW()-ROW(PaymentSchedule3[[#Headers],[Payment number]])&gt;ScheduledNumberOfPayments,"",ROW()-ROW(PaymentSchedule3[[#Headers],[Payment number]])),"")</f>
        <v>357</v>
      </c>
      <c r="C370" s="32">
        <f ca="1">IF(PaymentSchedule3[[#This Row],[Payment number]]&lt;&gt;"",EOMONTH(LoanStartDate,ROW(PaymentSchedule3[[#This Row],[Payment number]])-ROW(PaymentSchedule3[[#Headers],[Payment number]])-2)+DAY(LoanStartDate),"")</f>
        <v>56702</v>
      </c>
      <c r="D370" s="33">
        <f ca="1">IF(PaymentSchedule3[[#This Row],[Payment number]]&lt;&gt;"",IF(ROW()-ROW(PaymentSchedule3[[#Headers],[Beginning
balance]])=1,LoanAmount,INDEX(PaymentSchedule3[Ending
balance],ROW()-ROW(PaymentSchedule3[[#Headers],[Beginning
balance]])-1)),"")</f>
        <v>0</v>
      </c>
      <c r="E370" s="33">
        <f ca="1">IF(PaymentSchedule3[[#This Row],[Payment number]]&lt;&gt;"",ScheduledPayment,"")</f>
        <v>1122.6117195220611</v>
      </c>
      <c r="F3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0" s="33">
        <f ca="1">IF(PaymentSchedule3[[#This Row],[Payment number]]&lt;&gt;"",PaymentSchedule3[[#This Row],[Total
payment]]-PaymentSchedule3[[#This Row],[Interest]],"")</f>
        <v>0</v>
      </c>
      <c r="I370" s="33">
        <f ca="1">IF(PaymentSchedule3[[#This Row],[Payment number]]&lt;&gt;"",PaymentSchedule3[[#This Row],[Beginning
balance]]*(InterestRate/PaymentsPerYear),"")</f>
        <v>0</v>
      </c>
      <c r="J370" s="33">
        <f ca="1">IF(PaymentSchedule3[[#This Row],[Payment number]]&lt;&gt;"",IF(PaymentSchedule3[[#This Row],[Scheduled payment]]+PaymentSchedule3[[#This Row],[Extra
payment]]&lt;=PaymentSchedule3[[#This Row],[Beginning
balance]],PaymentSchedule3[[#This Row],[Beginning
balance]]-PaymentSchedule3[[#This Row],[Principal]],0),"")</f>
        <v>0</v>
      </c>
      <c r="K370" s="33">
        <f ca="1">IF(PaymentSchedule3[[#This Row],[Payment number]]&lt;&gt;"",SUM(INDEX(PaymentSchedule3[Interest],1,1):PaymentSchedule3[[#This Row],[Interest]]),"")</f>
        <v>113946.97446634714</v>
      </c>
    </row>
    <row r="371" spans="2:11" ht="24" customHeight="1" x14ac:dyDescent="0.25">
      <c r="B371" s="31">
        <f ca="1">IF(LoanIsGood,IF(ROW()-ROW(PaymentSchedule3[[#Headers],[Payment number]])&gt;ScheduledNumberOfPayments,"",ROW()-ROW(PaymentSchedule3[[#Headers],[Payment number]])),"")</f>
        <v>358</v>
      </c>
      <c r="C371" s="32">
        <f ca="1">IF(PaymentSchedule3[[#This Row],[Payment number]]&lt;&gt;"",EOMONTH(LoanStartDate,ROW(PaymentSchedule3[[#This Row],[Payment number]])-ROW(PaymentSchedule3[[#Headers],[Payment number]])-2)+DAY(LoanStartDate),"")</f>
        <v>56733</v>
      </c>
      <c r="D371" s="33">
        <f ca="1">IF(PaymentSchedule3[[#This Row],[Payment number]]&lt;&gt;"",IF(ROW()-ROW(PaymentSchedule3[[#Headers],[Beginning
balance]])=1,LoanAmount,INDEX(PaymentSchedule3[Ending
balance],ROW()-ROW(PaymentSchedule3[[#Headers],[Beginning
balance]])-1)),"")</f>
        <v>0</v>
      </c>
      <c r="E371" s="33">
        <f ca="1">IF(PaymentSchedule3[[#This Row],[Payment number]]&lt;&gt;"",ScheduledPayment,"")</f>
        <v>1122.6117195220611</v>
      </c>
      <c r="F3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1" s="33">
        <f ca="1">IF(PaymentSchedule3[[#This Row],[Payment number]]&lt;&gt;"",PaymentSchedule3[[#This Row],[Total
payment]]-PaymentSchedule3[[#This Row],[Interest]],"")</f>
        <v>0</v>
      </c>
      <c r="I371" s="33">
        <f ca="1">IF(PaymentSchedule3[[#This Row],[Payment number]]&lt;&gt;"",PaymentSchedule3[[#This Row],[Beginning
balance]]*(InterestRate/PaymentsPerYear),"")</f>
        <v>0</v>
      </c>
      <c r="J371" s="33">
        <f ca="1">IF(PaymentSchedule3[[#This Row],[Payment number]]&lt;&gt;"",IF(PaymentSchedule3[[#This Row],[Scheduled payment]]+PaymentSchedule3[[#This Row],[Extra
payment]]&lt;=PaymentSchedule3[[#This Row],[Beginning
balance]],PaymentSchedule3[[#This Row],[Beginning
balance]]-PaymentSchedule3[[#This Row],[Principal]],0),"")</f>
        <v>0</v>
      </c>
      <c r="K371" s="33">
        <f ca="1">IF(PaymentSchedule3[[#This Row],[Payment number]]&lt;&gt;"",SUM(INDEX(PaymentSchedule3[Interest],1,1):PaymentSchedule3[[#This Row],[Interest]]),"")</f>
        <v>113946.97446634714</v>
      </c>
    </row>
    <row r="372" spans="2:11" ht="24" customHeight="1" x14ac:dyDescent="0.25">
      <c r="B372" s="31">
        <f ca="1">IF(LoanIsGood,IF(ROW()-ROW(PaymentSchedule3[[#Headers],[Payment number]])&gt;ScheduledNumberOfPayments,"",ROW()-ROW(PaymentSchedule3[[#Headers],[Payment number]])),"")</f>
        <v>359</v>
      </c>
      <c r="C372" s="32">
        <f ca="1">IF(PaymentSchedule3[[#This Row],[Payment number]]&lt;&gt;"",EOMONTH(LoanStartDate,ROW(PaymentSchedule3[[#This Row],[Payment number]])-ROW(PaymentSchedule3[[#Headers],[Payment number]])-2)+DAY(LoanStartDate),"")</f>
        <v>56763</v>
      </c>
      <c r="D372" s="33">
        <f ca="1">IF(PaymentSchedule3[[#This Row],[Payment number]]&lt;&gt;"",IF(ROW()-ROW(PaymentSchedule3[[#Headers],[Beginning
balance]])=1,LoanAmount,INDEX(PaymentSchedule3[Ending
balance],ROW()-ROW(PaymentSchedule3[[#Headers],[Beginning
balance]])-1)),"")</f>
        <v>0</v>
      </c>
      <c r="E372" s="33">
        <f ca="1">IF(PaymentSchedule3[[#This Row],[Payment number]]&lt;&gt;"",ScheduledPayment,"")</f>
        <v>1122.6117195220611</v>
      </c>
      <c r="F3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2" s="33">
        <f ca="1">IF(PaymentSchedule3[[#This Row],[Payment number]]&lt;&gt;"",PaymentSchedule3[[#This Row],[Total
payment]]-PaymentSchedule3[[#This Row],[Interest]],"")</f>
        <v>0</v>
      </c>
      <c r="I372" s="33">
        <f ca="1">IF(PaymentSchedule3[[#This Row],[Payment number]]&lt;&gt;"",PaymentSchedule3[[#This Row],[Beginning
balance]]*(InterestRate/PaymentsPerYear),"")</f>
        <v>0</v>
      </c>
      <c r="J372" s="33">
        <f ca="1">IF(PaymentSchedule3[[#This Row],[Payment number]]&lt;&gt;"",IF(PaymentSchedule3[[#This Row],[Scheduled payment]]+PaymentSchedule3[[#This Row],[Extra
payment]]&lt;=PaymentSchedule3[[#This Row],[Beginning
balance]],PaymentSchedule3[[#This Row],[Beginning
balance]]-PaymentSchedule3[[#This Row],[Principal]],0),"")</f>
        <v>0</v>
      </c>
      <c r="K372" s="33">
        <f ca="1">IF(PaymentSchedule3[[#This Row],[Payment number]]&lt;&gt;"",SUM(INDEX(PaymentSchedule3[Interest],1,1):PaymentSchedule3[[#This Row],[Interest]]),"")</f>
        <v>113946.97446634714</v>
      </c>
    </row>
    <row r="373" spans="2:11" ht="24" customHeight="1" x14ac:dyDescent="0.25">
      <c r="B373" s="31">
        <f ca="1">IF(LoanIsGood,IF(ROW()-ROW(PaymentSchedule3[[#Headers],[Payment number]])&gt;ScheduledNumberOfPayments,"",ROW()-ROW(PaymentSchedule3[[#Headers],[Payment number]])),"")</f>
        <v>360</v>
      </c>
      <c r="C373" s="32">
        <f ca="1">IF(PaymentSchedule3[[#This Row],[Payment number]]&lt;&gt;"",EOMONTH(LoanStartDate,ROW(PaymentSchedule3[[#This Row],[Payment number]])-ROW(PaymentSchedule3[[#Headers],[Payment number]])-2)+DAY(LoanStartDate),"")</f>
        <v>56794</v>
      </c>
      <c r="D373" s="33">
        <f ca="1">IF(PaymentSchedule3[[#This Row],[Payment number]]&lt;&gt;"",IF(ROW()-ROW(PaymentSchedule3[[#Headers],[Beginning
balance]])=1,LoanAmount,INDEX(PaymentSchedule3[Ending
balance],ROW()-ROW(PaymentSchedule3[[#Headers],[Beginning
balance]])-1)),"")</f>
        <v>0</v>
      </c>
      <c r="E373" s="33">
        <f ca="1">IF(PaymentSchedule3[[#This Row],[Payment number]]&lt;&gt;"",ScheduledPayment,"")</f>
        <v>1122.6117195220611</v>
      </c>
      <c r="F3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3" s="33">
        <f ca="1">IF(PaymentSchedule3[[#This Row],[Payment number]]&lt;&gt;"",PaymentSchedule3[[#This Row],[Total
payment]]-PaymentSchedule3[[#This Row],[Interest]],"")</f>
        <v>0</v>
      </c>
      <c r="I373" s="33">
        <f ca="1">IF(PaymentSchedule3[[#This Row],[Payment number]]&lt;&gt;"",PaymentSchedule3[[#This Row],[Beginning
balance]]*(InterestRate/PaymentsPerYear),"")</f>
        <v>0</v>
      </c>
      <c r="J373" s="33">
        <f ca="1">IF(PaymentSchedule3[[#This Row],[Payment number]]&lt;&gt;"",IF(PaymentSchedule3[[#This Row],[Scheduled payment]]+PaymentSchedule3[[#This Row],[Extra
payment]]&lt;=PaymentSchedule3[[#This Row],[Beginning
balance]],PaymentSchedule3[[#This Row],[Beginning
balance]]-PaymentSchedule3[[#This Row],[Principal]],0),"")</f>
        <v>0</v>
      </c>
      <c r="K373" s="33">
        <f ca="1">IF(PaymentSchedule3[[#This Row],[Payment number]]&lt;&gt;"",SUM(INDEX(PaymentSchedule3[Interest],1,1):PaymentSchedule3[[#This Row],[Interest]]),"")</f>
        <v>113946.97446634714</v>
      </c>
    </row>
    <row r="374" spans="2:11" ht="24" customHeight="1" x14ac:dyDescent="0.25">
      <c r="B374" s="31"/>
      <c r="C374" s="32"/>
      <c r="D374" s="33"/>
      <c r="E374" s="33"/>
      <c r="F374" s="33"/>
      <c r="G374" s="33"/>
      <c r="H374" s="33"/>
      <c r="I374" s="33"/>
      <c r="J374" s="33"/>
      <c r="K374" s="33"/>
    </row>
    <row r="375" spans="2:11" ht="24" customHeight="1" x14ac:dyDescent="0.25">
      <c r="B375" s="31"/>
      <c r="C375" s="32"/>
      <c r="D375" s="33"/>
      <c r="E375" s="33"/>
      <c r="F375" s="33"/>
      <c r="G375" s="33"/>
      <c r="H375" s="33"/>
      <c r="I375" s="33"/>
      <c r="J375" s="33"/>
      <c r="K375" s="33"/>
    </row>
    <row r="376" spans="2:11" ht="24" customHeight="1" x14ac:dyDescent="0.25">
      <c r="B376" s="31"/>
      <c r="C376" s="32"/>
      <c r="D376" s="33"/>
      <c r="E376" s="33"/>
      <c r="F376" s="33"/>
      <c r="G376" s="33"/>
      <c r="H376" s="33"/>
      <c r="I376" s="33"/>
      <c r="J376" s="33"/>
      <c r="K376" s="33"/>
    </row>
    <row r="377" spans="2:11" ht="24" customHeight="1" x14ac:dyDescent="0.25">
      <c r="B377" s="31"/>
      <c r="C377" s="32"/>
      <c r="D377" s="33"/>
      <c r="E377" s="33"/>
      <c r="F377" s="33"/>
      <c r="G377" s="33"/>
      <c r="H377" s="33"/>
      <c r="I377" s="33"/>
      <c r="J377" s="33"/>
      <c r="K377" s="33"/>
    </row>
    <row r="378" spans="2:11" ht="24" customHeight="1" x14ac:dyDescent="0.25">
      <c r="B378" s="31"/>
      <c r="C378" s="32"/>
      <c r="D378" s="33"/>
      <c r="E378" s="33"/>
      <c r="F378" s="33"/>
      <c r="G378" s="33"/>
      <c r="H378" s="33"/>
      <c r="I378" s="33"/>
      <c r="J378" s="33"/>
      <c r="K378" s="33"/>
    </row>
    <row r="379" spans="2:11" ht="24" customHeight="1" x14ac:dyDescent="0.25">
      <c r="B379" s="31"/>
      <c r="C379" s="32"/>
      <c r="D379" s="33"/>
      <c r="E379" s="33"/>
      <c r="F379" s="33"/>
      <c r="G379" s="33"/>
      <c r="H379" s="33"/>
      <c r="I379" s="33"/>
      <c r="J379" s="33"/>
      <c r="K379" s="33"/>
    </row>
    <row r="380" spans="2:11" ht="24" customHeight="1" x14ac:dyDescent="0.25">
      <c r="B380" s="31"/>
      <c r="C380" s="32"/>
      <c r="D380" s="33"/>
      <c r="E380" s="33"/>
      <c r="F380" s="33"/>
      <c r="G380" s="33"/>
      <c r="H380" s="33"/>
      <c r="I380" s="33"/>
      <c r="J380" s="33"/>
      <c r="K380" s="33"/>
    </row>
    <row r="381" spans="2:11" ht="24" customHeight="1" x14ac:dyDescent="0.25">
      <c r="B381" s="31"/>
      <c r="C381" s="32"/>
      <c r="D381" s="33"/>
      <c r="E381" s="33"/>
      <c r="F381" s="33"/>
      <c r="G381" s="33"/>
      <c r="H381" s="33"/>
      <c r="I381" s="33"/>
      <c r="J381" s="33"/>
      <c r="K381" s="33"/>
    </row>
    <row r="382" spans="2:11" ht="24" customHeight="1" x14ac:dyDescent="0.25">
      <c r="B382" s="31"/>
      <c r="C382" s="32"/>
      <c r="D382" s="33"/>
      <c r="E382" s="33"/>
      <c r="F382" s="33"/>
      <c r="G382" s="33"/>
      <c r="H382" s="33"/>
      <c r="I382" s="33"/>
      <c r="J382" s="33"/>
      <c r="K382" s="33"/>
    </row>
    <row r="383" spans="2:11" ht="24" customHeight="1" x14ac:dyDescent="0.25">
      <c r="B383" s="31"/>
      <c r="C383" s="32"/>
      <c r="D383" s="33"/>
      <c r="E383" s="33"/>
      <c r="F383" s="33"/>
      <c r="G383" s="33"/>
      <c r="H383" s="33"/>
      <c r="I383" s="33"/>
      <c r="J383" s="33"/>
      <c r="K383" s="33"/>
    </row>
    <row r="384" spans="2:11" ht="24" customHeight="1" x14ac:dyDescent="0.25">
      <c r="B384" s="31"/>
      <c r="C384" s="32"/>
      <c r="D384" s="33"/>
      <c r="E384" s="33"/>
      <c r="F384" s="33"/>
      <c r="G384" s="33"/>
      <c r="H384" s="33"/>
      <c r="I384" s="33"/>
      <c r="J384" s="33"/>
      <c r="K384" s="33"/>
    </row>
    <row r="385" spans="2:11" ht="24" customHeight="1" x14ac:dyDescent="0.25">
      <c r="B385" s="31"/>
      <c r="C385" s="32"/>
      <c r="D385" s="33"/>
      <c r="E385" s="33"/>
      <c r="F385" s="33"/>
      <c r="G385" s="33"/>
      <c r="H385" s="33"/>
      <c r="I385" s="33"/>
      <c r="J385" s="33"/>
      <c r="K385" s="33"/>
    </row>
    <row r="386" spans="2:11" ht="24" customHeight="1" x14ac:dyDescent="0.25">
      <c r="B386" s="31"/>
      <c r="C386" s="32"/>
      <c r="D386" s="33"/>
      <c r="E386" s="33"/>
      <c r="F386" s="33"/>
      <c r="G386" s="33"/>
      <c r="H386" s="33"/>
      <c r="I386" s="33"/>
      <c r="J386" s="33"/>
      <c r="K386" s="33"/>
    </row>
    <row r="387" spans="2:11" ht="24" customHeight="1" x14ac:dyDescent="0.25">
      <c r="B387" s="31"/>
      <c r="C387" s="32"/>
      <c r="D387" s="33"/>
      <c r="E387" s="33"/>
      <c r="F387" s="33"/>
      <c r="G387" s="33"/>
      <c r="H387" s="33"/>
      <c r="I387" s="33"/>
      <c r="J387" s="33"/>
      <c r="K387" s="33"/>
    </row>
    <row r="388" spans="2:11" ht="24" customHeight="1" x14ac:dyDescent="0.25">
      <c r="B388" s="31"/>
      <c r="C388" s="32"/>
      <c r="D388" s="33"/>
      <c r="E388" s="33"/>
      <c r="F388" s="33"/>
      <c r="G388" s="33"/>
      <c r="H388" s="33"/>
      <c r="I388" s="33"/>
      <c r="J388" s="33"/>
      <c r="K388" s="33"/>
    </row>
    <row r="389" spans="2:11" ht="24" customHeight="1" x14ac:dyDescent="0.25">
      <c r="B389" s="31"/>
      <c r="C389" s="32"/>
      <c r="D389" s="33"/>
      <c r="E389" s="33"/>
      <c r="F389" s="33"/>
      <c r="G389" s="33"/>
      <c r="H389" s="33"/>
      <c r="I389" s="33"/>
      <c r="J389" s="33"/>
      <c r="K389" s="33"/>
    </row>
    <row r="390" spans="2:11" ht="24" customHeight="1" x14ac:dyDescent="0.25">
      <c r="B390" s="31"/>
      <c r="C390" s="32"/>
      <c r="D390" s="33"/>
      <c r="E390" s="33"/>
      <c r="F390" s="33"/>
      <c r="G390" s="33"/>
      <c r="H390" s="33"/>
      <c r="I390" s="33"/>
      <c r="J390" s="33"/>
      <c r="K390" s="33"/>
    </row>
    <row r="391" spans="2:11" ht="24" customHeight="1" x14ac:dyDescent="0.25">
      <c r="B391" s="31"/>
      <c r="C391" s="32"/>
      <c r="D391" s="33"/>
      <c r="E391" s="33"/>
      <c r="F391" s="33"/>
      <c r="G391" s="33"/>
      <c r="H391" s="33"/>
      <c r="I391" s="33"/>
      <c r="J391" s="33"/>
      <c r="K391" s="33"/>
    </row>
    <row r="392" spans="2:11" ht="24" customHeight="1" x14ac:dyDescent="0.25">
      <c r="B392" s="31"/>
      <c r="C392" s="32"/>
      <c r="D392" s="33"/>
      <c r="E392" s="33"/>
      <c r="F392" s="33"/>
      <c r="G392" s="33"/>
      <c r="H392" s="33"/>
      <c r="I392" s="33"/>
      <c r="J392" s="33"/>
      <c r="K392" s="33"/>
    </row>
    <row r="393" spans="2:11" ht="24" customHeight="1" x14ac:dyDescent="0.25">
      <c r="B393" s="31"/>
      <c r="C393" s="32"/>
      <c r="D393" s="33"/>
      <c r="E393" s="33"/>
      <c r="F393" s="33"/>
      <c r="G393" s="33"/>
      <c r="H393" s="33"/>
      <c r="I393" s="33"/>
      <c r="J393" s="33"/>
      <c r="K393" s="33"/>
    </row>
    <row r="394" spans="2:11" ht="24" customHeight="1" x14ac:dyDescent="0.25">
      <c r="B394" s="31"/>
      <c r="C394" s="32"/>
      <c r="D394" s="33"/>
      <c r="E394" s="33"/>
      <c r="F394" s="33"/>
      <c r="G394" s="33"/>
      <c r="H394" s="33"/>
      <c r="I394" s="33"/>
      <c r="J394" s="33"/>
      <c r="K394" s="33"/>
    </row>
    <row r="395" spans="2:11" ht="24" customHeight="1" x14ac:dyDescent="0.25">
      <c r="B395" s="31"/>
      <c r="C395" s="32"/>
      <c r="D395" s="33"/>
      <c r="E395" s="33"/>
      <c r="F395" s="33"/>
      <c r="G395" s="33"/>
      <c r="H395" s="33"/>
      <c r="I395" s="33"/>
      <c r="J395" s="33"/>
      <c r="K395" s="33"/>
    </row>
    <row r="396" spans="2:11" ht="24" customHeight="1" x14ac:dyDescent="0.25">
      <c r="B396" s="31"/>
      <c r="C396" s="32"/>
      <c r="D396" s="33"/>
      <c r="E396" s="33"/>
      <c r="F396" s="33"/>
      <c r="G396" s="33"/>
      <c r="H396" s="33"/>
      <c r="I396" s="33"/>
      <c r="J396" s="33"/>
      <c r="K396" s="33"/>
    </row>
    <row r="397" spans="2:11" ht="24" customHeight="1" x14ac:dyDescent="0.25">
      <c r="B397" s="31"/>
      <c r="C397" s="32"/>
      <c r="D397" s="33"/>
      <c r="E397" s="33"/>
      <c r="F397" s="33"/>
      <c r="G397" s="33"/>
      <c r="H397" s="33"/>
      <c r="I397" s="33"/>
      <c r="J397" s="33"/>
      <c r="K397" s="33"/>
    </row>
    <row r="398" spans="2:11" ht="24" customHeight="1" x14ac:dyDescent="0.25">
      <c r="B398" s="31"/>
      <c r="C398" s="32"/>
      <c r="D398" s="33"/>
      <c r="E398" s="33"/>
      <c r="F398" s="33"/>
      <c r="G398" s="33"/>
      <c r="H398" s="33"/>
      <c r="I398" s="33"/>
      <c r="J398" s="33"/>
      <c r="K398" s="33"/>
    </row>
    <row r="399" spans="2:11" ht="24" customHeight="1" x14ac:dyDescent="0.25">
      <c r="B399" s="31"/>
      <c r="C399" s="32"/>
      <c r="D399" s="33"/>
      <c r="E399" s="33"/>
      <c r="F399" s="33"/>
      <c r="G399" s="33"/>
      <c r="H399" s="33"/>
      <c r="I399" s="33"/>
      <c r="J399" s="33"/>
      <c r="K399" s="33"/>
    </row>
    <row r="400" spans="2:11" ht="24" customHeight="1" x14ac:dyDescent="0.25">
      <c r="B400" s="31"/>
      <c r="C400" s="32"/>
      <c r="D400" s="33"/>
      <c r="E400" s="33"/>
      <c r="F400" s="33"/>
      <c r="G400" s="33"/>
      <c r="H400" s="33"/>
      <c r="I400" s="33"/>
      <c r="J400" s="33"/>
      <c r="K400" s="33"/>
    </row>
    <row r="401" spans="2:11" ht="24" customHeight="1" x14ac:dyDescent="0.25">
      <c r="B401" s="31"/>
      <c r="C401" s="32"/>
      <c r="D401" s="33"/>
      <c r="E401" s="33"/>
      <c r="F401" s="33"/>
      <c r="G401" s="33"/>
      <c r="H401" s="33"/>
      <c r="I401" s="33"/>
      <c r="J401" s="33"/>
      <c r="K401" s="33"/>
    </row>
    <row r="402" spans="2:11" ht="24" customHeight="1" x14ac:dyDescent="0.25">
      <c r="B402" s="31"/>
      <c r="C402" s="32"/>
      <c r="D402" s="33"/>
      <c r="E402" s="33"/>
      <c r="F402" s="33"/>
      <c r="G402" s="33"/>
      <c r="H402" s="33"/>
      <c r="I402" s="33"/>
      <c r="J402" s="33"/>
      <c r="K402" s="33"/>
    </row>
    <row r="403" spans="2:11" ht="24" customHeight="1" x14ac:dyDescent="0.25">
      <c r="B403" s="31"/>
      <c r="C403" s="32"/>
      <c r="D403" s="33"/>
      <c r="E403" s="33"/>
      <c r="F403" s="33"/>
      <c r="G403" s="33"/>
      <c r="H403" s="33"/>
      <c r="I403" s="33"/>
      <c r="J403" s="33"/>
      <c r="K403" s="33"/>
    </row>
    <row r="404" spans="2:11" ht="24" customHeight="1" x14ac:dyDescent="0.25">
      <c r="B404" s="31"/>
      <c r="C404" s="32"/>
      <c r="D404" s="33"/>
      <c r="E404" s="33"/>
      <c r="F404" s="33"/>
      <c r="G404" s="33"/>
      <c r="H404" s="33"/>
      <c r="I404" s="33"/>
      <c r="J404" s="33"/>
      <c r="K404" s="33"/>
    </row>
    <row r="405" spans="2:11" ht="24" customHeight="1" x14ac:dyDescent="0.25">
      <c r="B405" s="31"/>
      <c r="C405" s="32"/>
      <c r="D405" s="33"/>
      <c r="E405" s="33"/>
      <c r="F405" s="33"/>
      <c r="G405" s="33"/>
      <c r="H405" s="33"/>
      <c r="I405" s="33"/>
      <c r="J405" s="33"/>
      <c r="K405" s="33"/>
    </row>
    <row r="406" spans="2:11" ht="24" customHeight="1" x14ac:dyDescent="0.25">
      <c r="B406" s="31"/>
      <c r="C406" s="32"/>
      <c r="D406" s="33"/>
      <c r="E406" s="33"/>
      <c r="F406" s="33"/>
      <c r="G406" s="33"/>
      <c r="H406" s="33"/>
      <c r="I406" s="33"/>
      <c r="J406" s="33"/>
      <c r="K406" s="33"/>
    </row>
    <row r="407" spans="2:11" ht="24" customHeight="1" x14ac:dyDescent="0.25">
      <c r="B407" s="31"/>
      <c r="C407" s="32"/>
      <c r="D407" s="33"/>
      <c r="E407" s="33"/>
      <c r="F407" s="33"/>
      <c r="G407" s="33"/>
      <c r="H407" s="33"/>
      <c r="I407" s="33"/>
      <c r="J407" s="33"/>
      <c r="K407" s="33"/>
    </row>
    <row r="408" spans="2:11" ht="24" customHeight="1" x14ac:dyDescent="0.25">
      <c r="B408" s="31"/>
      <c r="C408" s="32"/>
      <c r="D408" s="33"/>
      <c r="E408" s="33"/>
      <c r="F408" s="33"/>
      <c r="G408" s="33"/>
      <c r="H408" s="33"/>
      <c r="I408" s="33"/>
      <c r="J408" s="33"/>
      <c r="K408" s="33"/>
    </row>
    <row r="409" spans="2:11" ht="24" customHeight="1" x14ac:dyDescent="0.25">
      <c r="B409" s="31"/>
      <c r="C409" s="32"/>
      <c r="D409" s="33"/>
      <c r="E409" s="33"/>
      <c r="F409" s="33"/>
      <c r="G409" s="33"/>
      <c r="H409" s="33"/>
      <c r="I409" s="33"/>
      <c r="J409" s="33"/>
      <c r="K409" s="33"/>
    </row>
    <row r="410" spans="2:11" ht="24" customHeight="1" x14ac:dyDescent="0.25">
      <c r="B410" s="31"/>
      <c r="C410" s="32"/>
      <c r="D410" s="33"/>
      <c r="E410" s="33"/>
      <c r="F410" s="33"/>
      <c r="G410" s="33"/>
      <c r="H410" s="33"/>
      <c r="I410" s="33"/>
      <c r="J410" s="33"/>
      <c r="K410" s="33"/>
    </row>
    <row r="411" spans="2:11" ht="24" customHeight="1" x14ac:dyDescent="0.25">
      <c r="B411" s="31"/>
      <c r="C411" s="32"/>
      <c r="D411" s="33"/>
      <c r="E411" s="33"/>
      <c r="F411" s="33"/>
      <c r="G411" s="33"/>
      <c r="H411" s="33"/>
      <c r="I411" s="33"/>
      <c r="J411" s="33"/>
      <c r="K411" s="33"/>
    </row>
    <row r="412" spans="2:11" ht="24" customHeight="1" x14ac:dyDescent="0.25">
      <c r="B412" s="31"/>
      <c r="C412" s="32"/>
      <c r="D412" s="33"/>
      <c r="E412" s="33"/>
      <c r="F412" s="33"/>
      <c r="G412" s="33"/>
      <c r="H412" s="33"/>
      <c r="I412" s="33"/>
      <c r="J412" s="33"/>
      <c r="K412" s="33"/>
    </row>
    <row r="413" spans="2:11" ht="24" customHeight="1" x14ac:dyDescent="0.25">
      <c r="B413" s="31"/>
      <c r="C413" s="32"/>
      <c r="D413" s="33"/>
      <c r="E413" s="33"/>
      <c r="F413" s="33"/>
      <c r="G413" s="33"/>
      <c r="H413" s="33"/>
      <c r="I413" s="33"/>
      <c r="J413" s="33"/>
      <c r="K413" s="33"/>
    </row>
    <row r="414" spans="2:11" ht="24" customHeight="1" x14ac:dyDescent="0.25">
      <c r="B414" s="31"/>
      <c r="C414" s="32"/>
      <c r="D414" s="33"/>
      <c r="E414" s="33"/>
      <c r="F414" s="33"/>
      <c r="G414" s="33"/>
      <c r="H414" s="33"/>
      <c r="I414" s="33"/>
      <c r="J414" s="33"/>
      <c r="K414" s="33"/>
    </row>
    <row r="415" spans="2:11" ht="24" customHeight="1" x14ac:dyDescent="0.25">
      <c r="B415" s="31"/>
      <c r="C415" s="32"/>
      <c r="D415" s="33"/>
      <c r="E415" s="33"/>
      <c r="F415" s="33"/>
      <c r="G415" s="33"/>
      <c r="H415" s="33"/>
      <c r="I415" s="33"/>
      <c r="J415" s="33"/>
      <c r="K415" s="33"/>
    </row>
    <row r="416" spans="2:11" ht="24" customHeight="1" x14ac:dyDescent="0.25">
      <c r="B416" s="31"/>
      <c r="C416" s="32"/>
      <c r="D416" s="33"/>
      <c r="E416" s="33"/>
      <c r="F416" s="33"/>
      <c r="G416" s="33"/>
      <c r="H416" s="33"/>
      <c r="I416" s="33"/>
      <c r="J416" s="33"/>
      <c r="K416" s="33"/>
    </row>
    <row r="417" spans="2:11" ht="24" customHeight="1" x14ac:dyDescent="0.25">
      <c r="B417" s="31"/>
      <c r="C417" s="32"/>
      <c r="D417" s="33"/>
      <c r="E417" s="33"/>
      <c r="F417" s="33"/>
      <c r="G417" s="33"/>
      <c r="H417" s="33"/>
      <c r="I417" s="33"/>
      <c r="J417" s="33"/>
      <c r="K417" s="33"/>
    </row>
    <row r="418" spans="2:11" ht="24" customHeight="1" x14ac:dyDescent="0.25">
      <c r="B418" s="31"/>
      <c r="C418" s="32"/>
      <c r="D418" s="33"/>
      <c r="E418" s="33"/>
      <c r="F418" s="33"/>
      <c r="G418" s="33"/>
      <c r="H418" s="33"/>
      <c r="I418" s="33"/>
      <c r="J418" s="33"/>
      <c r="K418" s="33"/>
    </row>
    <row r="419" spans="2:11" ht="24" customHeight="1" x14ac:dyDescent="0.25">
      <c r="B419" s="31"/>
      <c r="C419" s="32"/>
      <c r="D419" s="33"/>
      <c r="E419" s="33"/>
      <c r="F419" s="33"/>
      <c r="G419" s="33"/>
      <c r="H419" s="33"/>
      <c r="I419" s="33"/>
      <c r="J419" s="33"/>
      <c r="K419" s="33"/>
    </row>
    <row r="420" spans="2:11" ht="24" customHeight="1" x14ac:dyDescent="0.25">
      <c r="B420" s="31"/>
      <c r="C420" s="32"/>
      <c r="D420" s="33"/>
      <c r="E420" s="33"/>
      <c r="F420" s="33"/>
      <c r="G420" s="33"/>
      <c r="H420" s="33"/>
      <c r="I420" s="33"/>
      <c r="J420" s="33"/>
      <c r="K420" s="33"/>
    </row>
    <row r="421" spans="2:11" ht="24" customHeight="1" x14ac:dyDescent="0.25">
      <c r="B421" s="31"/>
      <c r="C421" s="32"/>
      <c r="D421" s="33"/>
      <c r="E421" s="33"/>
      <c r="F421" s="33"/>
      <c r="G421" s="33"/>
      <c r="H421" s="33"/>
      <c r="I421" s="33"/>
      <c r="J421" s="33"/>
      <c r="K421" s="33"/>
    </row>
    <row r="422" spans="2:11" ht="24" customHeight="1" x14ac:dyDescent="0.25">
      <c r="B422" s="31"/>
      <c r="C422" s="32"/>
      <c r="D422" s="33"/>
      <c r="E422" s="33"/>
      <c r="F422" s="33"/>
      <c r="G422" s="33"/>
      <c r="H422" s="33"/>
      <c r="I422" s="33"/>
      <c r="J422" s="33"/>
      <c r="K422" s="33"/>
    </row>
    <row r="423" spans="2:11" ht="24" customHeight="1" x14ac:dyDescent="0.25">
      <c r="B423" s="31"/>
      <c r="C423" s="32"/>
      <c r="D423" s="33"/>
      <c r="E423" s="33"/>
      <c r="F423" s="33"/>
      <c r="G423" s="33"/>
      <c r="H423" s="33"/>
      <c r="I423" s="33"/>
      <c r="J423" s="33"/>
      <c r="K423" s="33"/>
    </row>
    <row r="424" spans="2:11" ht="24" customHeight="1" x14ac:dyDescent="0.25">
      <c r="B424" s="31"/>
      <c r="C424" s="32"/>
      <c r="D424" s="33"/>
      <c r="E424" s="33"/>
      <c r="F424" s="33"/>
      <c r="G424" s="33"/>
      <c r="H424" s="33"/>
      <c r="I424" s="33"/>
      <c r="J424" s="33"/>
      <c r="K424" s="33"/>
    </row>
    <row r="425" spans="2:11" ht="24" customHeight="1" x14ac:dyDescent="0.25">
      <c r="B425" s="31"/>
      <c r="C425" s="32"/>
      <c r="D425" s="33"/>
      <c r="E425" s="33"/>
      <c r="F425" s="33"/>
      <c r="G425" s="33"/>
      <c r="H425" s="33"/>
      <c r="I425" s="33"/>
      <c r="J425" s="33"/>
      <c r="K425" s="33"/>
    </row>
    <row r="426" spans="2:11" ht="24" customHeight="1" x14ac:dyDescent="0.25">
      <c r="B426" s="31"/>
      <c r="C426" s="32"/>
      <c r="D426" s="33"/>
      <c r="E426" s="33"/>
      <c r="F426" s="33"/>
      <c r="G426" s="33"/>
      <c r="H426" s="33"/>
      <c r="I426" s="33"/>
      <c r="J426" s="33"/>
      <c r="K426" s="33"/>
    </row>
    <row r="427" spans="2:11" ht="24" customHeight="1" x14ac:dyDescent="0.25">
      <c r="B427" s="31"/>
      <c r="C427" s="32"/>
      <c r="D427" s="33"/>
      <c r="E427" s="33"/>
      <c r="F427" s="33"/>
      <c r="G427" s="33"/>
      <c r="H427" s="33"/>
      <c r="I427" s="33"/>
      <c r="J427" s="33"/>
      <c r="K427" s="33"/>
    </row>
    <row r="428" spans="2:11" ht="24" customHeight="1" x14ac:dyDescent="0.25">
      <c r="B428" s="31"/>
      <c r="C428" s="32"/>
      <c r="D428" s="33"/>
      <c r="E428" s="33"/>
      <c r="F428" s="33"/>
      <c r="G428" s="33"/>
      <c r="H428" s="33"/>
      <c r="I428" s="33"/>
      <c r="J428" s="33"/>
      <c r="K428" s="33"/>
    </row>
    <row r="429" spans="2:11" ht="24" customHeight="1" x14ac:dyDescent="0.25">
      <c r="B429" s="31"/>
      <c r="C429" s="32"/>
      <c r="D429" s="33"/>
      <c r="E429" s="33"/>
      <c r="F429" s="33"/>
      <c r="G429" s="33"/>
      <c r="H429" s="33"/>
      <c r="I429" s="33"/>
      <c r="J429" s="33"/>
      <c r="K429" s="33"/>
    </row>
    <row r="430" spans="2:11" ht="24" customHeight="1" x14ac:dyDescent="0.25">
      <c r="B430" s="31"/>
      <c r="C430" s="32"/>
      <c r="D430" s="33"/>
      <c r="E430" s="33"/>
      <c r="F430" s="33"/>
      <c r="G430" s="33"/>
      <c r="H430" s="33"/>
      <c r="I430" s="33"/>
      <c r="J430" s="33"/>
      <c r="K430" s="33"/>
    </row>
    <row r="431" spans="2:11" ht="24" customHeight="1" x14ac:dyDescent="0.25">
      <c r="B431" s="31"/>
      <c r="C431" s="32"/>
      <c r="D431" s="33"/>
      <c r="E431" s="33"/>
      <c r="F431" s="33"/>
      <c r="G431" s="33"/>
      <c r="H431" s="33"/>
      <c r="I431" s="33"/>
      <c r="J431" s="33"/>
      <c r="K431" s="33"/>
    </row>
    <row r="432" spans="2:11" ht="24" customHeight="1" x14ac:dyDescent="0.25">
      <c r="B432" s="31"/>
      <c r="C432" s="32"/>
      <c r="D432" s="33"/>
      <c r="E432" s="33"/>
      <c r="F432" s="33"/>
      <c r="G432" s="33"/>
      <c r="H432" s="33"/>
      <c r="I432" s="33"/>
      <c r="J432" s="33"/>
      <c r="K432" s="33"/>
    </row>
    <row r="433" spans="2:11" ht="24" customHeight="1" x14ac:dyDescent="0.25">
      <c r="B433" s="31"/>
      <c r="C433" s="32"/>
      <c r="D433" s="33"/>
      <c r="E433" s="33"/>
      <c r="F433" s="33"/>
      <c r="G433" s="33"/>
      <c r="H433" s="33"/>
      <c r="I433" s="33"/>
      <c r="J433" s="33"/>
      <c r="K433" s="33"/>
    </row>
    <row r="434" spans="2:11" ht="24" customHeight="1" x14ac:dyDescent="0.25">
      <c r="B434" s="31"/>
      <c r="C434" s="32"/>
      <c r="D434" s="33"/>
      <c r="E434" s="33"/>
      <c r="F434" s="33"/>
      <c r="G434" s="33"/>
      <c r="H434" s="33"/>
      <c r="I434" s="33"/>
      <c r="J434" s="33"/>
      <c r="K434" s="33"/>
    </row>
    <row r="435" spans="2:11" ht="24" customHeight="1" x14ac:dyDescent="0.25">
      <c r="B435" s="31"/>
      <c r="C435" s="32"/>
      <c r="D435" s="33"/>
      <c r="E435" s="33"/>
      <c r="F435" s="33"/>
      <c r="G435" s="33"/>
      <c r="H435" s="33"/>
      <c r="I435" s="33"/>
      <c r="J435" s="33"/>
      <c r="K435" s="33"/>
    </row>
    <row r="436" spans="2:11" ht="24" customHeight="1" x14ac:dyDescent="0.25">
      <c r="B436" s="31"/>
      <c r="C436" s="32"/>
      <c r="D436" s="33"/>
      <c r="E436" s="33"/>
      <c r="F436" s="33"/>
      <c r="G436" s="33"/>
      <c r="H436" s="33"/>
      <c r="I436" s="33"/>
      <c r="J436" s="33"/>
      <c r="K436" s="33"/>
    </row>
    <row r="437" spans="2:11" ht="24" customHeight="1" x14ac:dyDescent="0.25">
      <c r="B437" s="31"/>
      <c r="C437" s="32"/>
      <c r="D437" s="33"/>
      <c r="E437" s="33"/>
      <c r="F437" s="33"/>
      <c r="G437" s="33"/>
      <c r="H437" s="33"/>
      <c r="I437" s="33"/>
      <c r="J437" s="33"/>
      <c r="K437" s="33"/>
    </row>
    <row r="438" spans="2:11" ht="24" customHeight="1" x14ac:dyDescent="0.25">
      <c r="B438" s="31"/>
      <c r="C438" s="32"/>
      <c r="D438" s="33"/>
      <c r="E438" s="33"/>
      <c r="F438" s="33"/>
      <c r="G438" s="33"/>
      <c r="H438" s="33"/>
      <c r="I438" s="33"/>
      <c r="J438" s="33"/>
      <c r="K438" s="33"/>
    </row>
    <row r="439" spans="2:11" ht="24" customHeight="1" x14ac:dyDescent="0.25">
      <c r="B439" s="31"/>
      <c r="C439" s="32"/>
      <c r="D439" s="33"/>
      <c r="E439" s="33"/>
      <c r="F439" s="33"/>
      <c r="G439" s="33"/>
      <c r="H439" s="33"/>
      <c r="I439" s="33"/>
      <c r="J439" s="33"/>
      <c r="K439" s="33"/>
    </row>
    <row r="440" spans="2:11" ht="24" customHeight="1" x14ac:dyDescent="0.25">
      <c r="B440" s="31"/>
      <c r="C440" s="32"/>
      <c r="D440" s="33"/>
      <c r="E440" s="33"/>
      <c r="F440" s="33"/>
      <c r="G440" s="33"/>
      <c r="H440" s="33"/>
      <c r="I440" s="33"/>
      <c r="J440" s="33"/>
      <c r="K440" s="33"/>
    </row>
    <row r="441" spans="2:11" ht="24" customHeight="1" x14ac:dyDescent="0.25">
      <c r="B441" s="31"/>
      <c r="C441" s="32"/>
      <c r="D441" s="33"/>
      <c r="E441" s="33"/>
      <c r="F441" s="33"/>
      <c r="G441" s="33"/>
      <c r="H441" s="33"/>
      <c r="I441" s="33"/>
      <c r="J441" s="33"/>
      <c r="K441" s="33"/>
    </row>
    <row r="442" spans="2:11" ht="24" customHeight="1" x14ac:dyDescent="0.25">
      <c r="B442" s="31"/>
      <c r="C442" s="32"/>
      <c r="D442" s="33"/>
      <c r="E442" s="33"/>
      <c r="F442" s="33"/>
      <c r="G442" s="33"/>
      <c r="H442" s="33"/>
      <c r="I442" s="33"/>
      <c r="J442" s="33"/>
      <c r="K442" s="33"/>
    </row>
    <row r="443" spans="2:11" ht="24" customHeight="1" x14ac:dyDescent="0.25">
      <c r="B443" s="31"/>
      <c r="C443" s="32"/>
      <c r="D443" s="33"/>
      <c r="E443" s="33"/>
      <c r="F443" s="33"/>
      <c r="G443" s="33"/>
      <c r="H443" s="33"/>
      <c r="I443" s="33"/>
      <c r="J443" s="33"/>
      <c r="K443" s="33"/>
    </row>
    <row r="444" spans="2:11" ht="24" customHeight="1" x14ac:dyDescent="0.25">
      <c r="B444" s="31"/>
      <c r="C444" s="32"/>
      <c r="D444" s="33"/>
      <c r="E444" s="33"/>
      <c r="F444" s="33"/>
      <c r="G444" s="33"/>
      <c r="H444" s="33"/>
      <c r="I444" s="33"/>
      <c r="J444" s="33"/>
      <c r="K444" s="33"/>
    </row>
    <row r="445" spans="2:11" ht="24" customHeight="1" x14ac:dyDescent="0.25">
      <c r="B445" s="31"/>
      <c r="C445" s="32"/>
      <c r="D445" s="33"/>
      <c r="E445" s="33"/>
      <c r="F445" s="33"/>
      <c r="G445" s="33"/>
      <c r="H445" s="33"/>
      <c r="I445" s="33"/>
      <c r="J445" s="33"/>
      <c r="K445" s="33"/>
    </row>
    <row r="446" spans="2:11" ht="24" customHeight="1" x14ac:dyDescent="0.25">
      <c r="B446" s="31"/>
      <c r="C446" s="32"/>
      <c r="D446" s="33"/>
      <c r="E446" s="33"/>
      <c r="F446" s="33"/>
      <c r="G446" s="33"/>
      <c r="H446" s="33"/>
      <c r="I446" s="33"/>
      <c r="J446" s="33"/>
      <c r="K446" s="33"/>
    </row>
    <row r="447" spans="2:11" ht="24" customHeight="1" x14ac:dyDescent="0.25">
      <c r="B447" s="31"/>
      <c r="C447" s="32"/>
      <c r="D447" s="33"/>
      <c r="E447" s="33"/>
      <c r="F447" s="33"/>
      <c r="G447" s="33"/>
      <c r="H447" s="33"/>
      <c r="I447" s="33"/>
      <c r="J447" s="33"/>
      <c r="K447" s="33"/>
    </row>
    <row r="448" spans="2:11" ht="24" customHeight="1" x14ac:dyDescent="0.25">
      <c r="B448" s="31"/>
      <c r="C448" s="32"/>
      <c r="D448" s="33"/>
      <c r="E448" s="33"/>
      <c r="F448" s="33"/>
      <c r="G448" s="33"/>
      <c r="H448" s="33"/>
      <c r="I448" s="33"/>
      <c r="J448" s="33"/>
      <c r="K448" s="33"/>
    </row>
    <row r="449" spans="2:11" ht="24" customHeight="1" x14ac:dyDescent="0.25">
      <c r="B449" s="31"/>
      <c r="C449" s="32"/>
      <c r="D449" s="33"/>
      <c r="E449" s="33"/>
      <c r="F449" s="33"/>
      <c r="G449" s="33"/>
      <c r="H449" s="33"/>
      <c r="I449" s="33"/>
      <c r="J449" s="33"/>
      <c r="K449" s="33"/>
    </row>
    <row r="450" spans="2:11" ht="24" customHeight="1" x14ac:dyDescent="0.25">
      <c r="B450" s="31"/>
      <c r="C450" s="32"/>
      <c r="D450" s="33"/>
      <c r="E450" s="33"/>
      <c r="F450" s="33"/>
      <c r="G450" s="33"/>
      <c r="H450" s="33"/>
      <c r="I450" s="33"/>
      <c r="J450" s="33"/>
      <c r="K450" s="33"/>
    </row>
    <row r="451" spans="2:11" ht="24" customHeight="1" x14ac:dyDescent="0.25">
      <c r="B451" s="31"/>
      <c r="C451" s="32"/>
      <c r="D451" s="33"/>
      <c r="E451" s="33"/>
      <c r="F451" s="33"/>
      <c r="G451" s="33"/>
      <c r="H451" s="33"/>
      <c r="I451" s="33"/>
      <c r="J451" s="33"/>
      <c r="K451" s="33"/>
    </row>
    <row r="452" spans="2:11" ht="24" customHeight="1" x14ac:dyDescent="0.25">
      <c r="B452" s="31"/>
      <c r="C452" s="32"/>
      <c r="D452" s="33"/>
      <c r="E452" s="33"/>
      <c r="F452" s="33"/>
      <c r="G452" s="33"/>
      <c r="H452" s="33"/>
      <c r="I452" s="33"/>
      <c r="J452" s="33"/>
      <c r="K452" s="33"/>
    </row>
    <row r="453" spans="2:11" ht="24" customHeight="1" x14ac:dyDescent="0.25">
      <c r="B453" s="31"/>
      <c r="C453" s="32"/>
      <c r="D453" s="33"/>
      <c r="E453" s="33"/>
      <c r="F453" s="33"/>
      <c r="G453" s="33"/>
      <c r="H453" s="33"/>
      <c r="I453" s="33"/>
      <c r="J453" s="33"/>
      <c r="K453" s="33"/>
    </row>
    <row r="454" spans="2:11" ht="24" customHeight="1" x14ac:dyDescent="0.25">
      <c r="B454" s="31"/>
      <c r="C454" s="32"/>
      <c r="D454" s="33"/>
      <c r="E454" s="33"/>
      <c r="F454" s="33"/>
      <c r="G454" s="33"/>
      <c r="H454" s="33"/>
      <c r="I454" s="33"/>
      <c r="J454" s="33"/>
      <c r="K454" s="33"/>
    </row>
    <row r="455" spans="2:11" ht="24" customHeight="1" x14ac:dyDescent="0.25">
      <c r="B455" s="31"/>
      <c r="C455" s="32"/>
      <c r="D455" s="33"/>
      <c r="E455" s="33"/>
      <c r="F455" s="33"/>
      <c r="G455" s="33"/>
      <c r="H455" s="33"/>
      <c r="I455" s="33"/>
      <c r="J455" s="33"/>
      <c r="K455" s="33"/>
    </row>
    <row r="456" spans="2:11" ht="24" customHeight="1" x14ac:dyDescent="0.25">
      <c r="B456" s="31"/>
      <c r="C456" s="32"/>
      <c r="D456" s="33"/>
      <c r="E456" s="33"/>
      <c r="F456" s="33"/>
      <c r="G456" s="33"/>
      <c r="H456" s="33"/>
      <c r="I456" s="33"/>
      <c r="J456" s="33"/>
      <c r="K456" s="33"/>
    </row>
    <row r="457" spans="2:11" ht="24" customHeight="1" x14ac:dyDescent="0.25">
      <c r="B457" s="31"/>
      <c r="C457" s="32"/>
      <c r="D457" s="33"/>
      <c r="E457" s="33"/>
      <c r="F457" s="33"/>
      <c r="G457" s="33"/>
      <c r="H457" s="33"/>
      <c r="I457" s="33"/>
      <c r="J457" s="33"/>
      <c r="K457" s="33"/>
    </row>
    <row r="458" spans="2:11" ht="24" customHeight="1" x14ac:dyDescent="0.25">
      <c r="B458" s="31"/>
      <c r="C458" s="32"/>
      <c r="D458" s="33"/>
      <c r="E458" s="33"/>
      <c r="F458" s="33"/>
      <c r="G458" s="33"/>
      <c r="H458" s="33"/>
      <c r="I458" s="33"/>
      <c r="J458" s="33"/>
      <c r="K458" s="33"/>
    </row>
    <row r="459" spans="2:11" ht="24" customHeight="1" x14ac:dyDescent="0.25">
      <c r="B459" s="31"/>
      <c r="C459" s="32"/>
      <c r="D459" s="33"/>
      <c r="E459" s="33"/>
      <c r="F459" s="33"/>
      <c r="G459" s="33"/>
      <c r="H459" s="33"/>
      <c r="I459" s="33"/>
      <c r="J459" s="33"/>
      <c r="K459" s="33"/>
    </row>
    <row r="460" spans="2:11" ht="24" customHeight="1" x14ac:dyDescent="0.25">
      <c r="B460" s="31"/>
      <c r="C460" s="32"/>
      <c r="D460" s="33"/>
      <c r="E460" s="33"/>
      <c r="F460" s="33"/>
      <c r="G460" s="33"/>
      <c r="H460" s="33"/>
      <c r="I460" s="33"/>
      <c r="J460" s="33"/>
      <c r="K460" s="33"/>
    </row>
    <row r="461" spans="2:11" ht="24" customHeight="1" x14ac:dyDescent="0.25">
      <c r="B461" s="31"/>
      <c r="C461" s="32"/>
      <c r="D461" s="33"/>
      <c r="E461" s="33"/>
      <c r="F461" s="33"/>
      <c r="G461" s="33"/>
      <c r="H461" s="33"/>
      <c r="I461" s="33"/>
      <c r="J461" s="33"/>
      <c r="K461" s="33"/>
    </row>
    <row r="462" spans="2:11" ht="24" customHeight="1" x14ac:dyDescent="0.25">
      <c r="B462" s="31"/>
      <c r="C462" s="32"/>
      <c r="D462" s="33"/>
      <c r="E462" s="33"/>
      <c r="F462" s="33"/>
      <c r="G462" s="33"/>
      <c r="H462" s="33"/>
      <c r="I462" s="33"/>
      <c r="J462" s="33"/>
      <c r="K462" s="33"/>
    </row>
    <row r="463" spans="2:11" ht="24" customHeight="1" x14ac:dyDescent="0.25">
      <c r="B463" s="31"/>
      <c r="C463" s="32"/>
      <c r="D463" s="33"/>
      <c r="E463" s="33"/>
      <c r="F463" s="33"/>
      <c r="G463" s="33"/>
      <c r="H463" s="33"/>
      <c r="I463" s="33"/>
      <c r="J463" s="33"/>
      <c r="K463" s="33"/>
    </row>
    <row r="464" spans="2:11" ht="24" customHeight="1" x14ac:dyDescent="0.25">
      <c r="B464" s="31"/>
      <c r="C464" s="32"/>
      <c r="D464" s="33"/>
      <c r="E464" s="33"/>
      <c r="F464" s="33"/>
      <c r="G464" s="33"/>
      <c r="H464" s="33"/>
      <c r="I464" s="33"/>
      <c r="J464" s="33"/>
      <c r="K464" s="33"/>
    </row>
    <row r="465" spans="2:11" ht="24" customHeight="1" x14ac:dyDescent="0.25">
      <c r="B465" s="31"/>
      <c r="C465" s="32"/>
      <c r="D465" s="33"/>
      <c r="E465" s="33"/>
      <c r="F465" s="33"/>
      <c r="G465" s="33"/>
      <c r="H465" s="33"/>
      <c r="I465" s="33"/>
      <c r="J465" s="33"/>
      <c r="K465" s="33"/>
    </row>
    <row r="466" spans="2:11" ht="24" customHeight="1" x14ac:dyDescent="0.25">
      <c r="B466" s="31"/>
      <c r="C466" s="32"/>
      <c r="D466" s="33"/>
      <c r="E466" s="33"/>
      <c r="F466" s="33"/>
      <c r="G466" s="33"/>
      <c r="H466" s="33"/>
      <c r="I466" s="33"/>
      <c r="J466" s="33"/>
      <c r="K466" s="33"/>
    </row>
    <row r="467" spans="2:11" ht="24" customHeight="1" x14ac:dyDescent="0.25">
      <c r="B467" s="31"/>
      <c r="C467" s="32"/>
      <c r="D467" s="33"/>
      <c r="E467" s="33"/>
      <c r="F467" s="33"/>
      <c r="G467" s="33"/>
      <c r="H467" s="33"/>
      <c r="I467" s="33"/>
      <c r="J467" s="33"/>
      <c r="K467" s="33"/>
    </row>
    <row r="468" spans="2:11" ht="24" customHeight="1" x14ac:dyDescent="0.25">
      <c r="B468" s="31"/>
      <c r="C468" s="32"/>
      <c r="D468" s="33"/>
      <c r="E468" s="33"/>
      <c r="F468" s="33"/>
      <c r="G468" s="33"/>
      <c r="H468" s="33"/>
      <c r="I468" s="33"/>
      <c r="J468" s="33"/>
      <c r="K468" s="33"/>
    </row>
    <row r="469" spans="2:11" ht="24" customHeight="1" x14ac:dyDescent="0.25">
      <c r="B469" s="31"/>
      <c r="C469" s="32"/>
      <c r="D469" s="33"/>
      <c r="E469" s="33"/>
      <c r="F469" s="33"/>
      <c r="G469" s="33"/>
      <c r="H469" s="33"/>
      <c r="I469" s="33"/>
      <c r="J469" s="33"/>
      <c r="K469" s="33"/>
    </row>
    <row r="470" spans="2:11" ht="24" customHeight="1" x14ac:dyDescent="0.25">
      <c r="B470" s="31"/>
      <c r="C470" s="32"/>
      <c r="D470" s="33"/>
      <c r="E470" s="33"/>
      <c r="F470" s="33"/>
      <c r="G470" s="33"/>
      <c r="H470" s="33"/>
      <c r="I470" s="33"/>
      <c r="J470" s="33"/>
      <c r="K470" s="33"/>
    </row>
    <row r="471" spans="2:11" ht="24" customHeight="1" x14ac:dyDescent="0.25">
      <c r="B471" s="31"/>
      <c r="C471" s="32"/>
      <c r="D471" s="33"/>
      <c r="E471" s="33"/>
      <c r="F471" s="33"/>
      <c r="G471" s="33"/>
      <c r="H471" s="33"/>
      <c r="I471" s="33"/>
      <c r="J471" s="33"/>
      <c r="K471" s="33"/>
    </row>
    <row r="472" spans="2:11" ht="24" customHeight="1" x14ac:dyDescent="0.25">
      <c r="B472" s="31"/>
      <c r="C472" s="32"/>
      <c r="D472" s="33"/>
      <c r="E472" s="33"/>
      <c r="F472" s="33"/>
      <c r="G472" s="33"/>
      <c r="H472" s="33"/>
      <c r="I472" s="33"/>
      <c r="J472" s="33"/>
      <c r="K472" s="33"/>
    </row>
    <row r="473" spans="2:11" ht="24" customHeight="1" x14ac:dyDescent="0.25">
      <c r="B473" s="31"/>
      <c r="C473" s="32"/>
      <c r="D473" s="33"/>
      <c r="E473" s="33"/>
      <c r="F473" s="33"/>
      <c r="G473" s="33"/>
      <c r="H473" s="33"/>
      <c r="I473" s="33"/>
      <c r="J473" s="33"/>
      <c r="K473" s="33"/>
    </row>
    <row r="474" spans="2:11" ht="24" customHeight="1" x14ac:dyDescent="0.25">
      <c r="B474" s="31"/>
      <c r="C474" s="32"/>
      <c r="D474" s="33"/>
      <c r="E474" s="33"/>
      <c r="F474" s="33"/>
      <c r="G474" s="33"/>
      <c r="H474" s="33"/>
      <c r="I474" s="33"/>
      <c r="J474" s="33"/>
      <c r="K474" s="33"/>
    </row>
    <row r="475" spans="2:11" ht="24" customHeight="1" x14ac:dyDescent="0.25">
      <c r="B475" s="31"/>
      <c r="C475" s="32"/>
      <c r="D475" s="33"/>
      <c r="E475" s="33"/>
      <c r="F475" s="33"/>
      <c r="G475" s="33"/>
      <c r="H475" s="33"/>
      <c r="I475" s="33"/>
      <c r="J475" s="33"/>
      <c r="K475" s="33"/>
    </row>
    <row r="476" spans="2:11" ht="24" customHeight="1" x14ac:dyDescent="0.25">
      <c r="B476" s="31"/>
      <c r="C476" s="32"/>
      <c r="D476" s="33"/>
      <c r="E476" s="33"/>
      <c r="F476" s="33"/>
      <c r="G476" s="33"/>
      <c r="H476" s="33"/>
      <c r="I476" s="33"/>
      <c r="J476" s="33"/>
      <c r="K476" s="33"/>
    </row>
    <row r="477" spans="2:11" ht="24" customHeight="1" x14ac:dyDescent="0.25">
      <c r="B477" s="31"/>
      <c r="C477" s="32"/>
      <c r="D477" s="33"/>
      <c r="E477" s="33"/>
      <c r="F477" s="33"/>
      <c r="G477" s="33"/>
      <c r="H477" s="33"/>
      <c r="I477" s="33"/>
      <c r="J477" s="33"/>
      <c r="K477" s="33"/>
    </row>
    <row r="478" spans="2:11" ht="24" customHeight="1" x14ac:dyDescent="0.25">
      <c r="B478" s="31"/>
      <c r="C478" s="32"/>
      <c r="D478" s="33"/>
      <c r="E478" s="33"/>
      <c r="F478" s="33"/>
      <c r="G478" s="33"/>
      <c r="H478" s="33"/>
      <c r="I478" s="33"/>
      <c r="J478" s="33"/>
      <c r="K478" s="33"/>
    </row>
    <row r="479" spans="2:11" ht="24" customHeight="1" x14ac:dyDescent="0.25">
      <c r="B479" s="31"/>
      <c r="C479" s="32"/>
      <c r="D479" s="33"/>
      <c r="E479" s="33"/>
      <c r="F479" s="33"/>
      <c r="G479" s="33"/>
      <c r="H479" s="33"/>
      <c r="I479" s="33"/>
      <c r="J479" s="33"/>
      <c r="K479" s="33"/>
    </row>
    <row r="480" spans="2:11" ht="24" customHeight="1" x14ac:dyDescent="0.25">
      <c r="B480" s="31"/>
      <c r="C480" s="32"/>
      <c r="D480" s="33"/>
      <c r="E480" s="33"/>
      <c r="F480" s="33"/>
      <c r="G480" s="33"/>
      <c r="H480" s="33"/>
      <c r="I480" s="33"/>
      <c r="J480" s="33"/>
      <c r="K480" s="33"/>
    </row>
    <row r="481" spans="2:11" ht="24" customHeight="1" x14ac:dyDescent="0.25">
      <c r="B481" s="31"/>
      <c r="C481" s="32"/>
      <c r="D481" s="33"/>
      <c r="E481" s="33"/>
      <c r="F481" s="33"/>
      <c r="G481" s="33"/>
      <c r="H481" s="33"/>
      <c r="I481" s="33"/>
      <c r="J481" s="33"/>
      <c r="K481" s="33"/>
    </row>
    <row r="482" spans="2:11" ht="24" customHeight="1" x14ac:dyDescent="0.25">
      <c r="B482" s="31"/>
      <c r="C482" s="32"/>
      <c r="D482" s="33"/>
      <c r="E482" s="33"/>
      <c r="F482" s="33"/>
      <c r="G482" s="33"/>
      <c r="H482" s="33"/>
      <c r="I482" s="33"/>
      <c r="J482" s="33"/>
      <c r="K482" s="33"/>
    </row>
    <row r="483" spans="2:11" ht="24" customHeight="1" x14ac:dyDescent="0.25">
      <c r="B483" s="31"/>
      <c r="C483" s="32"/>
      <c r="D483" s="33"/>
      <c r="E483" s="33"/>
      <c r="F483" s="33"/>
      <c r="G483" s="33"/>
      <c r="H483" s="33"/>
      <c r="I483" s="33"/>
      <c r="J483" s="33"/>
      <c r="K483" s="33"/>
    </row>
    <row r="484" spans="2:11" ht="24" customHeight="1" x14ac:dyDescent="0.25">
      <c r="B484" s="31"/>
      <c r="C484" s="32"/>
      <c r="D484" s="33"/>
      <c r="E484" s="33"/>
      <c r="F484" s="33"/>
      <c r="G484" s="33"/>
      <c r="H484" s="33"/>
      <c r="I484" s="33"/>
      <c r="J484" s="33"/>
      <c r="K484" s="33"/>
    </row>
    <row r="485" spans="2:11" ht="24" customHeight="1" x14ac:dyDescent="0.25">
      <c r="B485" s="31"/>
      <c r="C485" s="32"/>
      <c r="D485" s="33"/>
      <c r="E485" s="33"/>
      <c r="F485" s="33"/>
      <c r="G485" s="33"/>
      <c r="H485" s="33"/>
      <c r="I485" s="33"/>
      <c r="J485" s="33"/>
      <c r="K485" s="33"/>
    </row>
    <row r="486" spans="2:11" ht="24" customHeight="1" x14ac:dyDescent="0.25">
      <c r="B486" s="31"/>
      <c r="C486" s="32"/>
      <c r="D486" s="33"/>
      <c r="E486" s="33"/>
      <c r="F486" s="33"/>
      <c r="G486" s="33"/>
      <c r="H486" s="33"/>
      <c r="I486" s="33"/>
      <c r="J486" s="33"/>
      <c r="K486" s="33"/>
    </row>
    <row r="487" spans="2:11" ht="24" customHeight="1" x14ac:dyDescent="0.25">
      <c r="B487" s="31"/>
      <c r="C487" s="32"/>
      <c r="D487" s="33"/>
      <c r="E487" s="33"/>
      <c r="F487" s="33"/>
      <c r="G487" s="33"/>
      <c r="H487" s="33"/>
      <c r="I487" s="33"/>
      <c r="J487" s="33"/>
      <c r="K487" s="33"/>
    </row>
    <row r="488" spans="2:11" ht="24" customHeight="1" x14ac:dyDescent="0.25">
      <c r="B488" s="31"/>
      <c r="C488" s="32"/>
      <c r="D488" s="33"/>
      <c r="E488" s="33"/>
      <c r="F488" s="33"/>
      <c r="G488" s="33"/>
      <c r="H488" s="33"/>
      <c r="I488" s="33"/>
      <c r="J488" s="33"/>
      <c r="K488" s="33"/>
    </row>
    <row r="489" spans="2:11" ht="24" customHeight="1" x14ac:dyDescent="0.25">
      <c r="B489" s="31"/>
      <c r="C489" s="32"/>
      <c r="D489" s="33"/>
      <c r="E489" s="33"/>
      <c r="F489" s="33"/>
      <c r="G489" s="33"/>
      <c r="H489" s="33"/>
      <c r="I489" s="33"/>
      <c r="J489" s="33"/>
      <c r="K489" s="33"/>
    </row>
    <row r="490" spans="2:11" ht="24" customHeight="1" x14ac:dyDescent="0.25">
      <c r="B490" s="31"/>
      <c r="C490" s="32"/>
      <c r="D490" s="33"/>
      <c r="E490" s="33"/>
      <c r="F490" s="33"/>
      <c r="G490" s="33"/>
      <c r="H490" s="33"/>
      <c r="I490" s="33"/>
      <c r="J490" s="33"/>
      <c r="K490" s="33"/>
    </row>
    <row r="491" spans="2:11" ht="24" customHeight="1" x14ac:dyDescent="0.25">
      <c r="B491" s="31"/>
      <c r="C491" s="32"/>
      <c r="D491" s="33"/>
      <c r="E491" s="33"/>
      <c r="F491" s="33"/>
      <c r="G491" s="33"/>
      <c r="H491" s="33"/>
      <c r="I491" s="33"/>
      <c r="J491" s="33"/>
      <c r="K491" s="33"/>
    </row>
    <row r="492" spans="2:11" ht="24" customHeight="1" x14ac:dyDescent="0.25">
      <c r="B492" s="31"/>
      <c r="C492" s="32"/>
      <c r="D492" s="33"/>
      <c r="E492" s="33"/>
      <c r="F492" s="33"/>
      <c r="G492" s="33"/>
      <c r="H492" s="33"/>
      <c r="I492" s="33"/>
      <c r="J492" s="33"/>
      <c r="K492" s="33"/>
    </row>
    <row r="493" spans="2:11" ht="24" customHeight="1" x14ac:dyDescent="0.25">
      <c r="B493" s="31"/>
      <c r="C493" s="32"/>
      <c r="D493" s="33"/>
      <c r="E493" s="33"/>
      <c r="F493" s="33"/>
      <c r="G493" s="33"/>
      <c r="H493" s="33"/>
      <c r="I493" s="33"/>
      <c r="J493" s="33"/>
      <c r="K493" s="33"/>
    </row>
    <row r="494" spans="2:11" ht="24" customHeight="1" x14ac:dyDescent="0.25">
      <c r="B494" s="31"/>
      <c r="C494" s="32"/>
      <c r="D494" s="33"/>
      <c r="E494" s="33"/>
      <c r="F494" s="33"/>
      <c r="G494" s="33"/>
      <c r="H494" s="33"/>
      <c r="I494" s="33"/>
      <c r="J494" s="33"/>
      <c r="K494" s="33"/>
    </row>
    <row r="495" spans="2:11" ht="24" customHeight="1" x14ac:dyDescent="0.25">
      <c r="B495" s="31"/>
      <c r="C495" s="32"/>
      <c r="D495" s="33"/>
      <c r="E495" s="33"/>
      <c r="F495" s="33"/>
      <c r="G495" s="33"/>
      <c r="H495" s="33"/>
      <c r="I495" s="33"/>
      <c r="J495" s="33"/>
      <c r="K495" s="33"/>
    </row>
    <row r="496" spans="2:11" ht="24" customHeight="1" x14ac:dyDescent="0.25">
      <c r="B496" s="31"/>
      <c r="C496" s="32"/>
      <c r="D496" s="33"/>
      <c r="E496" s="33"/>
      <c r="F496" s="33"/>
      <c r="G496" s="33"/>
      <c r="H496" s="33"/>
      <c r="I496" s="33"/>
      <c r="J496" s="33"/>
      <c r="K496" s="33"/>
    </row>
    <row r="497" spans="2:11" ht="24" customHeight="1" x14ac:dyDescent="0.25">
      <c r="B497" s="31"/>
      <c r="C497" s="32"/>
      <c r="D497" s="33"/>
      <c r="E497" s="33"/>
      <c r="F497" s="33"/>
      <c r="G497" s="33"/>
      <c r="H497" s="33"/>
      <c r="I497" s="33"/>
      <c r="J497" s="33"/>
      <c r="K497" s="33"/>
    </row>
    <row r="498" spans="2:11" ht="24" customHeight="1" x14ac:dyDescent="0.25">
      <c r="B498" s="31"/>
      <c r="C498" s="32"/>
      <c r="D498" s="33"/>
      <c r="E498" s="33"/>
      <c r="F498" s="33"/>
      <c r="G498" s="33"/>
      <c r="H498" s="33"/>
      <c r="I498" s="33"/>
      <c r="J498" s="33"/>
      <c r="K498" s="33"/>
    </row>
    <row r="499" spans="2:11" ht="24" customHeight="1" x14ac:dyDescent="0.25">
      <c r="B499" s="31"/>
      <c r="C499" s="32"/>
      <c r="D499" s="33"/>
      <c r="E499" s="33"/>
      <c r="F499" s="33"/>
      <c r="G499" s="33"/>
      <c r="H499" s="33"/>
      <c r="I499" s="33"/>
      <c r="J499" s="33"/>
      <c r="K499" s="33"/>
    </row>
    <row r="500" spans="2:11" ht="24" customHeight="1" x14ac:dyDescent="0.25">
      <c r="B500" s="31"/>
      <c r="C500" s="32"/>
      <c r="D500" s="33"/>
      <c r="E500" s="33"/>
      <c r="F500" s="33"/>
      <c r="G500" s="33"/>
      <c r="H500" s="33"/>
      <c r="I500" s="33"/>
      <c r="J500" s="33"/>
      <c r="K500" s="33"/>
    </row>
    <row r="501" spans="2:11" ht="24" customHeight="1" x14ac:dyDescent="0.25">
      <c r="B501" s="31"/>
      <c r="C501" s="32"/>
      <c r="D501" s="33"/>
      <c r="E501" s="33"/>
      <c r="F501" s="33"/>
      <c r="G501" s="33"/>
      <c r="H501" s="33"/>
      <c r="I501" s="33"/>
      <c r="J501" s="33"/>
      <c r="K501" s="33"/>
    </row>
    <row r="502" spans="2:11" ht="24" customHeight="1" x14ac:dyDescent="0.25">
      <c r="B502" s="31"/>
      <c r="C502" s="32"/>
      <c r="D502" s="33"/>
      <c r="E502" s="33"/>
      <c r="F502" s="33"/>
      <c r="G502" s="33"/>
      <c r="H502" s="33"/>
      <c r="I502" s="33"/>
      <c r="J502" s="33"/>
      <c r="K502" s="33"/>
    </row>
    <row r="503" spans="2:11" ht="24" customHeight="1" x14ac:dyDescent="0.25">
      <c r="B503" s="31"/>
      <c r="C503" s="32"/>
      <c r="D503" s="33"/>
      <c r="E503" s="33"/>
      <c r="F503" s="33"/>
      <c r="G503" s="33"/>
      <c r="H503" s="33"/>
      <c r="I503" s="33"/>
      <c r="J503" s="33"/>
      <c r="K503" s="33"/>
    </row>
    <row r="504" spans="2:11" ht="24" customHeight="1" x14ac:dyDescent="0.25">
      <c r="B504" s="31"/>
      <c r="C504" s="32"/>
      <c r="D504" s="33"/>
      <c r="E504" s="33"/>
      <c r="F504" s="33"/>
      <c r="G504" s="33"/>
      <c r="H504" s="33"/>
      <c r="I504" s="33"/>
      <c r="J504" s="33"/>
      <c r="K504" s="33"/>
    </row>
    <row r="505" spans="2:11" ht="24" customHeight="1" x14ac:dyDescent="0.25">
      <c r="B505" s="31"/>
      <c r="C505" s="32"/>
      <c r="D505" s="33"/>
      <c r="E505" s="33"/>
      <c r="F505" s="33"/>
      <c r="G505" s="33"/>
      <c r="H505" s="33"/>
      <c r="I505" s="33"/>
      <c r="J505" s="33"/>
      <c r="K505" s="33"/>
    </row>
    <row r="506" spans="2:11" ht="24" customHeight="1" x14ac:dyDescent="0.25">
      <c r="B506" s="31"/>
      <c r="C506" s="32"/>
      <c r="D506" s="33"/>
      <c r="E506" s="33"/>
      <c r="F506" s="33"/>
      <c r="G506" s="33"/>
      <c r="H506" s="33"/>
      <c r="I506" s="33"/>
      <c r="J506" s="33"/>
      <c r="K506" s="33"/>
    </row>
    <row r="507" spans="2:11" ht="24" customHeight="1" x14ac:dyDescent="0.25">
      <c r="B507" s="31"/>
      <c r="C507" s="32"/>
      <c r="D507" s="33"/>
      <c r="E507" s="33"/>
      <c r="F507" s="33"/>
      <c r="G507" s="33"/>
      <c r="H507" s="33"/>
      <c r="I507" s="33"/>
      <c r="J507" s="33"/>
      <c r="K507" s="33"/>
    </row>
    <row r="508" spans="2:11" ht="24" customHeight="1" x14ac:dyDescent="0.25">
      <c r="B508" s="31"/>
      <c r="C508" s="32"/>
      <c r="D508" s="33"/>
      <c r="E508" s="33"/>
      <c r="F508" s="33"/>
      <c r="G508" s="33"/>
      <c r="H508" s="33"/>
      <c r="I508" s="33"/>
      <c r="J508" s="33"/>
      <c r="K508" s="33"/>
    </row>
    <row r="509" spans="2:11" ht="24" customHeight="1" x14ac:dyDescent="0.25">
      <c r="B509" s="31"/>
      <c r="C509" s="32"/>
      <c r="D509" s="33"/>
      <c r="E509" s="33"/>
      <c r="F509" s="33"/>
      <c r="G509" s="33"/>
      <c r="H509" s="33"/>
      <c r="I509" s="33"/>
      <c r="J509" s="33"/>
      <c r="K509" s="33"/>
    </row>
    <row r="510" spans="2:11" ht="24" customHeight="1" x14ac:dyDescent="0.25">
      <c r="B510" s="31"/>
      <c r="C510" s="32"/>
      <c r="D510" s="33"/>
      <c r="E510" s="33"/>
      <c r="F510" s="33"/>
      <c r="G510" s="33"/>
      <c r="H510" s="33"/>
      <c r="I510" s="33"/>
      <c r="J510" s="33"/>
      <c r="K510" s="33"/>
    </row>
    <row r="511" spans="2:11" ht="24" customHeight="1" x14ac:dyDescent="0.25">
      <c r="B511" s="31"/>
      <c r="C511" s="32"/>
      <c r="D511" s="33"/>
      <c r="E511" s="33"/>
      <c r="F511" s="33"/>
      <c r="G511" s="33"/>
      <c r="H511" s="33"/>
      <c r="I511" s="33"/>
      <c r="J511" s="33"/>
      <c r="K511" s="33"/>
    </row>
    <row r="512" spans="2:11" ht="24" customHeight="1" x14ac:dyDescent="0.25">
      <c r="B512" s="31"/>
      <c r="C512" s="32"/>
      <c r="D512" s="33"/>
      <c r="E512" s="33"/>
      <c r="F512" s="33"/>
      <c r="G512" s="33"/>
      <c r="H512" s="33"/>
      <c r="I512" s="33"/>
      <c r="J512" s="33"/>
      <c r="K512" s="33"/>
    </row>
    <row r="513" spans="2:11" ht="24" customHeight="1" x14ac:dyDescent="0.25">
      <c r="B513" s="31"/>
      <c r="C513" s="32"/>
      <c r="D513" s="33"/>
      <c r="E513" s="33"/>
      <c r="F513" s="33"/>
      <c r="G513" s="33"/>
      <c r="H513" s="33"/>
      <c r="I513" s="33"/>
      <c r="J513" s="33"/>
      <c r="K513" s="33"/>
    </row>
    <row r="514" spans="2:11" ht="24" customHeight="1" x14ac:dyDescent="0.25">
      <c r="B514" s="31"/>
      <c r="C514" s="32"/>
      <c r="D514" s="33"/>
      <c r="E514" s="33"/>
      <c r="F514" s="33"/>
      <c r="G514" s="33"/>
      <c r="H514" s="33"/>
      <c r="I514" s="33"/>
      <c r="J514" s="33"/>
      <c r="K514" s="33"/>
    </row>
    <row r="515" spans="2:11" ht="24" customHeight="1" x14ac:dyDescent="0.25">
      <c r="B515" s="31"/>
      <c r="C515" s="32"/>
      <c r="D515" s="33"/>
      <c r="E515" s="33"/>
      <c r="F515" s="33"/>
      <c r="G515" s="33"/>
      <c r="H515" s="33"/>
      <c r="I515" s="33"/>
      <c r="J515" s="33"/>
      <c r="K515" s="33"/>
    </row>
    <row r="516" spans="2:11" ht="24" customHeight="1" x14ac:dyDescent="0.25">
      <c r="B516" s="31"/>
      <c r="C516" s="32"/>
      <c r="D516" s="33"/>
      <c r="E516" s="33"/>
      <c r="F516" s="33"/>
      <c r="G516" s="33"/>
      <c r="H516" s="33"/>
      <c r="I516" s="33"/>
      <c r="J516" s="33"/>
      <c r="K516" s="33"/>
    </row>
    <row r="517" spans="2:11" ht="24" customHeight="1" x14ac:dyDescent="0.25">
      <c r="B517" s="31"/>
      <c r="C517" s="32"/>
      <c r="D517" s="33"/>
      <c r="E517" s="33"/>
      <c r="F517" s="33"/>
      <c r="G517" s="33"/>
      <c r="H517" s="33"/>
      <c r="I517" s="33"/>
      <c r="J517" s="33"/>
      <c r="K517" s="33"/>
    </row>
    <row r="518" spans="2:11" ht="24" customHeight="1" x14ac:dyDescent="0.25">
      <c r="B518" s="31"/>
      <c r="C518" s="32"/>
      <c r="D518" s="33"/>
      <c r="E518" s="33"/>
      <c r="F518" s="33"/>
      <c r="G518" s="33"/>
      <c r="H518" s="33"/>
      <c r="I518" s="33"/>
      <c r="J518" s="33"/>
      <c r="K518" s="33"/>
    </row>
    <row r="519" spans="2:11" ht="24" customHeight="1" x14ac:dyDescent="0.25">
      <c r="B519" s="31"/>
      <c r="C519" s="32"/>
      <c r="D519" s="33"/>
      <c r="E519" s="33"/>
      <c r="F519" s="33"/>
      <c r="G519" s="33"/>
      <c r="H519" s="33"/>
      <c r="I519" s="33"/>
      <c r="J519" s="33"/>
      <c r="K519" s="33"/>
    </row>
    <row r="520" spans="2:11" ht="24" customHeight="1" x14ac:dyDescent="0.25">
      <c r="B520" s="31"/>
      <c r="C520" s="32"/>
      <c r="D520" s="33"/>
      <c r="E520" s="33"/>
      <c r="F520" s="33"/>
      <c r="G520" s="33"/>
      <c r="H520" s="33"/>
      <c r="I520" s="33"/>
      <c r="J520" s="33"/>
      <c r="K520" s="33"/>
    </row>
    <row r="521" spans="2:11" ht="24" customHeight="1" x14ac:dyDescent="0.25">
      <c r="B521" s="31"/>
      <c r="C521" s="32"/>
      <c r="D521" s="33"/>
      <c r="E521" s="33"/>
      <c r="F521" s="33"/>
      <c r="G521" s="33"/>
      <c r="H521" s="33"/>
      <c r="I521" s="33"/>
      <c r="J521" s="33"/>
      <c r="K521" s="33"/>
    </row>
    <row r="522" spans="2:11" ht="24" customHeight="1" x14ac:dyDescent="0.25">
      <c r="B522" s="31"/>
      <c r="C522" s="32"/>
      <c r="D522" s="33"/>
      <c r="E522" s="33"/>
      <c r="F522" s="33"/>
      <c r="G522" s="33"/>
      <c r="H522" s="33"/>
      <c r="I522" s="33"/>
      <c r="J522" s="33"/>
      <c r="K522" s="33"/>
    </row>
    <row r="523" spans="2:11" ht="24" customHeight="1" x14ac:dyDescent="0.25">
      <c r="B523" s="31"/>
      <c r="C523" s="32"/>
      <c r="D523" s="33"/>
      <c r="E523" s="33"/>
      <c r="F523" s="33"/>
      <c r="G523" s="33"/>
      <c r="H523" s="33"/>
      <c r="I523" s="33"/>
      <c r="J523" s="33"/>
      <c r="K523" s="33"/>
    </row>
    <row r="524" spans="2:11" ht="24" customHeight="1" x14ac:dyDescent="0.25">
      <c r="B524" s="31"/>
      <c r="C524" s="32"/>
      <c r="D524" s="33"/>
      <c r="E524" s="33"/>
      <c r="F524" s="33"/>
      <c r="G524" s="33"/>
      <c r="H524" s="33"/>
      <c r="I524" s="33"/>
      <c r="J524" s="33"/>
      <c r="K524" s="33"/>
    </row>
    <row r="525" spans="2:11" ht="24" customHeight="1" x14ac:dyDescent="0.25">
      <c r="B525" s="31"/>
      <c r="C525" s="32"/>
      <c r="D525" s="33"/>
      <c r="E525" s="33"/>
      <c r="F525" s="33"/>
      <c r="G525" s="33"/>
      <c r="H525" s="33"/>
      <c r="I525" s="33"/>
      <c r="J525" s="33"/>
      <c r="K525" s="33"/>
    </row>
    <row r="526" spans="2:11" ht="24" customHeight="1" x14ac:dyDescent="0.25">
      <c r="B526" s="31"/>
      <c r="C526" s="32"/>
      <c r="D526" s="33"/>
      <c r="E526" s="33"/>
      <c r="F526" s="33"/>
      <c r="G526" s="33"/>
      <c r="H526" s="33"/>
      <c r="I526" s="33"/>
      <c r="J526" s="33"/>
      <c r="K526" s="33"/>
    </row>
    <row r="527" spans="2:11" ht="24" customHeight="1" x14ac:dyDescent="0.25">
      <c r="B527" s="31"/>
      <c r="C527" s="32"/>
      <c r="D527" s="33"/>
      <c r="E527" s="33"/>
      <c r="F527" s="33"/>
      <c r="G527" s="33"/>
      <c r="H527" s="33"/>
      <c r="I527" s="33"/>
      <c r="J527" s="33"/>
      <c r="K527" s="33"/>
    </row>
    <row r="528" spans="2:11" ht="24" customHeight="1" x14ac:dyDescent="0.25">
      <c r="B528" s="31"/>
      <c r="C528" s="32"/>
      <c r="D528" s="33"/>
      <c r="E528" s="33"/>
      <c r="F528" s="33"/>
      <c r="G528" s="33"/>
      <c r="H528" s="33"/>
      <c r="I528" s="33"/>
      <c r="J528" s="33"/>
      <c r="K528" s="33"/>
    </row>
    <row r="529" spans="2:11" ht="24" customHeight="1" x14ac:dyDescent="0.25">
      <c r="B529" s="31"/>
      <c r="C529" s="32"/>
      <c r="D529" s="33"/>
      <c r="E529" s="33"/>
      <c r="F529" s="33"/>
      <c r="G529" s="33"/>
      <c r="H529" s="33"/>
      <c r="I529" s="33"/>
      <c r="J529" s="33"/>
      <c r="K529" s="33"/>
    </row>
    <row r="530" spans="2:11" ht="24" customHeight="1" x14ac:dyDescent="0.25">
      <c r="B530" s="31"/>
      <c r="C530" s="32"/>
      <c r="D530" s="33"/>
      <c r="E530" s="33"/>
      <c r="F530" s="33"/>
      <c r="G530" s="33"/>
      <c r="H530" s="33"/>
      <c r="I530" s="33"/>
      <c r="J530" s="33"/>
      <c r="K530" s="33"/>
    </row>
    <row r="531" spans="2:11" ht="24" customHeight="1" x14ac:dyDescent="0.25">
      <c r="B531" s="31"/>
      <c r="C531" s="32"/>
      <c r="D531" s="33"/>
      <c r="E531" s="33"/>
      <c r="F531" s="33"/>
      <c r="G531" s="33"/>
      <c r="H531" s="33"/>
      <c r="I531" s="33"/>
      <c r="J531" s="33"/>
      <c r="K531" s="33"/>
    </row>
    <row r="532" spans="2:11" ht="24" customHeight="1" x14ac:dyDescent="0.25">
      <c r="B532" s="31"/>
      <c r="C532" s="32"/>
      <c r="D532" s="33"/>
      <c r="E532" s="33"/>
      <c r="F532" s="33"/>
      <c r="G532" s="33"/>
      <c r="H532" s="33"/>
      <c r="I532" s="33"/>
      <c r="J532" s="33"/>
      <c r="K532" s="33"/>
    </row>
    <row r="533" spans="2:11" ht="24" customHeight="1" x14ac:dyDescent="0.25">
      <c r="B533" s="31"/>
      <c r="C533" s="32"/>
      <c r="D533" s="33"/>
      <c r="E533" s="33"/>
      <c r="F533" s="33"/>
      <c r="G533" s="33"/>
      <c r="H533" s="33"/>
      <c r="I533" s="33"/>
      <c r="J533" s="33"/>
      <c r="K533" s="33"/>
    </row>
    <row r="534" spans="2:11" ht="24" customHeight="1" x14ac:dyDescent="0.25">
      <c r="B534" s="31"/>
      <c r="C534" s="32"/>
      <c r="D534" s="33"/>
      <c r="E534" s="33"/>
      <c r="F534" s="33"/>
      <c r="G534" s="33"/>
      <c r="H534" s="33"/>
      <c r="I534" s="33"/>
      <c r="J534" s="33"/>
      <c r="K534" s="33"/>
    </row>
    <row r="535" spans="2:11" ht="24" customHeight="1" x14ac:dyDescent="0.25">
      <c r="B535" s="31"/>
      <c r="C535" s="32"/>
      <c r="D535" s="33"/>
      <c r="E535" s="33"/>
      <c r="F535" s="33"/>
      <c r="G535" s="33"/>
      <c r="H535" s="33"/>
      <c r="I535" s="33"/>
      <c r="J535" s="33"/>
      <c r="K535" s="33"/>
    </row>
    <row r="536" spans="2:11" ht="24" customHeight="1" x14ac:dyDescent="0.25">
      <c r="B536" s="31"/>
      <c r="C536" s="32"/>
      <c r="D536" s="33"/>
      <c r="E536" s="33"/>
      <c r="F536" s="33"/>
      <c r="G536" s="33"/>
      <c r="H536" s="33"/>
      <c r="I536" s="33"/>
      <c r="J536" s="33"/>
      <c r="K536" s="33"/>
    </row>
    <row r="537" spans="2:11" ht="24" customHeight="1" x14ac:dyDescent="0.25">
      <c r="B537" s="31"/>
      <c r="C537" s="32"/>
      <c r="D537" s="33"/>
      <c r="E537" s="33"/>
      <c r="F537" s="33"/>
      <c r="G537" s="33"/>
      <c r="H537" s="33"/>
      <c r="I537" s="33"/>
      <c r="J537" s="33"/>
      <c r="K537" s="33"/>
    </row>
    <row r="538" spans="2:11" ht="24" customHeight="1" x14ac:dyDescent="0.25">
      <c r="B538" s="31"/>
      <c r="C538" s="32"/>
      <c r="D538" s="33"/>
      <c r="E538" s="33"/>
      <c r="F538" s="33"/>
      <c r="G538" s="33"/>
      <c r="H538" s="33"/>
      <c r="I538" s="33"/>
      <c r="J538" s="33"/>
      <c r="K538" s="33"/>
    </row>
    <row r="539" spans="2:11" ht="24" customHeight="1" x14ac:dyDescent="0.25">
      <c r="B539" s="31"/>
      <c r="C539" s="32"/>
      <c r="D539" s="33"/>
      <c r="E539" s="33"/>
      <c r="F539" s="33"/>
      <c r="G539" s="33"/>
      <c r="H539" s="33"/>
      <c r="I539" s="33"/>
      <c r="J539" s="33"/>
      <c r="K539" s="33"/>
    </row>
    <row r="540" spans="2:11" ht="24" customHeight="1" x14ac:dyDescent="0.25">
      <c r="B540" s="31"/>
      <c r="C540" s="32"/>
      <c r="D540" s="33"/>
      <c r="E540" s="33"/>
      <c r="F540" s="33"/>
      <c r="G540" s="33"/>
      <c r="H540" s="33"/>
      <c r="I540" s="33"/>
      <c r="J540" s="33"/>
      <c r="K540" s="33"/>
    </row>
    <row r="541" spans="2:11" ht="24" customHeight="1" x14ac:dyDescent="0.25">
      <c r="B541" s="31"/>
      <c r="C541" s="32"/>
      <c r="D541" s="33"/>
      <c r="E541" s="33"/>
      <c r="F541" s="33"/>
      <c r="G541" s="33"/>
      <c r="H541" s="33"/>
      <c r="I541" s="33"/>
      <c r="J541" s="33"/>
      <c r="K541" s="33"/>
    </row>
    <row r="542" spans="2:11" ht="24" customHeight="1" x14ac:dyDescent="0.25">
      <c r="B542" s="31"/>
      <c r="C542" s="32"/>
      <c r="D542" s="33"/>
      <c r="E542" s="33"/>
      <c r="F542" s="33"/>
      <c r="G542" s="33"/>
      <c r="H542" s="33"/>
      <c r="I542" s="33"/>
      <c r="J542" s="33"/>
      <c r="K542" s="33"/>
    </row>
    <row r="543" spans="2:11" ht="24" customHeight="1" x14ac:dyDescent="0.25">
      <c r="B543" s="31"/>
      <c r="C543" s="32"/>
      <c r="D543" s="33"/>
      <c r="E543" s="33"/>
      <c r="F543" s="33"/>
      <c r="G543" s="33"/>
      <c r="H543" s="33"/>
      <c r="I543" s="33"/>
      <c r="J543" s="33"/>
      <c r="K543" s="33"/>
    </row>
    <row r="544" spans="2:11" ht="24" customHeight="1" x14ac:dyDescent="0.25">
      <c r="B544" s="31"/>
      <c r="C544" s="32"/>
      <c r="D544" s="33"/>
      <c r="E544" s="33"/>
      <c r="F544" s="33"/>
      <c r="G544" s="33"/>
      <c r="H544" s="33"/>
      <c r="I544" s="33"/>
      <c r="J544" s="33"/>
      <c r="K544" s="33"/>
    </row>
    <row r="545" spans="2:11" ht="24" customHeight="1" x14ac:dyDescent="0.25">
      <c r="B545" s="31"/>
      <c r="C545" s="32"/>
      <c r="D545" s="33"/>
      <c r="E545" s="33"/>
      <c r="F545" s="33"/>
      <c r="G545" s="33"/>
      <c r="H545" s="33"/>
      <c r="I545" s="33"/>
      <c r="J545" s="33"/>
      <c r="K545" s="33"/>
    </row>
    <row r="546" spans="2:11" ht="24" customHeight="1" x14ac:dyDescent="0.25">
      <c r="B546" s="31"/>
      <c r="C546" s="32"/>
      <c r="D546" s="33"/>
      <c r="E546" s="33"/>
      <c r="F546" s="33"/>
      <c r="G546" s="33"/>
      <c r="H546" s="33"/>
      <c r="I546" s="33"/>
      <c r="J546" s="33"/>
      <c r="K546" s="33"/>
    </row>
    <row r="547" spans="2:11" ht="24" customHeight="1" x14ac:dyDescent="0.25">
      <c r="B547" s="31"/>
      <c r="C547" s="32"/>
      <c r="D547" s="33"/>
      <c r="E547" s="33"/>
      <c r="F547" s="33"/>
      <c r="G547" s="33"/>
      <c r="H547" s="33"/>
      <c r="I547" s="33"/>
      <c r="J547" s="33"/>
      <c r="K547" s="33"/>
    </row>
    <row r="548" spans="2:11" ht="24" customHeight="1" x14ac:dyDescent="0.25">
      <c r="B548" s="31"/>
      <c r="C548" s="32"/>
      <c r="D548" s="33"/>
      <c r="E548" s="33"/>
      <c r="F548" s="33"/>
      <c r="G548" s="33"/>
      <c r="H548" s="33"/>
      <c r="I548" s="33"/>
      <c r="J548" s="33"/>
      <c r="K548" s="33"/>
    </row>
    <row r="549" spans="2:11" ht="24" customHeight="1" x14ac:dyDescent="0.25">
      <c r="B549" s="31"/>
      <c r="C549" s="32"/>
      <c r="D549" s="33"/>
      <c r="E549" s="33"/>
      <c r="F549" s="33"/>
      <c r="G549" s="33"/>
      <c r="H549" s="33"/>
      <c r="I549" s="33"/>
      <c r="J549" s="33"/>
      <c r="K549" s="33"/>
    </row>
    <row r="550" spans="2:11" ht="24" customHeight="1" x14ac:dyDescent="0.25">
      <c r="B550" s="31"/>
      <c r="C550" s="32"/>
      <c r="D550" s="33"/>
      <c r="E550" s="33"/>
      <c r="F550" s="33"/>
      <c r="G550" s="33"/>
      <c r="H550" s="33"/>
      <c r="I550" s="33"/>
      <c r="J550" s="33"/>
      <c r="K550" s="33"/>
    </row>
    <row r="551" spans="2:11" ht="24" customHeight="1" x14ac:dyDescent="0.25">
      <c r="B551" s="31"/>
      <c r="C551" s="32"/>
      <c r="D551" s="33"/>
      <c r="E551" s="33"/>
      <c r="F551" s="33"/>
      <c r="G551" s="33"/>
      <c r="H551" s="33"/>
      <c r="I551" s="33"/>
      <c r="J551" s="33"/>
      <c r="K551" s="33"/>
    </row>
    <row r="552" spans="2:11" ht="24" customHeight="1" x14ac:dyDescent="0.25">
      <c r="B552" s="31"/>
      <c r="C552" s="32"/>
      <c r="D552" s="33"/>
      <c r="E552" s="33"/>
      <c r="F552" s="33"/>
      <c r="G552" s="33"/>
      <c r="H552" s="33"/>
      <c r="I552" s="33"/>
      <c r="J552" s="33"/>
      <c r="K552" s="33"/>
    </row>
    <row r="553" spans="2:11" ht="24" customHeight="1" x14ac:dyDescent="0.25">
      <c r="B553" s="31"/>
      <c r="C553" s="32"/>
      <c r="D553" s="33"/>
      <c r="E553" s="33"/>
      <c r="F553" s="33"/>
      <c r="G553" s="33"/>
      <c r="H553" s="33"/>
      <c r="I553" s="33"/>
      <c r="J553" s="33"/>
      <c r="K553" s="33"/>
    </row>
    <row r="554" spans="2:11" ht="24" customHeight="1" x14ac:dyDescent="0.25">
      <c r="B554" s="31"/>
      <c r="C554" s="32"/>
      <c r="D554" s="33"/>
      <c r="E554" s="33"/>
      <c r="F554" s="33"/>
      <c r="G554" s="33"/>
      <c r="H554" s="33"/>
      <c r="I554" s="33"/>
      <c r="J554" s="33"/>
      <c r="K554" s="33"/>
    </row>
    <row r="555" spans="2:11" ht="24" customHeight="1" x14ac:dyDescent="0.25">
      <c r="B555" s="31"/>
      <c r="C555" s="32"/>
      <c r="D555" s="33"/>
      <c r="E555" s="33"/>
      <c r="F555" s="33"/>
      <c r="G555" s="33"/>
      <c r="H555" s="33"/>
      <c r="I555" s="33"/>
      <c r="J555" s="33"/>
      <c r="K555" s="33"/>
    </row>
    <row r="556" spans="2:11" ht="24" customHeight="1" x14ac:dyDescent="0.25">
      <c r="B556" s="31"/>
      <c r="C556" s="32"/>
      <c r="D556" s="33"/>
      <c r="E556" s="33"/>
      <c r="F556" s="33"/>
      <c r="G556" s="33"/>
      <c r="H556" s="33"/>
      <c r="I556" s="33"/>
      <c r="J556" s="33"/>
      <c r="K556" s="33"/>
    </row>
    <row r="557" spans="2:11" ht="24" customHeight="1" x14ac:dyDescent="0.25">
      <c r="B557" s="31"/>
      <c r="C557" s="32"/>
      <c r="D557" s="33"/>
      <c r="E557" s="33"/>
      <c r="F557" s="33"/>
      <c r="G557" s="33"/>
      <c r="H557" s="33"/>
      <c r="I557" s="33"/>
      <c r="J557" s="33"/>
      <c r="K557" s="33"/>
    </row>
    <row r="558" spans="2:11" ht="24" customHeight="1" x14ac:dyDescent="0.25">
      <c r="B558" s="31"/>
      <c r="C558" s="32"/>
      <c r="D558" s="33"/>
      <c r="E558" s="33"/>
      <c r="F558" s="33"/>
      <c r="G558" s="33"/>
      <c r="H558" s="33"/>
      <c r="I558" s="33"/>
      <c r="J558" s="33"/>
      <c r="K558" s="33"/>
    </row>
    <row r="559" spans="2:11" ht="24" customHeight="1" x14ac:dyDescent="0.25">
      <c r="B559" s="31"/>
      <c r="C559" s="32"/>
      <c r="D559" s="33"/>
      <c r="E559" s="33"/>
      <c r="F559" s="33"/>
      <c r="G559" s="33"/>
      <c r="H559" s="33"/>
      <c r="I559" s="33"/>
      <c r="J559" s="33"/>
      <c r="K559" s="33"/>
    </row>
    <row r="560" spans="2:11" ht="24" customHeight="1" x14ac:dyDescent="0.25">
      <c r="B560" s="31"/>
      <c r="C560" s="32"/>
      <c r="D560" s="33"/>
      <c r="E560" s="33"/>
      <c r="F560" s="33"/>
      <c r="G560" s="33"/>
      <c r="H560" s="33"/>
      <c r="I560" s="33"/>
      <c r="J560" s="33"/>
      <c r="K560" s="33"/>
    </row>
    <row r="561" spans="2:11" ht="24" customHeight="1" x14ac:dyDescent="0.25">
      <c r="B561" s="31"/>
      <c r="C561" s="32"/>
      <c r="D561" s="33"/>
      <c r="E561" s="33"/>
      <c r="F561" s="33"/>
      <c r="G561" s="33"/>
      <c r="H561" s="33"/>
      <c r="I561" s="33"/>
      <c r="J561" s="33"/>
      <c r="K561" s="33"/>
    </row>
    <row r="562" spans="2:11" ht="24" customHeight="1" x14ac:dyDescent="0.25">
      <c r="B562" s="31"/>
      <c r="C562" s="32"/>
      <c r="D562" s="33"/>
      <c r="E562" s="33"/>
      <c r="F562" s="33"/>
      <c r="G562" s="33"/>
      <c r="H562" s="33"/>
      <c r="I562" s="33"/>
      <c r="J562" s="33"/>
      <c r="K562" s="33"/>
    </row>
    <row r="563" spans="2:11" ht="24" customHeight="1" x14ac:dyDescent="0.25">
      <c r="B563" s="31"/>
      <c r="C563" s="32"/>
      <c r="D563" s="33"/>
      <c r="E563" s="33"/>
      <c r="F563" s="33"/>
      <c r="G563" s="33"/>
      <c r="H563" s="33"/>
      <c r="I563" s="33"/>
      <c r="J563" s="33"/>
      <c r="K563" s="33"/>
    </row>
    <row r="564" spans="2:11" ht="24" customHeight="1" x14ac:dyDescent="0.25">
      <c r="B564" s="31"/>
      <c r="C564" s="32"/>
      <c r="D564" s="33"/>
      <c r="E564" s="33"/>
      <c r="F564" s="33"/>
      <c r="G564" s="33"/>
      <c r="H564" s="33"/>
      <c r="I564" s="33"/>
      <c r="J564" s="33"/>
      <c r="K564" s="33"/>
    </row>
    <row r="565" spans="2:11" ht="24" customHeight="1" x14ac:dyDescent="0.25">
      <c r="B565" s="31"/>
      <c r="C565" s="32"/>
      <c r="D565" s="33"/>
      <c r="E565" s="33"/>
      <c r="F565" s="33"/>
      <c r="G565" s="33"/>
      <c r="H565" s="33"/>
      <c r="I565" s="33"/>
      <c r="J565" s="33"/>
      <c r="K565" s="33"/>
    </row>
    <row r="566" spans="2:11" ht="24" customHeight="1" x14ac:dyDescent="0.25">
      <c r="B566" s="31"/>
      <c r="C566" s="32"/>
      <c r="D566" s="33"/>
      <c r="E566" s="33"/>
      <c r="F566" s="33"/>
      <c r="G566" s="33"/>
      <c r="H566" s="33"/>
      <c r="I566" s="33"/>
      <c r="J566" s="33"/>
      <c r="K566" s="33"/>
    </row>
    <row r="567" spans="2:11" ht="24" customHeight="1" x14ac:dyDescent="0.25">
      <c r="B567" s="31"/>
      <c r="C567" s="32"/>
      <c r="D567" s="33"/>
      <c r="E567" s="33"/>
      <c r="F567" s="33"/>
      <c r="G567" s="33"/>
      <c r="H567" s="33"/>
      <c r="I567" s="33"/>
      <c r="J567" s="33"/>
      <c r="K567" s="33"/>
    </row>
    <row r="568" spans="2:11" ht="24" customHeight="1" x14ac:dyDescent="0.25">
      <c r="B568" s="31"/>
      <c r="C568" s="32"/>
      <c r="D568" s="33"/>
      <c r="E568" s="33"/>
      <c r="F568" s="33"/>
      <c r="G568" s="33"/>
      <c r="H568" s="33"/>
      <c r="I568" s="33"/>
      <c r="J568" s="33"/>
      <c r="K568" s="33"/>
    </row>
    <row r="569" spans="2:11" ht="24" customHeight="1" x14ac:dyDescent="0.25">
      <c r="B569" s="31"/>
      <c r="C569" s="32"/>
      <c r="D569" s="33"/>
      <c r="E569" s="33"/>
      <c r="F569" s="33"/>
      <c r="G569" s="33"/>
      <c r="H569" s="33"/>
      <c r="I569" s="33"/>
      <c r="J569" s="33"/>
      <c r="K569" s="33"/>
    </row>
    <row r="570" spans="2:11" ht="24" customHeight="1" x14ac:dyDescent="0.25">
      <c r="B570" s="31"/>
      <c r="C570" s="32"/>
      <c r="D570" s="33"/>
      <c r="E570" s="33"/>
      <c r="F570" s="33"/>
      <c r="G570" s="33"/>
      <c r="H570" s="33"/>
      <c r="I570" s="33"/>
      <c r="J570" s="33"/>
      <c r="K570" s="33"/>
    </row>
    <row r="571" spans="2:11" ht="24" customHeight="1" x14ac:dyDescent="0.25">
      <c r="B571" s="31"/>
      <c r="C571" s="32"/>
      <c r="D571" s="33"/>
      <c r="E571" s="33"/>
      <c r="F571" s="33"/>
      <c r="G571" s="33"/>
      <c r="H571" s="33"/>
      <c r="I571" s="33"/>
      <c r="J571" s="33"/>
      <c r="K571" s="33"/>
    </row>
    <row r="572" spans="2:11" ht="24" customHeight="1" x14ac:dyDescent="0.25">
      <c r="B572" s="31"/>
      <c r="C572" s="32"/>
      <c r="D572" s="33"/>
      <c r="E572" s="33"/>
      <c r="F572" s="33"/>
      <c r="G572" s="33"/>
      <c r="H572" s="33"/>
      <c r="I572" s="33"/>
      <c r="J572" s="33"/>
      <c r="K572" s="33"/>
    </row>
    <row r="573" spans="2:11" ht="24" customHeight="1" x14ac:dyDescent="0.25">
      <c r="B573" s="31"/>
      <c r="C573" s="32"/>
      <c r="D573" s="33"/>
      <c r="E573" s="33"/>
      <c r="F573" s="33"/>
      <c r="G573" s="33"/>
      <c r="H573" s="33"/>
      <c r="I573" s="33"/>
      <c r="J573" s="33"/>
      <c r="K573" s="33"/>
    </row>
    <row r="574" spans="2:11" ht="24" customHeight="1" x14ac:dyDescent="0.25">
      <c r="B574" s="31"/>
      <c r="C574" s="32"/>
      <c r="D574" s="33"/>
      <c r="E574" s="33"/>
      <c r="F574" s="33"/>
      <c r="G574" s="33"/>
      <c r="H574" s="33"/>
      <c r="I574" s="33"/>
      <c r="J574" s="33"/>
      <c r="K574" s="33"/>
    </row>
    <row r="575" spans="2:11" ht="24" customHeight="1" x14ac:dyDescent="0.25">
      <c r="B575" s="31"/>
      <c r="C575" s="32"/>
      <c r="D575" s="33"/>
      <c r="E575" s="33"/>
      <c r="F575" s="33"/>
      <c r="G575" s="33"/>
      <c r="H575" s="33"/>
      <c r="I575" s="33"/>
      <c r="J575" s="33"/>
      <c r="K575" s="33"/>
    </row>
    <row r="576" spans="2:11" ht="24" customHeight="1" x14ac:dyDescent="0.25">
      <c r="B576" s="31"/>
      <c r="C576" s="32"/>
      <c r="D576" s="33"/>
      <c r="E576" s="33"/>
      <c r="F576" s="33"/>
      <c r="G576" s="33"/>
      <c r="H576" s="33"/>
      <c r="I576" s="33"/>
      <c r="J576" s="33"/>
      <c r="K576" s="33"/>
    </row>
    <row r="577" spans="2:11" ht="24" customHeight="1" x14ac:dyDescent="0.25">
      <c r="B577" s="31"/>
      <c r="C577" s="32"/>
      <c r="D577" s="33"/>
      <c r="E577" s="33"/>
      <c r="F577" s="33"/>
      <c r="G577" s="33"/>
      <c r="H577" s="33"/>
      <c r="I577" s="33"/>
      <c r="J577" s="33"/>
      <c r="K577" s="33"/>
    </row>
    <row r="578" spans="2:11" ht="24" customHeight="1" x14ac:dyDescent="0.25">
      <c r="B578" s="31"/>
      <c r="C578" s="32"/>
      <c r="D578" s="33"/>
      <c r="E578" s="33"/>
      <c r="F578" s="33"/>
      <c r="G578" s="33"/>
      <c r="H578" s="33"/>
      <c r="I578" s="33"/>
      <c r="J578" s="33"/>
      <c r="K578" s="33"/>
    </row>
    <row r="579" spans="2:11" ht="24" customHeight="1" x14ac:dyDescent="0.25">
      <c r="B579" s="31"/>
      <c r="C579" s="32"/>
      <c r="D579" s="33"/>
      <c r="E579" s="33"/>
      <c r="F579" s="33"/>
      <c r="G579" s="33"/>
      <c r="H579" s="33"/>
      <c r="I579" s="33"/>
      <c r="J579" s="33"/>
      <c r="K579" s="33"/>
    </row>
    <row r="580" spans="2:11" ht="24" customHeight="1" x14ac:dyDescent="0.25">
      <c r="B580" s="31"/>
      <c r="C580" s="32"/>
      <c r="D580" s="33"/>
      <c r="E580" s="33"/>
      <c r="F580" s="33"/>
      <c r="G580" s="33"/>
      <c r="H580" s="33"/>
      <c r="I580" s="33"/>
      <c r="J580" s="33"/>
      <c r="K580" s="33"/>
    </row>
    <row r="581" spans="2:11" ht="24" customHeight="1" x14ac:dyDescent="0.25">
      <c r="B581" s="31"/>
      <c r="C581" s="32"/>
      <c r="D581" s="33"/>
      <c r="E581" s="33"/>
      <c r="F581" s="33"/>
      <c r="G581" s="33"/>
      <c r="H581" s="33"/>
      <c r="I581" s="33"/>
      <c r="J581" s="33"/>
      <c r="K581" s="33"/>
    </row>
    <row r="582" spans="2:11" ht="24" customHeight="1" x14ac:dyDescent="0.25">
      <c r="B582" s="31"/>
      <c r="C582" s="32"/>
      <c r="D582" s="33"/>
      <c r="E582" s="33"/>
      <c r="F582" s="33"/>
      <c r="G582" s="33"/>
      <c r="H582" s="33"/>
      <c r="I582" s="33"/>
      <c r="J582" s="33"/>
      <c r="K582" s="33"/>
    </row>
    <row r="583" spans="2:11" ht="24" customHeight="1" x14ac:dyDescent="0.25">
      <c r="B583" s="31"/>
      <c r="C583" s="32"/>
      <c r="D583" s="33"/>
      <c r="E583" s="33"/>
      <c r="F583" s="33"/>
      <c r="G583" s="33"/>
      <c r="H583" s="33"/>
      <c r="I583" s="33"/>
      <c r="J583" s="33"/>
      <c r="K583" s="33"/>
    </row>
    <row r="584" spans="2:11" ht="24" customHeight="1" x14ac:dyDescent="0.25">
      <c r="B584" s="31"/>
      <c r="C584" s="32"/>
      <c r="D584" s="33"/>
      <c r="E584" s="33"/>
      <c r="F584" s="33"/>
      <c r="G584" s="33"/>
      <c r="H584" s="33"/>
      <c r="I584" s="33"/>
      <c r="J584" s="33"/>
      <c r="K584" s="33"/>
    </row>
    <row r="585" spans="2:11" ht="24" customHeight="1" x14ac:dyDescent="0.25">
      <c r="B585" s="31"/>
      <c r="C585" s="32"/>
      <c r="D585" s="33"/>
      <c r="E585" s="33"/>
      <c r="F585" s="33"/>
      <c r="G585" s="33"/>
      <c r="H585" s="33"/>
      <c r="I585" s="33"/>
      <c r="J585" s="33"/>
      <c r="K585" s="33"/>
    </row>
    <row r="586" spans="2:11" ht="24" customHeight="1" x14ac:dyDescent="0.25">
      <c r="B586" s="31"/>
      <c r="C586" s="32"/>
      <c r="D586" s="33"/>
      <c r="E586" s="33"/>
      <c r="F586" s="33"/>
      <c r="G586" s="33"/>
      <c r="H586" s="33"/>
      <c r="I586" s="33"/>
      <c r="J586" s="33"/>
      <c r="K586" s="33"/>
    </row>
    <row r="587" spans="2:11" ht="24" customHeight="1" x14ac:dyDescent="0.25">
      <c r="B587" s="31"/>
      <c r="C587" s="32"/>
      <c r="D587" s="33"/>
      <c r="E587" s="33"/>
      <c r="F587" s="33"/>
      <c r="G587" s="33"/>
      <c r="H587" s="33"/>
      <c r="I587" s="33"/>
      <c r="J587" s="33"/>
      <c r="K587" s="33"/>
    </row>
    <row r="588" spans="2:11" ht="24" customHeight="1" x14ac:dyDescent="0.25">
      <c r="B588" s="31"/>
      <c r="C588" s="32"/>
      <c r="D588" s="33"/>
      <c r="E588" s="33"/>
      <c r="F588" s="33"/>
      <c r="G588" s="33"/>
      <c r="H588" s="33"/>
      <c r="I588" s="33"/>
      <c r="J588" s="33"/>
      <c r="K588" s="33"/>
    </row>
    <row r="589" spans="2:11" ht="24" customHeight="1" x14ac:dyDescent="0.25">
      <c r="B589" s="31"/>
      <c r="C589" s="32"/>
      <c r="D589" s="33"/>
      <c r="E589" s="33"/>
      <c r="F589" s="33"/>
      <c r="G589" s="33"/>
      <c r="H589" s="33"/>
      <c r="I589" s="33"/>
      <c r="J589" s="33"/>
      <c r="K589" s="33"/>
    </row>
    <row r="590" spans="2:11" ht="24" customHeight="1" x14ac:dyDescent="0.25">
      <c r="B590" s="31"/>
      <c r="C590" s="32"/>
      <c r="D590" s="33"/>
      <c r="E590" s="33"/>
      <c r="F590" s="33"/>
      <c r="G590" s="33"/>
      <c r="H590" s="33"/>
      <c r="I590" s="33"/>
      <c r="J590" s="33"/>
      <c r="K590" s="33"/>
    </row>
    <row r="591" spans="2:11" ht="24" customHeight="1" x14ac:dyDescent="0.25">
      <c r="B591" s="31"/>
      <c r="C591" s="32"/>
      <c r="D591" s="33"/>
      <c r="E591" s="33"/>
      <c r="F591" s="33"/>
      <c r="G591" s="33"/>
      <c r="H591" s="33"/>
      <c r="I591" s="33"/>
      <c r="J591" s="33"/>
      <c r="K591" s="33"/>
    </row>
    <row r="592" spans="2:11" ht="24" customHeight="1" x14ac:dyDescent="0.25">
      <c r="B592" s="31"/>
      <c r="C592" s="32"/>
      <c r="D592" s="33"/>
      <c r="E592" s="33"/>
      <c r="F592" s="33"/>
      <c r="G592" s="33"/>
      <c r="H592" s="33"/>
      <c r="I592" s="33"/>
      <c r="J592" s="33"/>
      <c r="K592" s="33"/>
    </row>
    <row r="593" spans="2:11" ht="24" customHeight="1" x14ac:dyDescent="0.25">
      <c r="B593" s="31"/>
      <c r="C593" s="32"/>
      <c r="D593" s="33"/>
      <c r="E593" s="33"/>
      <c r="F593" s="33"/>
      <c r="G593" s="33"/>
      <c r="H593" s="33"/>
      <c r="I593" s="33"/>
      <c r="J593" s="33"/>
      <c r="K593" s="33"/>
    </row>
    <row r="594" spans="2:11" ht="24" customHeight="1" x14ac:dyDescent="0.25">
      <c r="B594" s="31"/>
      <c r="C594" s="32"/>
      <c r="D594" s="33"/>
      <c r="E594" s="33"/>
      <c r="F594" s="33"/>
      <c r="G594" s="33"/>
      <c r="H594" s="33"/>
      <c r="I594" s="33"/>
      <c r="J594" s="33"/>
      <c r="K594" s="33"/>
    </row>
    <row r="595" spans="2:11" ht="24" customHeight="1" x14ac:dyDescent="0.25">
      <c r="B595" s="31"/>
      <c r="C595" s="32"/>
      <c r="D595" s="33"/>
      <c r="E595" s="33"/>
      <c r="F595" s="33"/>
      <c r="G595" s="33"/>
      <c r="H595" s="33"/>
      <c r="I595" s="33"/>
      <c r="J595" s="33"/>
      <c r="K595" s="33"/>
    </row>
    <row r="596" spans="2:11" ht="24" customHeight="1" x14ac:dyDescent="0.25">
      <c r="B596" s="31"/>
      <c r="C596" s="32"/>
      <c r="D596" s="33"/>
      <c r="E596" s="33"/>
      <c r="F596" s="33"/>
      <c r="G596" s="33"/>
      <c r="H596" s="33"/>
      <c r="I596" s="33"/>
      <c r="J596" s="33"/>
      <c r="K596" s="33"/>
    </row>
    <row r="597" spans="2:11" ht="24" customHeight="1" x14ac:dyDescent="0.25">
      <c r="B597" s="31"/>
      <c r="C597" s="32"/>
      <c r="D597" s="33"/>
      <c r="E597" s="33"/>
      <c r="F597" s="33"/>
      <c r="G597" s="33"/>
      <c r="H597" s="33"/>
      <c r="I597" s="33"/>
      <c r="J597" s="33"/>
      <c r="K597" s="33"/>
    </row>
    <row r="598" spans="2:11" ht="24" customHeight="1" x14ac:dyDescent="0.25">
      <c r="B598" s="31"/>
      <c r="C598" s="32"/>
      <c r="D598" s="33"/>
      <c r="E598" s="33"/>
      <c r="F598" s="33"/>
      <c r="G598" s="33"/>
      <c r="H598" s="33"/>
      <c r="I598" s="33"/>
      <c r="J598" s="33"/>
      <c r="K598" s="33"/>
    </row>
    <row r="599" spans="2:11" ht="24" customHeight="1" x14ac:dyDescent="0.25">
      <c r="B599" s="31"/>
      <c r="C599" s="32"/>
      <c r="D599" s="33"/>
      <c r="E599" s="33"/>
      <c r="F599" s="33"/>
      <c r="G599" s="33"/>
      <c r="H599" s="33"/>
      <c r="I599" s="33"/>
      <c r="J599" s="33"/>
      <c r="K599" s="33"/>
    </row>
    <row r="600" spans="2:11" ht="24" customHeight="1" x14ac:dyDescent="0.25">
      <c r="B600" s="31"/>
      <c r="C600" s="32"/>
      <c r="D600" s="33"/>
      <c r="E600" s="33"/>
      <c r="F600" s="33"/>
      <c r="G600" s="33"/>
      <c r="H600" s="33"/>
      <c r="I600" s="33"/>
      <c r="J600" s="33"/>
      <c r="K600" s="33"/>
    </row>
    <row r="601" spans="2:11" ht="24" customHeight="1" x14ac:dyDescent="0.25">
      <c r="B601" s="31"/>
      <c r="C601" s="32"/>
      <c r="D601" s="33"/>
      <c r="E601" s="33"/>
      <c r="F601" s="33"/>
      <c r="G601" s="33"/>
      <c r="H601" s="33"/>
      <c r="I601" s="33"/>
      <c r="J601" s="33"/>
      <c r="K601" s="33"/>
    </row>
    <row r="602" spans="2:11" ht="24" customHeight="1" x14ac:dyDescent="0.25">
      <c r="B602" s="31"/>
      <c r="C602" s="32"/>
      <c r="D602" s="33"/>
      <c r="E602" s="33"/>
      <c r="F602" s="33"/>
      <c r="G602" s="33"/>
      <c r="H602" s="33"/>
      <c r="I602" s="33"/>
      <c r="J602" s="33"/>
      <c r="K602" s="33"/>
    </row>
    <row r="603" spans="2:11" ht="24" customHeight="1" x14ac:dyDescent="0.25">
      <c r="B603" s="31"/>
      <c r="C603" s="32"/>
      <c r="D603" s="33"/>
      <c r="E603" s="33"/>
      <c r="F603" s="33"/>
      <c r="G603" s="33"/>
      <c r="H603" s="33"/>
      <c r="I603" s="33"/>
      <c r="J603" s="33"/>
      <c r="K603" s="33"/>
    </row>
    <row r="604" spans="2:11" ht="24" customHeight="1" x14ac:dyDescent="0.25">
      <c r="B604" s="31"/>
      <c r="C604" s="32"/>
      <c r="D604" s="33"/>
      <c r="E604" s="33"/>
      <c r="F604" s="33"/>
      <c r="G604" s="33"/>
      <c r="H604" s="33"/>
      <c r="I604" s="33"/>
      <c r="J604" s="33"/>
      <c r="K604" s="33"/>
    </row>
    <row r="605" spans="2:11" ht="24" customHeight="1" x14ac:dyDescent="0.25">
      <c r="B605" s="31"/>
      <c r="C605" s="32"/>
      <c r="D605" s="33"/>
      <c r="E605" s="33"/>
      <c r="F605" s="33"/>
      <c r="G605" s="33"/>
      <c r="H605" s="33"/>
      <c r="I605" s="33"/>
      <c r="J605" s="33"/>
      <c r="K605" s="33"/>
    </row>
    <row r="606" spans="2:11" ht="24" customHeight="1" x14ac:dyDescent="0.25">
      <c r="B606" s="31"/>
      <c r="C606" s="32"/>
      <c r="D606" s="33"/>
      <c r="E606" s="33"/>
      <c r="F606" s="33"/>
      <c r="G606" s="33"/>
      <c r="H606" s="33"/>
      <c r="I606" s="33"/>
      <c r="J606" s="33"/>
      <c r="K606" s="33"/>
    </row>
    <row r="607" spans="2:11" ht="24" customHeight="1" x14ac:dyDescent="0.25">
      <c r="B607" s="31"/>
      <c r="C607" s="32"/>
      <c r="D607" s="33"/>
      <c r="E607" s="33"/>
      <c r="F607" s="33"/>
      <c r="G607" s="33"/>
      <c r="H607" s="33"/>
      <c r="I607" s="33"/>
      <c r="J607" s="33"/>
      <c r="K607" s="33"/>
    </row>
    <row r="608" spans="2:11" ht="24" customHeight="1" x14ac:dyDescent="0.25">
      <c r="B608" s="31"/>
      <c r="C608" s="32"/>
      <c r="D608" s="33"/>
      <c r="E608" s="33"/>
      <c r="F608" s="33"/>
      <c r="G608" s="33"/>
      <c r="H608" s="33"/>
      <c r="I608" s="33"/>
      <c r="J608" s="33"/>
      <c r="K608" s="33"/>
    </row>
    <row r="609" spans="2:11" ht="24" customHeight="1" x14ac:dyDescent="0.25">
      <c r="B609" s="31"/>
      <c r="C609" s="32"/>
      <c r="D609" s="33"/>
      <c r="E609" s="33"/>
      <c r="F609" s="33"/>
      <c r="G609" s="33"/>
      <c r="H609" s="33"/>
      <c r="I609" s="33"/>
      <c r="J609" s="33"/>
      <c r="K609" s="33"/>
    </row>
    <row r="610" spans="2:11" ht="24" customHeight="1" x14ac:dyDescent="0.25">
      <c r="B610" s="31"/>
      <c r="C610" s="32"/>
      <c r="D610" s="33"/>
      <c r="E610" s="33"/>
      <c r="F610" s="33"/>
      <c r="G610" s="33"/>
      <c r="H610" s="33"/>
      <c r="I610" s="33"/>
      <c r="J610" s="33"/>
      <c r="K610" s="33"/>
    </row>
    <row r="611" spans="2:11" ht="24" customHeight="1" x14ac:dyDescent="0.25">
      <c r="B611" s="31"/>
      <c r="C611" s="32"/>
      <c r="D611" s="33"/>
      <c r="E611" s="33"/>
      <c r="F611" s="33"/>
      <c r="G611" s="33"/>
      <c r="H611" s="33"/>
      <c r="I611" s="33"/>
      <c r="J611" s="33"/>
      <c r="K611" s="33"/>
    </row>
    <row r="612" spans="2:11" ht="24" customHeight="1" x14ac:dyDescent="0.25">
      <c r="B612" s="31"/>
      <c r="C612" s="32"/>
      <c r="D612" s="33"/>
      <c r="E612" s="33"/>
      <c r="F612" s="33"/>
      <c r="G612" s="33"/>
      <c r="H612" s="33"/>
      <c r="I612" s="33"/>
      <c r="J612" s="33"/>
      <c r="K612" s="33"/>
    </row>
    <row r="613" spans="2:11" ht="24" customHeight="1" x14ac:dyDescent="0.25">
      <c r="B613" s="31"/>
      <c r="C613" s="32"/>
      <c r="D613" s="33"/>
      <c r="E613" s="33"/>
      <c r="F613" s="33"/>
      <c r="G613" s="33"/>
      <c r="H613" s="33"/>
      <c r="I613" s="33"/>
      <c r="J613" s="33"/>
      <c r="K613" s="33"/>
    </row>
    <row r="614" spans="2:11" ht="24" customHeight="1" x14ac:dyDescent="0.25">
      <c r="B614" s="31"/>
      <c r="C614" s="32"/>
      <c r="D614" s="33"/>
      <c r="E614" s="33"/>
      <c r="F614" s="33"/>
      <c r="G614" s="33"/>
      <c r="H614" s="33"/>
      <c r="I614" s="33"/>
      <c r="J614" s="33"/>
      <c r="K614" s="33"/>
    </row>
    <row r="615" spans="2:11" ht="24" customHeight="1" x14ac:dyDescent="0.25">
      <c r="B615" s="31"/>
      <c r="C615" s="32"/>
      <c r="D615" s="33"/>
      <c r="E615" s="33"/>
      <c r="F615" s="33"/>
      <c r="G615" s="33"/>
      <c r="H615" s="33"/>
      <c r="I615" s="33"/>
      <c r="J615" s="33"/>
      <c r="K615" s="33"/>
    </row>
    <row r="616" spans="2:11" ht="24" customHeight="1" x14ac:dyDescent="0.25">
      <c r="B616" s="31"/>
      <c r="C616" s="32"/>
      <c r="D616" s="33"/>
      <c r="E616" s="33"/>
      <c r="F616" s="33"/>
      <c r="G616" s="33"/>
      <c r="H616" s="33"/>
      <c r="I616" s="33"/>
      <c r="J616" s="33"/>
      <c r="K616" s="33"/>
    </row>
    <row r="617" spans="2:11" ht="24" customHeight="1" x14ac:dyDescent="0.25">
      <c r="B617" s="31"/>
      <c r="C617" s="32"/>
      <c r="D617" s="33"/>
      <c r="E617" s="33"/>
      <c r="F617" s="33"/>
      <c r="G617" s="33"/>
      <c r="H617" s="33"/>
      <c r="I617" s="33"/>
      <c r="J617" s="33"/>
      <c r="K617" s="33"/>
    </row>
    <row r="618" spans="2:11" ht="24" customHeight="1" x14ac:dyDescent="0.25">
      <c r="B618" s="31"/>
      <c r="C618" s="32"/>
      <c r="D618" s="33"/>
      <c r="E618" s="33"/>
      <c r="F618" s="33"/>
      <c r="G618" s="33"/>
      <c r="H618" s="33"/>
      <c r="I618" s="33"/>
      <c r="J618" s="33"/>
      <c r="K618" s="33"/>
    </row>
    <row r="619" spans="2:11" ht="24" customHeight="1" x14ac:dyDescent="0.25">
      <c r="B619" s="31"/>
      <c r="C619" s="32"/>
      <c r="D619" s="33"/>
      <c r="E619" s="33"/>
      <c r="F619" s="33"/>
      <c r="G619" s="33"/>
      <c r="H619" s="33"/>
      <c r="I619" s="33"/>
      <c r="J619" s="33"/>
      <c r="K619" s="33"/>
    </row>
    <row r="620" spans="2:11" ht="24" customHeight="1" x14ac:dyDescent="0.25">
      <c r="B620" s="31"/>
      <c r="C620" s="32"/>
      <c r="D620" s="33"/>
      <c r="E620" s="33"/>
      <c r="F620" s="33"/>
      <c r="G620" s="33"/>
      <c r="H620" s="33"/>
      <c r="I620" s="33"/>
      <c r="J620" s="33"/>
      <c r="K620" s="33"/>
    </row>
    <row r="621" spans="2:11" ht="24" customHeight="1" x14ac:dyDescent="0.25">
      <c r="B621" s="31"/>
      <c r="C621" s="32"/>
      <c r="D621" s="33"/>
      <c r="E621" s="33"/>
      <c r="F621" s="33"/>
      <c r="G621" s="33"/>
      <c r="H621" s="33"/>
      <c r="I621" s="33"/>
      <c r="J621" s="33"/>
      <c r="K621" s="33"/>
    </row>
    <row r="622" spans="2:11" ht="24" customHeight="1" x14ac:dyDescent="0.25">
      <c r="B622" s="31"/>
      <c r="C622" s="32"/>
      <c r="D622" s="33"/>
      <c r="E622" s="33"/>
      <c r="F622" s="33"/>
      <c r="G622" s="33"/>
      <c r="H622" s="33"/>
      <c r="I622" s="33"/>
      <c r="J622" s="33"/>
      <c r="K622" s="33"/>
    </row>
    <row r="623" spans="2:11" ht="24" customHeight="1" x14ac:dyDescent="0.25">
      <c r="B623" s="31"/>
      <c r="C623" s="32"/>
      <c r="D623" s="33"/>
      <c r="E623" s="33"/>
      <c r="F623" s="33"/>
      <c r="G623" s="33"/>
      <c r="H623" s="33"/>
      <c r="I623" s="33"/>
      <c r="J623" s="33"/>
      <c r="K623" s="33"/>
    </row>
    <row r="624" spans="2:11" ht="24" customHeight="1" x14ac:dyDescent="0.25">
      <c r="B624" s="31"/>
      <c r="C624" s="32"/>
      <c r="D624" s="33"/>
      <c r="E624" s="33"/>
      <c r="F624" s="33"/>
      <c r="G624" s="33"/>
      <c r="H624" s="33"/>
      <c r="I624" s="33"/>
      <c r="J624" s="33"/>
      <c r="K624" s="33"/>
    </row>
  </sheetData>
  <mergeCells count="9">
    <mergeCell ref="I5:K5"/>
    <mergeCell ref="I6:K6"/>
    <mergeCell ref="I7:K7"/>
    <mergeCell ref="I8:K8"/>
    <mergeCell ref="B11:D11"/>
    <mergeCell ref="I9:K9"/>
    <mergeCell ref="I10:K10"/>
    <mergeCell ref="G11:H11"/>
    <mergeCell ref="I11:K11"/>
  </mergeCells>
  <conditionalFormatting sqref="B14:K624">
    <cfRule type="expression" dxfId="1" priority="1">
      <formula>($B14="")+(($D14=0)*($F14=0))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81D207-CE89-42AF-92BD-9D5ABAF8490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C9DC247-DA4C-48CA-8D72-4AC806AFE8E9}">
  <ds:schemaRefs>
    <ds:schemaRef ds:uri="http://schemas.microsoft.com/sharepoint/v3/contenttype/forms"/>
  </ds:schemaRefs>
</ds:datastoreItem>
</file>

<file path=customXml/itemProps3.xml><?xml version="1.0" encoding="utf-8"?>
<ds:datastoreItem xmlns:ds="http://schemas.openxmlformats.org/officeDocument/2006/customXml" ds:itemID="{1C40911F-E40D-4E5A-8F79-A8CF2D0EC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2023-11-29T13:58:14Z</dcterms:created>
  <dcterms:modified xsi:type="dcterms:W3CDTF">2025-07-29T22:29:01Z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