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New folder (2)\"/>
    </mc:Choice>
  </mc:AlternateContent>
  <xr:revisionPtr revIDLastSave="0" documentId="13_ncr:1_{3CECD700-FC90-413E-8C9B-4FFECFC8FE28}" xr6:coauthVersionLast="47" xr6:coauthVersionMax="47" xr10:uidLastSave="{00000000-0000-0000-0000-000000000000}"/>
  <bookViews>
    <workbookView xWindow="-120" yWindow="-120" windowWidth="20730" windowHeight="11160" firstSheet="3" activeTab="3" xr2:uid="{1A0CE74D-F0B9-432E-9670-1CDF063A29AE}"/>
  </bookViews>
  <sheets>
    <sheet name="Naive Approach" sheetId="1" r:id="rId1"/>
    <sheet name="Moving Average" sheetId="2" r:id="rId2"/>
    <sheet name="Exponential Smoothing" sheetId="3" r:id="rId3"/>
    <sheet name="Simple Linear Regression" sheetId="4" r:id="rId4"/>
    <sheet name="Sheet1" sheetId="7" r:id="rId5"/>
    <sheet name="Forecast Sheet" sheetId="5" r:id="rId6"/>
    <sheet name="Forecst.Linear Functio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" i="2" l="1"/>
  <c r="K27" i="2"/>
  <c r="K28" i="2"/>
  <c r="K29" i="2"/>
  <c r="J36" i="6"/>
  <c r="D28" i="6"/>
  <c r="E28" i="6" s="1"/>
  <c r="F28" i="6" s="1"/>
  <c r="D29" i="6"/>
  <c r="E29" i="6" s="1"/>
  <c r="F29" i="6" s="1"/>
  <c r="D30" i="6"/>
  <c r="E30" i="6" s="1"/>
  <c r="F30" i="6" s="1"/>
  <c r="D31" i="6"/>
  <c r="E31" i="6" s="1"/>
  <c r="F31" i="6" s="1"/>
  <c r="D32" i="6"/>
  <c r="E32" i="6" s="1"/>
  <c r="F32" i="6" s="1"/>
  <c r="D33" i="6"/>
  <c r="E33" i="6" s="1"/>
  <c r="F33" i="6" s="1"/>
  <c r="D34" i="6"/>
  <c r="E34" i="6" s="1"/>
  <c r="F34" i="6" s="1"/>
  <c r="D35" i="6"/>
  <c r="E35" i="6" s="1"/>
  <c r="F35" i="6" s="1"/>
  <c r="D36" i="6"/>
  <c r="E36" i="6" s="1"/>
  <c r="F36" i="6" s="1"/>
  <c r="D37" i="6"/>
  <c r="E37" i="6" s="1"/>
  <c r="F37" i="6" s="1"/>
  <c r="D38" i="6"/>
  <c r="E38" i="6" s="1"/>
  <c r="F38" i="6" s="1"/>
  <c r="D39" i="6"/>
  <c r="E39" i="6" s="1"/>
  <c r="F39" i="6" s="1"/>
  <c r="D40" i="6"/>
  <c r="E40" i="6" s="1"/>
  <c r="F40" i="6" s="1"/>
  <c r="D41" i="6"/>
  <c r="E41" i="6" s="1"/>
  <c r="F41" i="6" s="1"/>
  <c r="D27" i="6"/>
  <c r="E27" i="6" s="1"/>
  <c r="F27" i="6" s="1"/>
  <c r="M33" i="4"/>
  <c r="M28" i="4"/>
  <c r="M27" i="4"/>
  <c r="M26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25" i="4"/>
  <c r="J32" i="4"/>
  <c r="J26" i="4"/>
  <c r="J27" i="4"/>
  <c r="J28" i="4"/>
  <c r="J29" i="4"/>
  <c r="J30" i="4"/>
  <c r="J31" i="4"/>
  <c r="J33" i="4"/>
  <c r="J34" i="4"/>
  <c r="J35" i="4"/>
  <c r="J36" i="4"/>
  <c r="J37" i="4"/>
  <c r="J38" i="4"/>
  <c r="J39" i="4"/>
  <c r="J25" i="4"/>
  <c r="I32" i="4"/>
  <c r="I35" i="4"/>
  <c r="I26" i="4"/>
  <c r="I27" i="4"/>
  <c r="I28" i="4"/>
  <c r="I29" i="4"/>
  <c r="I30" i="4"/>
  <c r="I31" i="4"/>
  <c r="I33" i="4"/>
  <c r="I34" i="4"/>
  <c r="I36" i="4"/>
  <c r="I37" i="4"/>
  <c r="I38" i="4"/>
  <c r="I39" i="4"/>
  <c r="I25" i="4"/>
  <c r="H33" i="4"/>
  <c r="H32" i="4"/>
  <c r="H26" i="4"/>
  <c r="H27" i="4"/>
  <c r="H28" i="4"/>
  <c r="H29" i="4"/>
  <c r="H30" i="4"/>
  <c r="H31" i="4"/>
  <c r="H34" i="4"/>
  <c r="H35" i="4"/>
  <c r="H36" i="4"/>
  <c r="H37" i="4"/>
  <c r="H38" i="4"/>
  <c r="H39" i="4"/>
  <c r="H25" i="4"/>
  <c r="Q29" i="4"/>
  <c r="E29" i="4" s="1"/>
  <c r="Q33" i="4"/>
  <c r="E33" i="4" s="1"/>
  <c r="Q37" i="4"/>
  <c r="E37" i="4" s="1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25" i="4"/>
  <c r="O26" i="4"/>
  <c r="Q26" i="4" s="1"/>
  <c r="E26" i="4" s="1"/>
  <c r="O25" i="4"/>
  <c r="Q25" i="4" s="1"/>
  <c r="E25" i="4" s="1"/>
  <c r="O27" i="4"/>
  <c r="Q27" i="4" s="1"/>
  <c r="E27" i="4" s="1"/>
  <c r="O28" i="4"/>
  <c r="Q28" i="4" s="1"/>
  <c r="E28" i="4" s="1"/>
  <c r="O29" i="4"/>
  <c r="O30" i="4"/>
  <c r="Q30" i="4" s="1"/>
  <c r="E30" i="4" s="1"/>
  <c r="O31" i="4"/>
  <c r="Q31" i="4" s="1"/>
  <c r="E31" i="4" s="1"/>
  <c r="O32" i="4"/>
  <c r="Q32" i="4" s="1"/>
  <c r="E32" i="4" s="1"/>
  <c r="O33" i="4"/>
  <c r="O34" i="4"/>
  <c r="Q34" i="4" s="1"/>
  <c r="E34" i="4" s="1"/>
  <c r="O35" i="4"/>
  <c r="Q35" i="4" s="1"/>
  <c r="E35" i="4" s="1"/>
  <c r="O36" i="4"/>
  <c r="Q36" i="4" s="1"/>
  <c r="E36" i="4" s="1"/>
  <c r="O37" i="4"/>
  <c r="O38" i="4"/>
  <c r="Q38" i="4" s="1"/>
  <c r="E38" i="4" s="1"/>
  <c r="O39" i="4"/>
  <c r="Q39" i="4" s="1"/>
  <c r="E39" i="4" s="1"/>
  <c r="I23" i="4"/>
  <c r="G23" i="4"/>
  <c r="D27" i="4" s="1"/>
  <c r="F27" i="4" s="1"/>
  <c r="C26" i="3"/>
  <c r="D26" i="3" s="1"/>
  <c r="E26" i="3" s="1"/>
  <c r="C19" i="7"/>
  <c r="C23" i="7"/>
  <c r="C21" i="7"/>
  <c r="C25" i="7"/>
  <c r="C22" i="7"/>
  <c r="C20" i="7"/>
  <c r="C24" i="7"/>
  <c r="C17" i="7"/>
  <c r="C18" i="7"/>
  <c r="C26" i="7"/>
  <c r="G39" i="6" l="1"/>
  <c r="H39" i="6"/>
  <c r="G35" i="6"/>
  <c r="H35" i="6"/>
  <c r="G31" i="6"/>
  <c r="H31" i="6"/>
  <c r="G27" i="6"/>
  <c r="H27" i="6"/>
  <c r="K29" i="6"/>
  <c r="G38" i="6"/>
  <c r="H38" i="6"/>
  <c r="G34" i="6"/>
  <c r="H34" i="6"/>
  <c r="G30" i="6"/>
  <c r="H30" i="6"/>
  <c r="G41" i="6"/>
  <c r="H41" i="6"/>
  <c r="G37" i="6"/>
  <c r="H37" i="6"/>
  <c r="G33" i="6"/>
  <c r="H33" i="6"/>
  <c r="G29" i="6"/>
  <c r="H29" i="6"/>
  <c r="H40" i="6"/>
  <c r="G40" i="6"/>
  <c r="H36" i="6"/>
  <c r="G36" i="6"/>
  <c r="H32" i="6"/>
  <c r="G32" i="6"/>
  <c r="H28" i="6"/>
  <c r="G28" i="6"/>
  <c r="F26" i="3"/>
  <c r="G26" i="3"/>
  <c r="C27" i="3"/>
  <c r="D34" i="4"/>
  <c r="F34" i="4" s="1"/>
  <c r="D26" i="4"/>
  <c r="F26" i="4" s="1"/>
  <c r="D25" i="4"/>
  <c r="F25" i="4" s="1"/>
  <c r="D36" i="4"/>
  <c r="F36" i="4" s="1"/>
  <c r="D32" i="4"/>
  <c r="F32" i="4" s="1"/>
  <c r="D28" i="4"/>
  <c r="F28" i="4" s="1"/>
  <c r="D38" i="4"/>
  <c r="F38" i="4" s="1"/>
  <c r="D30" i="4"/>
  <c r="F30" i="4" s="1"/>
  <c r="D37" i="4"/>
  <c r="F37" i="4" s="1"/>
  <c r="D33" i="4"/>
  <c r="F33" i="4" s="1"/>
  <c r="D29" i="4"/>
  <c r="F29" i="4" s="1"/>
  <c r="D39" i="4"/>
  <c r="F39" i="4" s="1"/>
  <c r="D35" i="4"/>
  <c r="F35" i="4" s="1"/>
  <c r="D31" i="4"/>
  <c r="F31" i="4" s="1"/>
  <c r="G30" i="2"/>
  <c r="G31" i="2"/>
  <c r="G32" i="2"/>
  <c r="G33" i="2"/>
  <c r="G34" i="2"/>
  <c r="G35" i="2"/>
  <c r="G36" i="2"/>
  <c r="G37" i="2"/>
  <c r="G38" i="2"/>
  <c r="G39" i="2"/>
  <c r="G29" i="2"/>
  <c r="G28" i="2"/>
  <c r="F30" i="2"/>
  <c r="F31" i="2"/>
  <c r="F32" i="2"/>
  <c r="F33" i="2"/>
  <c r="F34" i="2"/>
  <c r="F35" i="2"/>
  <c r="F36" i="2"/>
  <c r="F37" i="2"/>
  <c r="F38" i="2"/>
  <c r="F39" i="2"/>
  <c r="F29" i="2"/>
  <c r="F28" i="2"/>
  <c r="E29" i="2"/>
  <c r="E30" i="2"/>
  <c r="E31" i="2"/>
  <c r="E32" i="2"/>
  <c r="E33" i="2"/>
  <c r="E34" i="2"/>
  <c r="E35" i="2"/>
  <c r="E36" i="2"/>
  <c r="E37" i="2"/>
  <c r="E38" i="2"/>
  <c r="E39" i="2"/>
  <c r="E28" i="2"/>
  <c r="D29" i="2"/>
  <c r="D30" i="2"/>
  <c r="D31" i="2"/>
  <c r="D32" i="2"/>
  <c r="D33" i="2"/>
  <c r="D34" i="2"/>
  <c r="D35" i="2"/>
  <c r="D36" i="2"/>
  <c r="D37" i="2"/>
  <c r="D38" i="2"/>
  <c r="D39" i="2"/>
  <c r="D28" i="2"/>
  <c r="C39" i="2"/>
  <c r="C36" i="2"/>
  <c r="C29" i="2"/>
  <c r="C30" i="2"/>
  <c r="C31" i="2"/>
  <c r="C32" i="2"/>
  <c r="C33" i="2"/>
  <c r="C34" i="2"/>
  <c r="C35" i="2"/>
  <c r="C37" i="2"/>
  <c r="C38" i="2"/>
  <c r="C28" i="2"/>
  <c r="K32" i="1"/>
  <c r="K28" i="1"/>
  <c r="K27" i="1"/>
  <c r="K26" i="1"/>
  <c r="G37" i="1"/>
  <c r="G28" i="1"/>
  <c r="G29" i="1"/>
  <c r="G30" i="1"/>
  <c r="G31" i="1"/>
  <c r="G32" i="1"/>
  <c r="G33" i="1"/>
  <c r="G34" i="1"/>
  <c r="G35" i="1"/>
  <c r="G36" i="1"/>
  <c r="G38" i="1"/>
  <c r="G27" i="1"/>
  <c r="G26" i="1"/>
  <c r="G25" i="1"/>
  <c r="F29" i="1"/>
  <c r="F27" i="1"/>
  <c r="F28" i="1"/>
  <c r="F30" i="1"/>
  <c r="F31" i="1"/>
  <c r="F32" i="1"/>
  <c r="F33" i="1"/>
  <c r="F34" i="1"/>
  <c r="F35" i="1"/>
  <c r="F36" i="1"/>
  <c r="F37" i="1"/>
  <c r="F38" i="1"/>
  <c r="F26" i="1"/>
  <c r="F25" i="1"/>
  <c r="E28" i="1"/>
  <c r="E29" i="1"/>
  <c r="E30" i="1"/>
  <c r="E31" i="1"/>
  <c r="E32" i="1"/>
  <c r="E33" i="1"/>
  <c r="E34" i="1"/>
  <c r="E35" i="1"/>
  <c r="E36" i="1"/>
  <c r="E37" i="1"/>
  <c r="E38" i="1"/>
  <c r="E27" i="1"/>
  <c r="E26" i="1"/>
  <c r="E25" i="1"/>
  <c r="D29" i="1"/>
  <c r="D30" i="1"/>
  <c r="D31" i="1"/>
  <c r="D32" i="1"/>
  <c r="D33" i="1"/>
  <c r="D34" i="1"/>
  <c r="D35" i="1"/>
  <c r="D36" i="1"/>
  <c r="D37" i="1"/>
  <c r="D38" i="1"/>
  <c r="D28" i="1"/>
  <c r="D27" i="1"/>
  <c r="D26" i="1"/>
  <c r="D25" i="1"/>
  <c r="C27" i="1"/>
  <c r="C28" i="1"/>
  <c r="C29" i="1"/>
  <c r="C30" i="1"/>
  <c r="C31" i="1"/>
  <c r="C32" i="1"/>
  <c r="C33" i="1"/>
  <c r="C34" i="1"/>
  <c r="C35" i="1"/>
  <c r="C36" i="1"/>
  <c r="C37" i="1"/>
  <c r="C38" i="1"/>
  <c r="C26" i="1"/>
  <c r="C25" i="1"/>
  <c r="D26" i="7"/>
  <c r="D17" i="7"/>
  <c r="D20" i="7"/>
  <c r="D25" i="7"/>
  <c r="E23" i="7"/>
  <c r="E26" i="7"/>
  <c r="E17" i="7"/>
  <c r="E20" i="7"/>
  <c r="E25" i="7"/>
  <c r="D23" i="7"/>
  <c r="D18" i="7"/>
  <c r="D24" i="7"/>
  <c r="E22" i="7"/>
  <c r="D21" i="7"/>
  <c r="E19" i="7"/>
  <c r="E18" i="7"/>
  <c r="E24" i="7"/>
  <c r="D22" i="7"/>
  <c r="E21" i="7"/>
  <c r="D19" i="7"/>
  <c r="K31" i="6" l="1"/>
  <c r="K30" i="6"/>
  <c r="C28" i="3"/>
  <c r="D27" i="3"/>
  <c r="E27" i="3" s="1"/>
  <c r="D28" i="3" l="1"/>
  <c r="E28" i="3" s="1"/>
  <c r="C29" i="3"/>
  <c r="F27" i="3"/>
  <c r="G27" i="3"/>
  <c r="D29" i="3" l="1"/>
  <c r="E29" i="3" s="1"/>
  <c r="C30" i="3"/>
  <c r="F28" i="3"/>
  <c r="G28" i="3"/>
  <c r="D30" i="3" l="1"/>
  <c r="E30" i="3" s="1"/>
  <c r="C31" i="3"/>
  <c r="D31" i="3" s="1"/>
  <c r="E31" i="3" s="1"/>
  <c r="F29" i="3"/>
  <c r="G29" i="3"/>
  <c r="C32" i="3" l="1"/>
  <c r="G30" i="3"/>
  <c r="F30" i="3"/>
  <c r="G31" i="3"/>
  <c r="F31" i="3"/>
  <c r="C33" i="3" l="1"/>
  <c r="D32" i="3"/>
  <c r="E32" i="3" s="1"/>
  <c r="G32" i="3" l="1"/>
  <c r="F32" i="3"/>
  <c r="C34" i="3"/>
  <c r="D33" i="3"/>
  <c r="E33" i="3" s="1"/>
  <c r="C35" i="3" l="1"/>
  <c r="D34" i="3"/>
  <c r="E34" i="3" s="1"/>
  <c r="F33" i="3"/>
  <c r="G33" i="3"/>
  <c r="G34" i="3" l="1"/>
  <c r="F34" i="3"/>
  <c r="C36" i="3"/>
  <c r="D35" i="3"/>
  <c r="E35" i="3" s="1"/>
  <c r="C37" i="3" l="1"/>
  <c r="D36" i="3"/>
  <c r="E36" i="3" s="1"/>
  <c r="G35" i="3"/>
  <c r="F35" i="3"/>
  <c r="F36" i="3" l="1"/>
  <c r="G36" i="3"/>
  <c r="C38" i="3"/>
  <c r="D37" i="3"/>
  <c r="E37" i="3" s="1"/>
  <c r="C39" i="3" l="1"/>
  <c r="D39" i="3" s="1"/>
  <c r="E39" i="3" s="1"/>
  <c r="D38" i="3"/>
  <c r="E38" i="3" s="1"/>
  <c r="F37" i="3"/>
  <c r="G37" i="3"/>
  <c r="G38" i="3" l="1"/>
  <c r="F38" i="3"/>
  <c r="G39" i="3"/>
  <c r="J28" i="3" s="1"/>
  <c r="J31" i="3" s="1"/>
  <c r="F39" i="3"/>
  <c r="J27" i="3" s="1"/>
  <c r="J26" i="3"/>
</calcChain>
</file>

<file path=xl/sharedStrings.xml><?xml version="1.0" encoding="utf-8"?>
<sst xmlns="http://schemas.openxmlformats.org/spreadsheetml/2006/main" count="206" uniqueCount="59">
  <si>
    <t>Using Naïve Approach to Forecasting</t>
  </si>
  <si>
    <t>Class work:-Weekly new Customer engagement</t>
  </si>
  <si>
    <t>Week</t>
  </si>
  <si>
    <t>Customer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</si>
  <si>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</si>
  <si>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</si>
  <si>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</si>
  <si>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</si>
  <si>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</si>
  <si>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</si>
  <si>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</si>
  <si>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</si>
  <si>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</si>
  <si>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</si>
  <si>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</si>
  <si>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</si>
  <si>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</si>
  <si>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</si>
  <si>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</si>
  <si>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</si>
  <si>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Using Moving Average Approach to Forecasting</t>
  </si>
  <si>
    <t>Using Exponential Smoothing Approach to Forecasting</t>
  </si>
  <si>
    <t>Using Simple Linear Regression Approach to Forecasting</t>
  </si>
  <si>
    <t>Using Forecast Sheet Approach to Forecasting</t>
  </si>
  <si>
    <t>Using Forecst.Linear Approach to Forecasting</t>
  </si>
  <si>
    <t>FORCAST</t>
  </si>
  <si>
    <t>JAN to APRIL</t>
  </si>
  <si>
    <t>ERROR/DEVIATION</t>
  </si>
  <si>
    <t>ABSOLUTE ERROR</t>
  </si>
  <si>
    <t>ABSOLUTE SQUARED ERROR</t>
  </si>
  <si>
    <t>ABSOLUTE PERCENT ERROR</t>
  </si>
  <si>
    <t>EVALUATION</t>
  </si>
  <si>
    <t>MAD</t>
  </si>
  <si>
    <t>MSE</t>
  </si>
  <si>
    <t>MAPE</t>
  </si>
  <si>
    <t>MEAN ABSOLUTE DEVIATION/ERROR</t>
  </si>
  <si>
    <t>MEAN SQUARED ERROR</t>
  </si>
  <si>
    <t>MEAN ABSOLUTE PERCENT ERROR</t>
  </si>
  <si>
    <t>ACCURACEY (100% - MAPE)</t>
  </si>
  <si>
    <t>NAÏVE APPROACH</t>
  </si>
  <si>
    <t>ERROR</t>
  </si>
  <si>
    <t>MOVING AVERAGE</t>
  </si>
  <si>
    <t>EXPONENTIAL SMOOTHING</t>
  </si>
  <si>
    <t>PERIOD</t>
  </si>
  <si>
    <t>INTERCEPT</t>
  </si>
  <si>
    <t>SLOPE</t>
  </si>
  <si>
    <t>FORCASTED CUSTOMER</t>
  </si>
  <si>
    <t>WEEK</t>
  </si>
  <si>
    <t>SEASONALITY INDEX</t>
  </si>
  <si>
    <t>WEEK AVERAGE</t>
  </si>
  <si>
    <t>OVERALL WEEK AVERAGE</t>
  </si>
  <si>
    <t>SEASONALITY</t>
  </si>
  <si>
    <t>LT * SEASONALITY</t>
  </si>
  <si>
    <t>SIMPLE LINEAR REGRESSION</t>
  </si>
  <si>
    <t>Period</t>
  </si>
  <si>
    <t>Forecast(Customer)</t>
  </si>
  <si>
    <t>Lower Confidence Bound(Customer)</t>
  </si>
  <si>
    <t>Upper Confidence Bound(Customer)</t>
  </si>
  <si>
    <t>FORCAST.LINEAR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</si>
</sst>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7" tint="-0.249977111117893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2" fillId="4" borderId="0" xfId="0" applyFont="1" applyFill="1"/>
    <xf numFmtId="0" fontId="0" fillId="3" borderId="1" xfId="0" applyFill="1" applyBorder="1"/>
    <xf numFmtId="0" fontId="4" fillId="2" borderId="0" xfId="0" applyFont="1" applyFill="1"/>
    <xf numFmtId="165" fontId="0" fillId="0" borderId="0" xfId="0" applyNumberFormat="1"/>
    <xf numFmtId="0" fontId="2" fillId="0" borderId="0" xfId="0" applyFont="1"/>
    <xf numFmtId="165" fontId="0" fillId="0" borderId="0" xfId="1" applyNumberFormat="1" applyFont="1"/>
    <xf numFmtId="9" fontId="0" fillId="0" borderId="0" xfId="2" applyFont="1"/>
    <xf numFmtId="9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9" fontId="2" fillId="0" borderId="0" xfId="0" applyNumberFormat="1" applyFont="1"/>
    <xf numFmtId="165" fontId="0" fillId="0" borderId="0" xfId="2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2" applyNumberFormat="1" applyFont="1"/>
    <xf numFmtId="9" fontId="2" fillId="0" borderId="0" xfId="2" applyFont="1"/>
    <xf numFmtId="0" fontId="5" fillId="0" borderId="0" xfId="0" applyFont="1"/>
    <xf numFmtId="0" fontId="6" fillId="0" borderId="0" xfId="0" applyFont="1"/>
    <xf numFmtId="9" fontId="5" fillId="0" borderId="0" xfId="0" applyNumberFormat="1" applyFont="1"/>
    <xf numFmtId="166" fontId="5" fillId="0" borderId="0" xfId="0" applyNumberFormat="1" applyFont="1"/>
    <xf numFmtId="0" fontId="5" fillId="3" borderId="1" xfId="0" applyFont="1" applyFill="1" applyBorder="1"/>
    <xf numFmtId="0" fontId="7" fillId="0" borderId="0" xfId="0" applyFont="1"/>
    <xf numFmtId="0" fontId="6" fillId="0" borderId="1" xfId="0" applyFont="1" applyBorder="1"/>
    <xf numFmtId="9" fontId="6" fillId="0" borderId="0" xfId="2" applyFont="1"/>
    <xf numFmtId="167" fontId="6" fillId="0" borderId="0" xfId="0" applyNumberFormat="1" applyFont="1"/>
    <xf numFmtId="167" fontId="5" fillId="0" borderId="0" xfId="0" applyNumberFormat="1" applyFont="1"/>
    <xf numFmtId="0" fontId="8" fillId="2" borderId="0" xfId="0" applyFont="1" applyFill="1"/>
    <xf numFmtId="0" fontId="5" fillId="4" borderId="0" xfId="0" applyFont="1" applyFill="1"/>
    <xf numFmtId="0" fontId="9" fillId="3" borderId="1" xfId="0" applyFont="1" applyFill="1" applyBorder="1"/>
    <xf numFmtId="0" fontId="9" fillId="0" borderId="0" xfId="0" applyFont="1"/>
    <xf numFmtId="164" fontId="5" fillId="0" borderId="0" xfId="1" applyFont="1"/>
    <xf numFmtId="165" fontId="5" fillId="0" borderId="0" xfId="1" applyNumberFormat="1" applyFont="1"/>
    <xf numFmtId="0" fontId="5" fillId="5" borderId="0" xfId="0" applyFont="1" applyFill="1"/>
    <xf numFmtId="43" fontId="6" fillId="0" borderId="0" xfId="0" applyNumberFormat="1" applyFont="1"/>
    <xf numFmtId="164" fontId="6" fillId="0" borderId="0" xfId="1" applyFont="1"/>
    <xf numFmtId="164" fontId="5" fillId="0" borderId="0" xfId="0" applyNumberFormat="1" applyFont="1"/>
    <xf numFmtId="43" fontId="5" fillId="0" borderId="0" xfId="0" applyNumberFormat="1" applyFont="1"/>
    <xf numFmtId="165" fontId="6" fillId="0" borderId="0" xfId="1" applyNumberFormat="1" applyFont="1"/>
    <xf numFmtId="165" fontId="6" fillId="0" borderId="0" xfId="0" applyNumberFormat="1" applyFont="1"/>
    <xf numFmtId="1" fontId="6" fillId="0" borderId="0" xfId="0" applyNumberFormat="1" applyFont="1"/>
    <xf numFmtId="1" fontId="5" fillId="0" borderId="0" xfId="0" applyNumberFormat="1" applyFont="1"/>
    <xf numFmtId="10" fontId="5" fillId="0" borderId="0" xfId="0" applyNumberFormat="1" applyFont="1"/>
    <xf numFmtId="2" fontId="6" fillId="0" borderId="0" xfId="0" applyNumberFormat="1" applyFont="1"/>
    <xf numFmtId="0" fontId="6" fillId="3" borderId="1" xfId="0" applyFont="1" applyFill="1" applyBorder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NAÏVE</a:t>
            </a:r>
            <a:r>
              <a:rPr lang="en-US" baseline="0">
                <a:solidFill>
                  <a:schemeClr val="accent6">
                    <a:lumMod val="50000"/>
                  </a:schemeClr>
                </a:solidFill>
              </a:rPr>
              <a:t> APPROACH</a:t>
            </a:r>
            <a:endParaRPr lang="en-US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Approach'!$B$23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'Naive Approach'!$A$24:$A$38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'Naive Approach'!$B$24:$B$38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0-4D50-99ED-9A1E7C80B784}"/>
            </c:ext>
          </c:extLst>
        </c:ser>
        <c:ser>
          <c:idx val="1"/>
          <c:order val="1"/>
          <c:tx>
            <c:strRef>
              <c:f>'Naive Approach'!$C$23</c:f>
              <c:strCache>
                <c:ptCount val="1"/>
                <c:pt idx="0">
                  <c:v>FORCAST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'Naive Approach'!$A$24:$A$38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'Naive Approach'!$C$24:$C$38</c:f>
              <c:numCache>
                <c:formatCode>General</c:formatCode>
                <c:ptCount val="15"/>
                <c:pt idx="1">
                  <c:v>18</c:v>
                </c:pt>
                <c:pt idx="2">
                  <c:v>31</c:v>
                </c:pt>
                <c:pt idx="3">
                  <c:v>31</c:v>
                </c:pt>
                <c:pt idx="4">
                  <c:v>16</c:v>
                </c:pt>
                <c:pt idx="5">
                  <c:v>12</c:v>
                </c:pt>
                <c:pt idx="6">
                  <c:v>33</c:v>
                </c:pt>
                <c:pt idx="7">
                  <c:v>30</c:v>
                </c:pt>
                <c:pt idx="8">
                  <c:v>36</c:v>
                </c:pt>
                <c:pt idx="9">
                  <c:v>15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33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0-4D50-99ED-9A1E7C80B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92336"/>
        <c:axId val="151894736"/>
      </c:lineChart>
      <c:catAx>
        <c:axId val="15189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4736"/>
        <c:crosses val="autoZero"/>
        <c:auto val="1"/>
        <c:lblAlgn val="ctr"/>
        <c:lblOffset val="100"/>
        <c:noMultiLvlLbl val="0"/>
      </c:catAx>
      <c:valAx>
        <c:axId val="1518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>
                    <a:lumMod val="50000"/>
                  </a:schemeClr>
                </a:solidFill>
              </a:rPr>
              <a:t>3 WEEKS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Average'!$B$24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'Moving Average'!$A$25:$A$39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'Moving Average'!$B$25:$B$39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1-4112-838B-A7EE134B728C}"/>
            </c:ext>
          </c:extLst>
        </c:ser>
        <c:ser>
          <c:idx val="1"/>
          <c:order val="1"/>
          <c:tx>
            <c:strRef>
              <c:f>'Moving Average'!$C$24</c:f>
              <c:strCache>
                <c:ptCount val="1"/>
                <c:pt idx="0">
                  <c:v>FORCAST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'Moving Average'!$A$25:$A$39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'Moving Average'!$C$25:$C$39</c:f>
              <c:numCache>
                <c:formatCode>General</c:formatCode>
                <c:ptCount val="15"/>
                <c:pt idx="3">
                  <c:v>26.666666666666668</c:v>
                </c:pt>
                <c:pt idx="4">
                  <c:v>26</c:v>
                </c:pt>
                <c:pt idx="5">
                  <c:v>19.666666666666668</c:v>
                </c:pt>
                <c:pt idx="6">
                  <c:v>20.333333333333332</c:v>
                </c:pt>
                <c:pt idx="7">
                  <c:v>25</c:v>
                </c:pt>
                <c:pt idx="8">
                  <c:v>33</c:v>
                </c:pt>
                <c:pt idx="9">
                  <c:v>27</c:v>
                </c:pt>
                <c:pt idx="10">
                  <c:v>24</c:v>
                </c:pt>
                <c:pt idx="11">
                  <c:v>18.666666666666668</c:v>
                </c:pt>
                <c:pt idx="12">
                  <c:v>23.666666666666668</c:v>
                </c:pt>
                <c:pt idx="13">
                  <c:v>27.666666666666668</c:v>
                </c:pt>
                <c:pt idx="14">
                  <c:v>24.666666666666668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1-4112-838B-A7EE134B7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810144"/>
        <c:axId val="151888976"/>
      </c:lineChart>
      <c:catAx>
        <c:axId val="15288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8976"/>
        <c:crosses val="autoZero"/>
        <c:auto val="1"/>
        <c:lblAlgn val="ctr"/>
        <c:lblOffset val="100"/>
        <c:noMultiLvlLbl val="0"/>
      </c:catAx>
      <c:valAx>
        <c:axId val="1518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1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Smoothing'!$B$24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Smoothing'!$A$25:$A$39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'Exponential Smoothing'!$B$25:$B$39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7-430F-A33A-4DBC5E83C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746192"/>
        <c:axId val="1527746672"/>
      </c:lineChart>
      <c:catAx>
        <c:axId val="15277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46672"/>
        <c:crosses val="autoZero"/>
        <c:auto val="1"/>
        <c:lblAlgn val="ctr"/>
        <c:lblOffset val="100"/>
        <c:noMultiLvlLbl val="0"/>
      </c:catAx>
      <c:valAx>
        <c:axId val="15277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Smoothing'!$B$25:$B$39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8-457B-B1DC-295B4D53A9B6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Smoothing'!$C$25:$C$39</c:f>
              <c:numCache>
                <c:formatCode>General</c:formatCode>
                <c:ptCount val="15"/>
                <c:pt idx="0">
                  <c:v>#N/A</c:v>
                </c:pt>
                <c:pt idx="1">
                  <c:v>18</c:v>
                </c:pt>
                <c:pt idx="2">
                  <c:v>27.099999999999998</c:v>
                </c:pt>
                <c:pt idx="3">
                  <c:v>29.83</c:v>
                </c:pt>
                <c:pt idx="4">
                  <c:v>20.149000000000001</c:v>
                </c:pt>
                <c:pt idx="5">
                  <c:v>14.444699999999997</c:v>
                </c:pt>
                <c:pt idx="6">
                  <c:v>27.433409999999995</c:v>
                </c:pt>
                <c:pt idx="7">
                  <c:v>29.230022999999996</c:v>
                </c:pt>
                <c:pt idx="8">
                  <c:v>33.969006899999997</c:v>
                </c:pt>
                <c:pt idx="9">
                  <c:v>20.69070207</c:v>
                </c:pt>
                <c:pt idx="10">
                  <c:v>20.907210620999997</c:v>
                </c:pt>
                <c:pt idx="11">
                  <c:v>20.272163186299998</c:v>
                </c:pt>
                <c:pt idx="12">
                  <c:v>27.08164895589</c:v>
                </c:pt>
                <c:pt idx="13">
                  <c:v>31.224494686766995</c:v>
                </c:pt>
                <c:pt idx="14">
                  <c:v>17.067348406030099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8-457B-B1DC-295B4D53A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814464"/>
        <c:axId val="1528809184"/>
      </c:lineChart>
      <c:catAx>
        <c:axId val="152881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809184"/>
        <c:crosses val="autoZero"/>
        <c:auto val="1"/>
        <c:lblAlgn val="ctr"/>
        <c:lblOffset val="100"/>
        <c:noMultiLvlLbl val="0"/>
      </c:catAx>
      <c:valAx>
        <c:axId val="1528809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28814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Regression'!$C$24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'Simple Linear Regression'!$B$25:$B$39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'Simple Linear Regression'!$C$25:$C$39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7-4D9A-9D16-C4A7B29F0D6B}"/>
            </c:ext>
          </c:extLst>
        </c:ser>
        <c:ser>
          <c:idx val="1"/>
          <c:order val="1"/>
          <c:tx>
            <c:strRef>
              <c:f>'Simple Linear Regression'!$D$24</c:f>
              <c:strCache>
                <c:ptCount val="1"/>
                <c:pt idx="0">
                  <c:v>FORCASTED CUSTOMER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'Simple Linear Regression'!$B$25:$B$39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'Simple Linear Regression'!$D$25:$D$39</c:f>
              <c:numCache>
                <c:formatCode>_(* #,##0.00_);_(* \(#,##0.00\);_(* "-"??_);_(@_)</c:formatCode>
                <c:ptCount val="15"/>
                <c:pt idx="0">
                  <c:v>23.225000000000001</c:v>
                </c:pt>
                <c:pt idx="1">
                  <c:v>23.478571428571428</c:v>
                </c:pt>
                <c:pt idx="2">
                  <c:v>23.732142857142858</c:v>
                </c:pt>
                <c:pt idx="3">
                  <c:v>23.985714285714288</c:v>
                </c:pt>
                <c:pt idx="4">
                  <c:v>24.239285714285714</c:v>
                </c:pt>
                <c:pt idx="5">
                  <c:v>24.492857142857144</c:v>
                </c:pt>
                <c:pt idx="6">
                  <c:v>24.74642857142857</c:v>
                </c:pt>
                <c:pt idx="7">
                  <c:v>25</c:v>
                </c:pt>
                <c:pt idx="8">
                  <c:v>25.25357142857143</c:v>
                </c:pt>
                <c:pt idx="9">
                  <c:v>25.507142857142856</c:v>
                </c:pt>
                <c:pt idx="10">
                  <c:v>25.760714285714286</c:v>
                </c:pt>
                <c:pt idx="11">
                  <c:v>26.014285714285712</c:v>
                </c:pt>
                <c:pt idx="12">
                  <c:v>26.267857142857142</c:v>
                </c:pt>
                <c:pt idx="13">
                  <c:v>26.521428571428572</c:v>
                </c:pt>
                <c:pt idx="14">
                  <c:v>26.774999999999999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7-4D9A-9D16-C4A7B29F0D6B}"/>
            </c:ext>
          </c:extLst>
        </c:ser>
        <c:ser>
          <c:idx val="2"/>
          <c:order val="2"/>
          <c:tx>
            <c:strRef>
              <c:f>'Simple Linear Regression'!$F$24</c:f>
              <c:strCache>
                <c:ptCount val="1"/>
                <c:pt idx="0">
                  <c:v>LT * SEASONALITY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'Simple Linear Regression'!$B$25:$B$39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'Simple Linear Regression'!$F$25:$F$39</c:f>
              <c:numCache>
                <c:formatCode>_(* #,##0.00_);_(* \(#,##0.00\);_(* "-"??_);_(@_)</c:formatCode>
                <c:ptCount val="15"/>
                <c:pt idx="0">
                  <c:v>16.722000000000001</c:v>
                </c:pt>
                <c:pt idx="1">
                  <c:v>29.113428571428571</c:v>
                </c:pt>
                <c:pt idx="2">
                  <c:v>29.427857142857142</c:v>
                </c:pt>
                <c:pt idx="3">
                  <c:v>15.350857142857144</c:v>
                </c:pt>
                <c:pt idx="4">
                  <c:v>11.634857142857141</c:v>
                </c:pt>
                <c:pt idx="5">
                  <c:v>32.330571428571432</c:v>
                </c:pt>
                <c:pt idx="6">
                  <c:v>29.695714285714281</c:v>
                </c:pt>
                <c:pt idx="7">
                  <c:v>36</c:v>
                </c:pt>
                <c:pt idx="8">
                  <c:v>15.152142857142858</c:v>
                </c:pt>
                <c:pt idx="9">
                  <c:v>21.425999999999998</c:v>
                </c:pt>
                <c:pt idx="10">
                  <c:v>20.60857142857143</c:v>
                </c:pt>
                <c:pt idx="11">
                  <c:v>31.217142857142854</c:v>
                </c:pt>
                <c:pt idx="12">
                  <c:v>34.673571428571428</c:v>
                </c:pt>
                <c:pt idx="13">
                  <c:v>11.669428571428572</c:v>
                </c:pt>
                <c:pt idx="14">
                  <c:v>40.698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7-4D9A-9D16-C4A7B29F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29824"/>
        <c:axId val="155930784"/>
      </c:lineChart>
      <c:catAx>
        <c:axId val="1559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0784"/>
        <c:crosses val="autoZero"/>
        <c:auto val="1"/>
        <c:lblAlgn val="ctr"/>
        <c:lblOffset val="100"/>
        <c:noMultiLvlLbl val="0"/>
      </c:catAx>
      <c:valAx>
        <c:axId val="1559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</c:f>
              <c:numCache>
                <c:formatCode>General</c:formatCode>
                <c:ptCount val="2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C-4C48-B57F-3EACD89401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Forecast(Customer)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14">
                  <c:v>38</c:v>
                </c:pt>
                <c:pt idx="15">
                  <c:v>25.891813939968554</c:v>
                </c:pt>
                <c:pt idx="16">
                  <c:v>36.084205024797377</c:v>
                </c:pt>
                <c:pt idx="17">
                  <c:v>39.964427891774747</c:v>
                </c:pt>
                <c:pt idx="18">
                  <c:v>19.093179441955748</c:v>
                </c:pt>
                <c:pt idx="19">
                  <c:v>41.130523174896169</c:v>
                </c:pt>
                <c:pt idx="20">
                  <c:v>29.042169941833627</c:v>
                </c:pt>
                <c:pt idx="21">
                  <c:v>39.23456102666244</c:v>
                </c:pt>
                <c:pt idx="22">
                  <c:v>43.114783893639824</c:v>
                </c:pt>
                <c:pt idx="23">
                  <c:v>22.243535443820818</c:v>
                </c:pt>
                <c:pt idx="24">
                  <c:v>44.280879176761246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C-4C48-B57F-3EACD89401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Bound(Customer)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14" formatCode="0.00">
                  <c:v>38</c:v>
                </c:pt>
                <c:pt idx="15" formatCode="0.00">
                  <c:v>7.7694547695864991</c:v>
                </c:pt>
                <c:pt idx="16" formatCode="0.00">
                  <c:v>17.399701174281212</c:v>
                </c:pt>
                <c:pt idx="17" formatCode="0.00">
                  <c:v>20.729910440322218</c:v>
                </c:pt>
                <c:pt idx="18" formatCode="0.00">
                  <c:v>-0.68024947391441515</c:v>
                </c:pt>
                <c:pt idx="19" formatCode="0.00">
                  <c:v>20.828384630349394</c:v>
                </c:pt>
                <c:pt idx="20" formatCode="0.00">
                  <c:v>1.7799369937434122</c:v>
                </c:pt>
                <c:pt idx="21" formatCode="0.00">
                  <c:v>11.580399097454109</c:v>
                </c:pt>
                <c:pt idx="22" formatCode="0.00">
                  <c:v>15.071166471711351</c:v>
                </c:pt>
                <c:pt idx="23" formatCode="0.00">
                  <c:v>-6.1871771828015447</c:v>
                </c:pt>
                <c:pt idx="24" formatCode="0.00">
                  <c:v>15.465325114814767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C-4C48-B57F-3EACD894016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Bound(Customer)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14" formatCode="0.00">
                  <c:v>38</c:v>
                </c:pt>
                <c:pt idx="15" formatCode="0.00">
                  <c:v>44.014173110350612</c:v>
                </c:pt>
                <c:pt idx="16" formatCode="0.00">
                  <c:v>54.768708875313543</c:v>
                </c:pt>
                <c:pt idx="17" formatCode="0.00">
                  <c:v>59.19894534322728</c:v>
                </c:pt>
                <c:pt idx="18" formatCode="0.00">
                  <c:v>38.866608357825911</c:v>
                </c:pt>
                <c:pt idx="19" formatCode="0.00">
                  <c:v>61.432661719442947</c:v>
                </c:pt>
                <c:pt idx="20" formatCode="0.00">
                  <c:v>56.304402889923843</c:v>
                </c:pt>
                <c:pt idx="21" formatCode="0.00">
                  <c:v>66.888722955870776</c:v>
                </c:pt>
                <c:pt idx="22" formatCode="0.00">
                  <c:v>71.158401315568298</c:v>
                </c:pt>
                <c:pt idx="23" formatCode="0.00">
                  <c:v>50.674248070443184</c:v>
                </c:pt>
                <c:pt idx="24" formatCode="0.00">
                  <c:v>73.096433238707732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C-4C48-B57F-3EACD894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07775"/>
        <c:axId val="258005375"/>
      </c:lineChart>
      <c:catAx>
        <c:axId val="2580077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05375"/>
        <c:crosses val="autoZero"/>
        <c:auto val="1"/>
        <c:lblAlgn val="ctr"/>
        <c:lblOffset val="100"/>
        <c:noMultiLvlLbl val="0"/>
      </c:catAx>
      <c:valAx>
        <c:axId val="2580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0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'Forecst.Linear Function'!$C$26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'Forecst.Linear Function'!$B$27:$B$41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'Forecst.Linear Function'!$C$27:$C$41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E-4475-8F84-340EEDCB15B8}"/>
            </c:ext>
          </c:extLst>
        </c:ser>
        <c:ser>
          <c:idx val="1"/>
          <c:order val="1"/>
          <c:tx>
            <c:strRef>
              <c:f>'Forecst.Linear Function'!$D$26</c:f>
              <c:strCache>
                <c:ptCount val="1"/>
                <c:pt idx="0">
                  <c:v>FORCAST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'Forecst.Linear Function'!$B$27:$B$41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'Forecst.Linear Function'!$D$27:$D$41</c:f>
              <c:numCache>
                <c:formatCode>_-* #,##0_-;\-* #,##0_-;_-* "-"??_-;_-@_-</c:formatCode>
                <c:ptCount val="15"/>
                <c:pt idx="0">
                  <c:v>23.225000000000001</c:v>
                </c:pt>
                <c:pt idx="1">
                  <c:v>23.478571428571428</c:v>
                </c:pt>
                <c:pt idx="2">
                  <c:v>23.732142857142858</c:v>
                </c:pt>
                <c:pt idx="3">
                  <c:v>23.985714285714288</c:v>
                </c:pt>
                <c:pt idx="4">
                  <c:v>24.239285714285714</c:v>
                </c:pt>
                <c:pt idx="5">
                  <c:v>24.492857142857144</c:v>
                </c:pt>
                <c:pt idx="6">
                  <c:v>24.74642857142857</c:v>
                </c:pt>
                <c:pt idx="7">
                  <c:v>25</c:v>
                </c:pt>
                <c:pt idx="8">
                  <c:v>25.25357142857143</c:v>
                </c:pt>
                <c:pt idx="9">
                  <c:v>25.507142857142856</c:v>
                </c:pt>
                <c:pt idx="10">
                  <c:v>25.760714285714286</c:v>
                </c:pt>
                <c:pt idx="11">
                  <c:v>26.014285714285712</c:v>
                </c:pt>
                <c:pt idx="12">
                  <c:v>26.267857142857142</c:v>
                </c:pt>
                <c:pt idx="13">
                  <c:v>26.521428571428572</c:v>
                </c:pt>
                <c:pt idx="14">
                  <c:v>26.774999999999999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E-4475-8F84-340EEDCB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798655"/>
        <c:axId val="281801535"/>
      </c:lineChart>
      <c:catAx>
        <c:axId val="2817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01535"/>
        <c:crosses val="autoZero"/>
        <c:auto val="1"/>
        <c:lblAlgn val="ctr"/>
        <c:lblOffset val="100"/>
        <c:noMultiLvlLbl val="0"/>
      </c:catAx>
      <c:valAx>
        <c:axId val="2818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9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507999</xdr:colOff>
      <xdr:row>32</xdr:row>
      <xdr:rowOff>184149</xdr:rowOff>
    </xdr:from>
    <xdr:to>
      <xdr:col>12</xdr:col>
      <xdr:colOff>253999</xdr:colOff>
      <xdr:row>51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25F2C0-50A4-BB4F-B201-4087D2C7E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507998</xdr:colOff>
      <xdr:row>32</xdr:row>
      <xdr:rowOff>100445</xdr:rowOff>
    </xdr:from>
    <xdr:to>
      <xdr:col>16</xdr:col>
      <xdr:colOff>396874</xdr:colOff>
      <xdr:row>47</xdr:row>
      <xdr:rowOff>97270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E905A2-960E-407F-5631-522177F22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40</xdr:row>
      <xdr:rowOff>33337</xdr:rowOff>
    </xdr:from>
    <xdr:to>
      <xdr:col>5</xdr:col>
      <xdr:colOff>1276350</xdr:colOff>
      <xdr:row>54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E7E15-9E0C-1F35-C055-A25D433F2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57151</xdr:colOff>
      <xdr:row>31</xdr:row>
      <xdr:rowOff>209550</xdr:rowOff>
    </xdr:from>
    <xdr:to>
      <xdr:col>19</xdr:col>
      <xdr:colOff>419101</xdr:colOff>
      <xdr:row>41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BA0E7E-5E64-62D4-CB07-D90E8A1A7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809623</xdr:colOff>
      <xdr:row>42</xdr:row>
      <xdr:rowOff>52387</xdr:rowOff>
    </xdr:from>
    <xdr:to>
      <xdr:col>13</xdr:col>
      <xdr:colOff>476249</xdr:colOff>
      <xdr:row>63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FDB064-4DCC-7ED6-5514-A54EC2BC9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8</xdr:row>
      <xdr:rowOff>38100</xdr:rowOff>
    </xdr:from>
    <xdr:to>
      <xdr:col>18</xdr:col>
      <xdr:colOff>352425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FB49B-88B5-224A-85DC-DBC5EAAE4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37</xdr:row>
      <xdr:rowOff>55562</xdr:rowOff>
    </xdr:from>
    <xdr:to>
      <xdr:col>14</xdr:col>
      <xdr:colOff>311150</xdr:colOff>
      <xdr:row>56</xdr:row>
      <xdr:rowOff>179387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E733B-943E-2651-212F-001232D5D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2C5C7-5CC1-4CB5-9AB2-666EE850ADBB}" name="Table1" displayName="Table1" ref="A1:E26" totalsRowShown="0" headerRowDxfId="6" dataDxfId="5">
  <autoFilter ref="A1:E26" xr:uid="{3D32C5C7-5CC1-4CB5-9AB2-666EE850ADBB}"/>
  <tableColumns count="5">
    <tableColumn id="1" xr3:uid="{5E64302C-DD0D-4BE0-985A-61FC26A885BC}" name="Period" dataDxfId="4"/>
    <tableColumn id="2" xr3:uid="{7BCD0EB3-3043-4526-89AA-055E099EF96D}" name="Customer" dataDxfId="3"/>
    <tableColumn id="3" xr3:uid="{BF23BC71-8B74-4E15-B3FD-83800BC7FE7B}" name="Forecast(Customer)" dataDxfId="2">
      <calculatedColumnFormula>_xlfn.FORECAST.ETS(A2,$B$2:$B$16,$A$2:$A$16,1,1)</calculatedColumnFormula>
    </tableColumn>
    <tableColumn id="4" xr3:uid="{9E594646-4BD9-4964-A212-9DC90A6A2AE6}" name="Lower Confidence Bound(Customer)" dataDxfId="1">
      <calculatedColumnFormula>C2-_xlfn.FORECAST.ETS.CONFINT(A2,$B$2:$B$16,$A$2:$A$16,0.95,1,1)</calculatedColumnFormula>
    </tableColumn>
    <tableColumn id="5" xr3:uid="{F4B07A86-582B-4DC9-9C36-83ADDA180BC7}" name="Upper Confidence Bound(Customer)" dataDxfId="0">
      <calculatedColumnFormula>C2+_xlfn.FORECAST.ETS.CONFINT(A2,$B$2:$B$16,$A$2:$A$16,0.95,1,1)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324D-E55B-431A-B6A1-6F7E14DD10FB}">
  <dimension ref="A1:K39"/>
  <sheetViews>
    <sheetView topLeftCell="A18" zoomScale="50" zoomScaleNormal="50" workbookViewId="0">
      <selection activeCell="J31" sqref="J31"/>
    </sheetView>
  </sheetViews>
  <sheetFormatPr defaultRowHeight="15" x14ac:dyDescent="0.25"/>
  <cols>
    <col min="1" max="1" width="13" customWidth="1"/>
    <col min="2" max="2" width="20.28515625" customWidth="1"/>
    <col min="3" max="3" width="23.7109375" customWidth="1"/>
    <col min="4" max="4" width="36.42578125" customWidth="1"/>
    <col min="5" max="5" width="32.140625" customWidth="1"/>
    <col min="6" max="6" width="46.7109375" customWidth="1"/>
    <col min="7" max="7" width="42.42578125" customWidth="1"/>
    <col min="8" max="8" width="32.5703125" customWidth="1"/>
    <col min="9" max="9" width="23.5703125" customWidth="1"/>
    <col min="10" max="10" width="57.42578125" customWidth="1"/>
    <col min="11" max="11" width="22.140625" bestFit="1" customWidth="1"/>
  </cols>
  <sheetData>
    <row r="1" spans="1:11" s="5" customFormat="1" ht="15.75" x14ac:dyDescent="0.25"/>
    <row r="2" spans="1:11" s="3" customFormat="1" x14ac:dyDescent="0.25"/>
    <row r="4" spans="1:11" x14ac:dyDescent="0.25">
      <c r="A4" s="4"/>
      <c r="B4" s="4"/>
    </row>
    <row r="5" spans="1:11" x14ac:dyDescent="0.25">
      <c r="A5" s="1"/>
      <c r="B5" s="2"/>
      <c r="E5" s="8"/>
      <c r="G5" s="9"/>
      <c r="J5" s="7"/>
      <c r="K5" s="6"/>
    </row>
    <row r="6" spans="1:11" x14ac:dyDescent="0.25">
      <c r="A6" s="1"/>
      <c r="B6" s="2"/>
      <c r="C6" s="6"/>
      <c r="D6" s="6"/>
      <c r="E6" s="8"/>
      <c r="F6" s="8"/>
      <c r="G6" s="9"/>
      <c r="J6" s="7"/>
      <c r="K6" s="6"/>
    </row>
    <row r="7" spans="1:11" x14ac:dyDescent="0.25">
      <c r="A7" s="1"/>
      <c r="B7" s="2"/>
      <c r="C7" s="6"/>
      <c r="D7" s="6"/>
      <c r="E7" s="8"/>
      <c r="F7" s="8"/>
      <c r="G7" s="9"/>
      <c r="I7" s="7"/>
      <c r="J7" s="12"/>
      <c r="K7" s="10"/>
    </row>
    <row r="8" spans="1:11" x14ac:dyDescent="0.25">
      <c r="A8" s="1"/>
      <c r="B8" s="2"/>
      <c r="C8" s="6"/>
      <c r="D8" s="6"/>
      <c r="E8" s="8"/>
      <c r="F8" s="8"/>
      <c r="G8" s="9"/>
      <c r="I8" s="7"/>
      <c r="J8" s="12"/>
    </row>
    <row r="9" spans="1:11" x14ac:dyDescent="0.25">
      <c r="A9" s="1"/>
      <c r="B9" s="2"/>
      <c r="C9" s="6"/>
      <c r="D9" s="6"/>
      <c r="E9" s="8"/>
      <c r="F9" s="8"/>
      <c r="G9" s="9"/>
      <c r="I9" s="7"/>
      <c r="J9" s="12"/>
    </row>
    <row r="10" spans="1:11" x14ac:dyDescent="0.25">
      <c r="A10" s="1"/>
      <c r="B10" s="2"/>
      <c r="C10" s="6"/>
      <c r="D10" s="6"/>
      <c r="E10" s="8"/>
      <c r="F10" s="8"/>
      <c r="G10" s="9"/>
      <c r="I10" s="7"/>
      <c r="J10" s="13"/>
    </row>
    <row r="11" spans="1:11" x14ac:dyDescent="0.25">
      <c r="A11" s="1"/>
      <c r="B11" s="2"/>
      <c r="C11" s="6"/>
      <c r="D11" s="6"/>
      <c r="E11" s="8"/>
      <c r="F11" s="8"/>
      <c r="G11" s="9"/>
      <c r="I11" s="13"/>
      <c r="J11" s="7"/>
    </row>
    <row r="12" spans="1:11" x14ac:dyDescent="0.25">
      <c r="A12" s="1"/>
      <c r="B12" s="2"/>
      <c r="C12" s="6"/>
      <c r="D12" s="6"/>
      <c r="E12" s="8"/>
      <c r="F12" s="8"/>
      <c r="G12" s="9"/>
    </row>
    <row r="13" spans="1:11" x14ac:dyDescent="0.25">
      <c r="A13" s="1"/>
      <c r="B13" s="2"/>
      <c r="C13" s="6"/>
      <c r="D13" s="6"/>
      <c r="E13" s="8"/>
      <c r="F13" s="8"/>
      <c r="G13" s="9"/>
      <c r="I13" s="7"/>
      <c r="J13" s="18"/>
    </row>
    <row r="14" spans="1:11" x14ac:dyDescent="0.25">
      <c r="A14" s="1"/>
      <c r="B14" s="2"/>
      <c r="C14" s="6"/>
      <c r="D14" s="6"/>
      <c r="E14" s="8"/>
      <c r="F14" s="8"/>
      <c r="G14" s="9"/>
    </row>
    <row r="15" spans="1:11" x14ac:dyDescent="0.25">
      <c r="A15" s="1"/>
      <c r="B15" s="2"/>
      <c r="C15" s="6"/>
      <c r="D15" s="6"/>
      <c r="E15" s="8"/>
      <c r="F15" s="8"/>
      <c r="G15" s="9"/>
    </row>
    <row r="16" spans="1:11" x14ac:dyDescent="0.25">
      <c r="A16" s="1"/>
      <c r="B16" s="2"/>
      <c r="C16" s="6"/>
      <c r="D16" s="6"/>
      <c r="E16" s="8"/>
      <c r="F16" s="8"/>
      <c r="G16" s="9"/>
    </row>
    <row r="17" spans="1:11" x14ac:dyDescent="0.25">
      <c r="A17" s="6"/>
      <c r="B17" s="6"/>
      <c r="C17" s="6"/>
      <c r="D17" s="6"/>
      <c r="E17" s="8"/>
      <c r="F17" s="8"/>
      <c r="G17" s="9"/>
    </row>
    <row r="20" spans="1:11" s="5" customFormat="1" ht="23.25" x14ac:dyDescent="0.35">
      <c r="A20" s="29" t="s">
        <v>0</v>
      </c>
      <c r="B20" s="29"/>
      <c r="C20" s="29"/>
    </row>
    <row r="21" spans="1:11" s="3" customFormat="1" ht="23.25" x14ac:dyDescent="0.35">
      <c r="A21" s="30" t="s">
        <v>1</v>
      </c>
      <c r="B21" s="30"/>
      <c r="C21" s="30"/>
    </row>
    <row r="22" spans="1:11" x14ac:dyDescent="0.25">
      <c r="B22" t="s">
        <v>26</v>
      </c>
    </row>
    <row r="23" spans="1:11" ht="23.25" x14ac:dyDescent="0.35">
      <c r="A23" s="23" t="s">
        <v>2</v>
      </c>
      <c r="B23" s="23" t="s">
        <v>3</v>
      </c>
      <c r="C23" s="24" t="s">
        <v>25</v>
      </c>
      <c r="D23" s="24" t="s">
        <v>27</v>
      </c>
      <c r="E23" s="24" t="s">
        <v>28</v>
      </c>
      <c r="F23" s="24" t="s">
        <v>29</v>
      </c>
      <c r="G23" s="24" t="s">
        <v>30</v>
      </c>
    </row>
    <row r="24" spans="1:11" ht="23.25" x14ac:dyDescent="0.35">
      <c r="A24" s="25" t="s">
        <v>4</v>
      </c>
      <c r="B24" s="25">
        <v>18</v>
      </c>
      <c r="C24" s="20"/>
      <c r="D24" s="20"/>
      <c r="E24" s="20"/>
      <c r="F24" s="20"/>
      <c r="G24" s="20"/>
    </row>
    <row r="25" spans="1:11" ht="23.25" x14ac:dyDescent="0.35">
      <c r="A25" s="25" t="s">
        <v>5</v>
      </c>
      <c r="B25" s="25">
        <v>31</v>
      </c>
      <c r="C25" s="20">
        <f>B24</f>
        <v>18</v>
      </c>
      <c r="D25" s="20">
        <f>B25-C25</f>
        <v>13</v>
      </c>
      <c r="E25" s="20">
        <f>ABS(D25)</f>
        <v>13</v>
      </c>
      <c r="F25" s="20">
        <f>E25^2</f>
        <v>169</v>
      </c>
      <c r="G25" s="26">
        <f>E25/B25</f>
        <v>0.41935483870967744</v>
      </c>
      <c r="I25" s="19" t="s">
        <v>31</v>
      </c>
      <c r="J25" s="20"/>
      <c r="K25" s="20"/>
    </row>
    <row r="26" spans="1:11" ht="23.25" x14ac:dyDescent="0.35">
      <c r="A26" s="25" t="s">
        <v>6</v>
      </c>
      <c r="B26" s="25">
        <v>31</v>
      </c>
      <c r="C26" s="20">
        <f>B25</f>
        <v>31</v>
      </c>
      <c r="D26" s="20">
        <f>B26-C26</f>
        <v>0</v>
      </c>
      <c r="E26" s="20">
        <f>ABS(D26)</f>
        <v>0</v>
      </c>
      <c r="F26" s="20">
        <f>E26^2</f>
        <v>0</v>
      </c>
      <c r="G26" s="26">
        <f>E26/B26</f>
        <v>0</v>
      </c>
      <c r="I26" s="19" t="s">
        <v>32</v>
      </c>
      <c r="J26" s="19" t="s">
        <v>35</v>
      </c>
      <c r="K26" s="19">
        <f>AVERAGE(E25:E38)</f>
        <v>10.857142857142858</v>
      </c>
    </row>
    <row r="27" spans="1:11" ht="23.25" x14ac:dyDescent="0.35">
      <c r="A27" s="25" t="s">
        <v>7</v>
      </c>
      <c r="B27" s="25">
        <v>16</v>
      </c>
      <c r="C27" s="20">
        <f t="shared" ref="C27:C38" si="0">B26</f>
        <v>31</v>
      </c>
      <c r="D27" s="20">
        <f>B27-C27</f>
        <v>-15</v>
      </c>
      <c r="E27" s="20">
        <f>ABS(D27)</f>
        <v>15</v>
      </c>
      <c r="F27" s="20">
        <f>E27^2</f>
        <v>225</v>
      </c>
      <c r="G27" s="26">
        <f>E27/B27</f>
        <v>0.9375</v>
      </c>
      <c r="I27" s="19" t="s">
        <v>33</v>
      </c>
      <c r="J27" s="19" t="s">
        <v>36</v>
      </c>
      <c r="K27" s="19">
        <f>AVERAGE(F25:F38)</f>
        <v>192.57142857142858</v>
      </c>
    </row>
    <row r="28" spans="1:11" ht="23.25" x14ac:dyDescent="0.35">
      <c r="A28" s="25" t="s">
        <v>8</v>
      </c>
      <c r="B28" s="25">
        <v>12</v>
      </c>
      <c r="C28" s="20">
        <f t="shared" si="0"/>
        <v>16</v>
      </c>
      <c r="D28" s="20">
        <f>B28-C28</f>
        <v>-4</v>
      </c>
      <c r="E28" s="20">
        <f t="shared" ref="E28:E38" si="1">ABS(D28)</f>
        <v>4</v>
      </c>
      <c r="F28" s="20">
        <f t="shared" ref="F28:F38" si="2">E28^2</f>
        <v>16</v>
      </c>
      <c r="G28" s="26">
        <f t="shared" ref="G28:G38" si="3">E28/B28</f>
        <v>0.33333333333333331</v>
      </c>
      <c r="I28" s="19" t="s">
        <v>34</v>
      </c>
      <c r="J28" s="19" t="s">
        <v>37</v>
      </c>
      <c r="K28" s="21">
        <f>AVERAGE(G25:G38)</f>
        <v>0.53312153577282118</v>
      </c>
    </row>
    <row r="29" spans="1:11" ht="23.25" x14ac:dyDescent="0.35">
      <c r="A29" s="25" t="s">
        <v>9</v>
      </c>
      <c r="B29" s="25">
        <v>33</v>
      </c>
      <c r="C29" s="20">
        <f t="shared" si="0"/>
        <v>12</v>
      </c>
      <c r="D29" s="20">
        <f t="shared" ref="D29:D38" si="4">B29-C29</f>
        <v>21</v>
      </c>
      <c r="E29" s="20">
        <f t="shared" si="1"/>
        <v>21</v>
      </c>
      <c r="F29" s="20">
        <f>E29^2</f>
        <v>441</v>
      </c>
      <c r="G29" s="26">
        <f t="shared" si="3"/>
        <v>0.63636363636363635</v>
      </c>
      <c r="I29" s="20"/>
      <c r="J29" s="20"/>
      <c r="K29" s="20"/>
    </row>
    <row r="30" spans="1:11" ht="23.25" x14ac:dyDescent="0.35">
      <c r="A30" s="25" t="s">
        <v>10</v>
      </c>
      <c r="B30" s="25">
        <v>30</v>
      </c>
      <c r="C30" s="20">
        <f t="shared" si="0"/>
        <v>33</v>
      </c>
      <c r="D30" s="20">
        <f t="shared" si="4"/>
        <v>-3</v>
      </c>
      <c r="E30" s="20">
        <f t="shared" si="1"/>
        <v>3</v>
      </c>
      <c r="F30" s="20">
        <f t="shared" si="2"/>
        <v>9</v>
      </c>
      <c r="G30" s="26">
        <f t="shared" si="3"/>
        <v>0.1</v>
      </c>
      <c r="I30" s="20"/>
      <c r="J30" s="20"/>
      <c r="K30" s="20"/>
    </row>
    <row r="31" spans="1:11" ht="23.25" x14ac:dyDescent="0.35">
      <c r="A31" s="25" t="s">
        <v>11</v>
      </c>
      <c r="B31" s="25">
        <v>36</v>
      </c>
      <c r="C31" s="20">
        <f t="shared" si="0"/>
        <v>30</v>
      </c>
      <c r="D31" s="20">
        <f t="shared" si="4"/>
        <v>6</v>
      </c>
      <c r="E31" s="20">
        <f t="shared" si="1"/>
        <v>6</v>
      </c>
      <c r="F31" s="20">
        <f t="shared" si="2"/>
        <v>36</v>
      </c>
      <c r="G31" s="26">
        <f t="shared" si="3"/>
        <v>0.16666666666666666</v>
      </c>
      <c r="I31" s="20"/>
      <c r="J31" s="19" t="s">
        <v>38</v>
      </c>
      <c r="K31" s="20"/>
    </row>
    <row r="32" spans="1:11" ht="23.25" x14ac:dyDescent="0.35">
      <c r="A32" s="25" t="s">
        <v>12</v>
      </c>
      <c r="B32" s="25">
        <v>15</v>
      </c>
      <c r="C32" s="20">
        <f t="shared" si="0"/>
        <v>36</v>
      </c>
      <c r="D32" s="20">
        <f t="shared" si="4"/>
        <v>-21</v>
      </c>
      <c r="E32" s="20">
        <f t="shared" si="1"/>
        <v>21</v>
      </c>
      <c r="F32" s="20">
        <f t="shared" si="2"/>
        <v>441</v>
      </c>
      <c r="G32" s="26">
        <f t="shared" si="3"/>
        <v>1.4</v>
      </c>
      <c r="I32" s="20"/>
      <c r="J32" s="19" t="s">
        <v>39</v>
      </c>
      <c r="K32" s="22">
        <f>100%-K28</f>
        <v>0.46687846422717882</v>
      </c>
    </row>
    <row r="33" spans="1:7" ht="23.25" x14ac:dyDescent="0.35">
      <c r="A33" s="25" t="s">
        <v>13</v>
      </c>
      <c r="B33" s="25">
        <v>21</v>
      </c>
      <c r="C33" s="20">
        <f t="shared" si="0"/>
        <v>15</v>
      </c>
      <c r="D33" s="20">
        <f t="shared" si="4"/>
        <v>6</v>
      </c>
      <c r="E33" s="20">
        <f t="shared" si="1"/>
        <v>6</v>
      </c>
      <c r="F33" s="20">
        <f t="shared" si="2"/>
        <v>36</v>
      </c>
      <c r="G33" s="26">
        <f t="shared" si="3"/>
        <v>0.2857142857142857</v>
      </c>
    </row>
    <row r="34" spans="1:7" ht="23.25" x14ac:dyDescent="0.35">
      <c r="A34" s="25" t="s">
        <v>14</v>
      </c>
      <c r="B34" s="25">
        <v>20</v>
      </c>
      <c r="C34" s="20">
        <f t="shared" si="0"/>
        <v>21</v>
      </c>
      <c r="D34" s="20">
        <f t="shared" si="4"/>
        <v>-1</v>
      </c>
      <c r="E34" s="20">
        <f t="shared" si="1"/>
        <v>1</v>
      </c>
      <c r="F34" s="20">
        <f t="shared" si="2"/>
        <v>1</v>
      </c>
      <c r="G34" s="26">
        <f t="shared" si="3"/>
        <v>0.05</v>
      </c>
    </row>
    <row r="35" spans="1:7" ht="23.25" x14ac:dyDescent="0.35">
      <c r="A35" s="25" t="s">
        <v>15</v>
      </c>
      <c r="B35" s="25">
        <v>30</v>
      </c>
      <c r="C35" s="20">
        <f t="shared" si="0"/>
        <v>20</v>
      </c>
      <c r="D35" s="20">
        <f t="shared" si="4"/>
        <v>10</v>
      </c>
      <c r="E35" s="20">
        <f t="shared" si="1"/>
        <v>10</v>
      </c>
      <c r="F35" s="20">
        <f t="shared" si="2"/>
        <v>100</v>
      </c>
      <c r="G35" s="26">
        <f t="shared" si="3"/>
        <v>0.33333333333333331</v>
      </c>
    </row>
    <row r="36" spans="1:7" ht="23.25" x14ac:dyDescent="0.35">
      <c r="A36" s="25" t="s">
        <v>16</v>
      </c>
      <c r="B36" s="25">
        <v>33</v>
      </c>
      <c r="C36" s="20">
        <f t="shared" si="0"/>
        <v>30</v>
      </c>
      <c r="D36" s="20">
        <f t="shared" si="4"/>
        <v>3</v>
      </c>
      <c r="E36" s="20">
        <f t="shared" si="1"/>
        <v>3</v>
      </c>
      <c r="F36" s="20">
        <f t="shared" si="2"/>
        <v>9</v>
      </c>
      <c r="G36" s="26">
        <f t="shared" si="3"/>
        <v>9.0909090909090912E-2</v>
      </c>
    </row>
    <row r="37" spans="1:7" ht="23.25" x14ac:dyDescent="0.35">
      <c r="A37" s="25" t="s">
        <v>17</v>
      </c>
      <c r="B37" s="25">
        <v>11</v>
      </c>
      <c r="C37" s="20">
        <f t="shared" si="0"/>
        <v>33</v>
      </c>
      <c r="D37" s="20">
        <f t="shared" si="4"/>
        <v>-22</v>
      </c>
      <c r="E37" s="20">
        <f t="shared" si="1"/>
        <v>22</v>
      </c>
      <c r="F37" s="20">
        <f t="shared" si="2"/>
        <v>484</v>
      </c>
      <c r="G37" s="26">
        <f>E37/B37</f>
        <v>2</v>
      </c>
    </row>
    <row r="38" spans="1:7" ht="23.25" x14ac:dyDescent="0.35">
      <c r="A38" s="25" t="s">
        <v>18</v>
      </c>
      <c r="B38" s="25">
        <v>38</v>
      </c>
      <c r="C38" s="20">
        <f t="shared" si="0"/>
        <v>11</v>
      </c>
      <c r="D38" s="20">
        <f t="shared" si="4"/>
        <v>27</v>
      </c>
      <c r="E38" s="20">
        <f t="shared" si="1"/>
        <v>27</v>
      </c>
      <c r="F38" s="20">
        <f t="shared" si="2"/>
        <v>729</v>
      </c>
      <c r="G38" s="26">
        <f t="shared" si="3"/>
        <v>0.71052631578947367</v>
      </c>
    </row>
    <row r="39" spans="1:7" x14ac:dyDescent="0.25">
      <c r="A39" t="s">
        <v>19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9CA4-0C73-4023-8752-43FAF51574E9}">
  <dimension ref="A1:O40"/>
  <sheetViews>
    <sheetView topLeftCell="A18" zoomScale="60" zoomScaleNormal="60" workbookViewId="0">
      <selection activeCell="F48" sqref="F48"/>
    </sheetView>
  </sheetViews>
  <sheetFormatPr defaultRowHeight="15" x14ac:dyDescent="0.25"/>
  <cols>
    <col min="1" max="1" width="12" customWidth="1"/>
    <col min="2" max="2" width="20.85546875" customWidth="1"/>
    <col min="3" max="3" width="20.140625" customWidth="1"/>
    <col min="4" max="4" width="19.140625" customWidth="1"/>
    <col min="5" max="5" width="28.140625" customWidth="1"/>
    <col min="6" max="6" width="44.140625" customWidth="1"/>
    <col min="7" max="7" width="40.42578125" customWidth="1"/>
    <col min="10" max="10" width="29" customWidth="1"/>
    <col min="11" max="11" width="20.85546875" bestFit="1" customWidth="1"/>
    <col min="15" max="15" width="11.140625" bestFit="1" customWidth="1"/>
  </cols>
  <sheetData>
    <row r="1" spans="1:15" s="5" customFormat="1" ht="15.75" x14ac:dyDescent="0.25"/>
    <row r="2" spans="1:15" s="3" customFormat="1" x14ac:dyDescent="0.25"/>
    <row r="3" spans="1:15" x14ac:dyDescent="0.25">
      <c r="I3" s="9"/>
      <c r="J3" s="9"/>
      <c r="K3" s="9"/>
    </row>
    <row r="4" spans="1:15" x14ac:dyDescent="0.25">
      <c r="A4" s="4"/>
      <c r="B4" s="4"/>
    </row>
    <row r="5" spans="1:15" x14ac:dyDescent="0.25">
      <c r="A5" s="1"/>
      <c r="B5" s="2"/>
      <c r="D5" s="6"/>
    </row>
    <row r="6" spans="1:15" x14ac:dyDescent="0.25">
      <c r="A6" s="1"/>
      <c r="B6" s="2"/>
      <c r="D6" s="6"/>
      <c r="N6" s="7"/>
      <c r="O6" s="6"/>
    </row>
    <row r="7" spans="1:15" x14ac:dyDescent="0.25">
      <c r="A7" s="1"/>
      <c r="B7" s="2"/>
      <c r="C7" s="6"/>
      <c r="D7" s="6"/>
      <c r="E7" s="8"/>
      <c r="F7" s="8"/>
      <c r="G7" s="9"/>
      <c r="N7" s="7"/>
      <c r="O7" s="6"/>
    </row>
    <row r="8" spans="1:15" x14ac:dyDescent="0.25">
      <c r="A8" s="1"/>
      <c r="B8" s="2"/>
      <c r="C8" s="6"/>
      <c r="D8" s="6"/>
      <c r="E8" s="8"/>
      <c r="F8" s="8"/>
      <c r="G8" s="9"/>
      <c r="I8" s="6"/>
      <c r="N8" s="7"/>
      <c r="O8" s="6"/>
    </row>
    <row r="9" spans="1:15" x14ac:dyDescent="0.25">
      <c r="A9" s="1"/>
      <c r="B9" s="2"/>
      <c r="C9" s="6"/>
      <c r="D9" s="6"/>
      <c r="E9" s="8"/>
      <c r="F9" s="8"/>
      <c r="G9" s="9"/>
      <c r="I9" s="12"/>
      <c r="J9" s="12"/>
      <c r="N9" s="7"/>
      <c r="O9" s="10"/>
    </row>
    <row r="10" spans="1:15" x14ac:dyDescent="0.25">
      <c r="A10" s="1"/>
      <c r="B10" s="2"/>
      <c r="C10" s="6"/>
      <c r="D10" s="6"/>
      <c r="E10" s="8"/>
      <c r="F10" s="8"/>
      <c r="G10" s="9"/>
      <c r="I10" s="12"/>
      <c r="J10" s="12"/>
    </row>
    <row r="11" spans="1:15" x14ac:dyDescent="0.25">
      <c r="A11" s="1"/>
      <c r="B11" s="2"/>
      <c r="C11" s="6"/>
      <c r="D11" s="6"/>
      <c r="E11" s="8"/>
      <c r="F11" s="8"/>
      <c r="G11" s="9"/>
      <c r="I11" s="12"/>
      <c r="J11" s="13"/>
      <c r="O11" s="7"/>
    </row>
    <row r="12" spans="1:15" x14ac:dyDescent="0.25">
      <c r="A12" s="1"/>
      <c r="B12" s="2"/>
      <c r="C12" s="6"/>
      <c r="D12" s="6"/>
      <c r="E12" s="8"/>
      <c r="F12" s="8"/>
      <c r="G12" s="9"/>
      <c r="I12" s="6"/>
      <c r="N12" s="7"/>
      <c r="O12" s="10"/>
    </row>
    <row r="13" spans="1:15" x14ac:dyDescent="0.25">
      <c r="A13" s="1"/>
      <c r="B13" s="2"/>
      <c r="C13" s="6"/>
      <c r="D13" s="6"/>
      <c r="E13" s="8"/>
      <c r="F13" s="8"/>
      <c r="G13" s="9"/>
      <c r="I13" s="6"/>
    </row>
    <row r="14" spans="1:15" x14ac:dyDescent="0.25">
      <c r="A14" s="1"/>
      <c r="B14" s="2"/>
      <c r="C14" s="6"/>
      <c r="D14" s="6"/>
      <c r="E14" s="8"/>
      <c r="F14" s="8"/>
      <c r="G14" s="9"/>
      <c r="I14" s="12"/>
      <c r="J14" s="18"/>
    </row>
    <row r="15" spans="1:15" x14ac:dyDescent="0.25">
      <c r="A15" s="1"/>
      <c r="B15" s="2"/>
      <c r="C15" s="6"/>
      <c r="D15" s="6"/>
      <c r="E15" s="8"/>
      <c r="F15" s="8"/>
      <c r="G15" s="9"/>
      <c r="I15" s="12"/>
      <c r="J15" s="18"/>
    </row>
    <row r="16" spans="1:15" x14ac:dyDescent="0.25">
      <c r="A16" s="1"/>
      <c r="B16" s="2"/>
      <c r="C16" s="6"/>
      <c r="D16" s="6"/>
      <c r="E16" s="8"/>
      <c r="F16" s="8"/>
      <c r="G16" s="9"/>
      <c r="I16" s="6"/>
    </row>
    <row r="17" spans="1:11" x14ac:dyDescent="0.25">
      <c r="C17" s="6"/>
    </row>
    <row r="21" spans="1:11" s="5" customFormat="1" ht="23.25" x14ac:dyDescent="0.35">
      <c r="A21" s="29" t="s">
        <v>20</v>
      </c>
      <c r="B21" s="29"/>
      <c r="C21" s="29"/>
    </row>
    <row r="22" spans="1:11" s="3" customFormat="1" ht="23.25" x14ac:dyDescent="0.35">
      <c r="A22" s="30" t="s">
        <v>1</v>
      </c>
      <c r="B22" s="30"/>
      <c r="C22" s="30"/>
    </row>
    <row r="24" spans="1:11" ht="23.25" x14ac:dyDescent="0.35">
      <c r="A24" s="23" t="s">
        <v>2</v>
      </c>
      <c r="B24" s="23" t="s">
        <v>3</v>
      </c>
      <c r="C24" s="19" t="s">
        <v>25</v>
      </c>
      <c r="D24" s="19" t="s">
        <v>40</v>
      </c>
      <c r="E24" s="19" t="s">
        <v>28</v>
      </c>
      <c r="F24" s="19" t="s">
        <v>29</v>
      </c>
      <c r="G24" s="19" t="s">
        <v>30</v>
      </c>
    </row>
    <row r="25" spans="1:11" ht="23.25" x14ac:dyDescent="0.35">
      <c r="A25" s="25" t="s">
        <v>4</v>
      </c>
      <c r="B25" s="25">
        <v>18</v>
      </c>
      <c r="C25" s="20"/>
      <c r="D25" s="20"/>
      <c r="E25" s="20"/>
      <c r="F25" s="20"/>
      <c r="G25" s="20"/>
    </row>
    <row r="26" spans="1:11" ht="23.25" x14ac:dyDescent="0.35">
      <c r="A26" s="25" t="s">
        <v>5</v>
      </c>
      <c r="B26" s="25">
        <v>31</v>
      </c>
      <c r="C26" s="20"/>
      <c r="D26" s="20"/>
      <c r="E26" s="20"/>
      <c r="F26" s="20"/>
      <c r="G26" s="20"/>
    </row>
    <row r="27" spans="1:11" ht="23.25" x14ac:dyDescent="0.35">
      <c r="A27" s="25" t="s">
        <v>6</v>
      </c>
      <c r="B27" s="25">
        <v>31</v>
      </c>
      <c r="C27" s="20"/>
      <c r="D27" s="20"/>
      <c r="E27" s="20"/>
      <c r="F27" s="20"/>
      <c r="G27" s="20"/>
      <c r="J27" s="19" t="s">
        <v>32</v>
      </c>
      <c r="K27" s="28">
        <f>AVERAGE(E28:E39)</f>
        <v>11.444444444444445</v>
      </c>
    </row>
    <row r="28" spans="1:11" ht="23.25" x14ac:dyDescent="0.35">
      <c r="A28" s="25" t="s">
        <v>7</v>
      </c>
      <c r="B28" s="25">
        <v>16</v>
      </c>
      <c r="C28" s="20">
        <f>AVERAGE(B25:B27)</f>
        <v>26.666666666666668</v>
      </c>
      <c r="D28" s="20">
        <f>B28-C28</f>
        <v>-10.666666666666668</v>
      </c>
      <c r="E28" s="27">
        <f>ABS(D28)</f>
        <v>10.666666666666668</v>
      </c>
      <c r="F28" s="27">
        <f>E28^2</f>
        <v>113.7777777777778</v>
      </c>
      <c r="G28" s="26">
        <f>E28/B28</f>
        <v>0.66666666666666674</v>
      </c>
      <c r="J28" s="19" t="s">
        <v>33</v>
      </c>
      <c r="K28" s="28">
        <f>AVERAGE(F28:F39)</f>
        <v>145.75925925925927</v>
      </c>
    </row>
    <row r="29" spans="1:11" ht="23.25" x14ac:dyDescent="0.35">
      <c r="A29" s="25" t="s">
        <v>8</v>
      </c>
      <c r="B29" s="25">
        <v>12</v>
      </c>
      <c r="C29" s="20">
        <f t="shared" ref="C29:C38" si="0">AVERAGE(B26:B28)</f>
        <v>26</v>
      </c>
      <c r="D29" s="20">
        <f t="shared" ref="D29:D39" si="1">B29-C29</f>
        <v>-14</v>
      </c>
      <c r="E29" s="27">
        <f t="shared" ref="E29:E39" si="2">ABS(D29)</f>
        <v>14</v>
      </c>
      <c r="F29" s="27">
        <f>E29^2</f>
        <v>196</v>
      </c>
      <c r="G29" s="26">
        <f>E29/B29</f>
        <v>1.1666666666666667</v>
      </c>
      <c r="J29" s="19" t="s">
        <v>34</v>
      </c>
      <c r="K29" s="21">
        <f>AVERAGE(G28:G39)</f>
        <v>0.58979171413381948</v>
      </c>
    </row>
    <row r="30" spans="1:11" ht="23.25" x14ac:dyDescent="0.35">
      <c r="A30" s="25" t="s">
        <v>9</v>
      </c>
      <c r="B30" s="25">
        <v>33</v>
      </c>
      <c r="C30" s="20">
        <f t="shared" si="0"/>
        <v>19.666666666666668</v>
      </c>
      <c r="D30" s="20">
        <f t="shared" si="1"/>
        <v>13.333333333333332</v>
      </c>
      <c r="E30" s="27">
        <f t="shared" si="2"/>
        <v>13.333333333333332</v>
      </c>
      <c r="F30" s="27">
        <f t="shared" ref="F30:F39" si="3">E30^2</f>
        <v>177.77777777777774</v>
      </c>
      <c r="G30" s="26">
        <f t="shared" ref="G30:G39" si="4">E30/B30</f>
        <v>0.40404040404040398</v>
      </c>
      <c r="J30" s="19" t="s">
        <v>38</v>
      </c>
      <c r="K30" s="20"/>
    </row>
    <row r="31" spans="1:11" ht="23.25" x14ac:dyDescent="0.35">
      <c r="A31" s="25" t="s">
        <v>10</v>
      </c>
      <c r="B31" s="25">
        <v>30</v>
      </c>
      <c r="C31" s="20">
        <f t="shared" si="0"/>
        <v>20.333333333333332</v>
      </c>
      <c r="D31" s="20">
        <f t="shared" si="1"/>
        <v>9.6666666666666679</v>
      </c>
      <c r="E31" s="27">
        <f t="shared" si="2"/>
        <v>9.6666666666666679</v>
      </c>
      <c r="F31" s="27">
        <f t="shared" si="3"/>
        <v>93.444444444444471</v>
      </c>
      <c r="G31" s="26">
        <f t="shared" si="4"/>
        <v>0.32222222222222224</v>
      </c>
      <c r="J31" s="19" t="s">
        <v>41</v>
      </c>
      <c r="K31" s="21">
        <f>100%-K29</f>
        <v>0.41020828586618052</v>
      </c>
    </row>
    <row r="32" spans="1:11" ht="23.25" x14ac:dyDescent="0.35">
      <c r="A32" s="25" t="s">
        <v>11</v>
      </c>
      <c r="B32" s="25">
        <v>36</v>
      </c>
      <c r="C32" s="20">
        <f t="shared" si="0"/>
        <v>25</v>
      </c>
      <c r="D32" s="20">
        <f t="shared" si="1"/>
        <v>11</v>
      </c>
      <c r="E32" s="27">
        <f t="shared" si="2"/>
        <v>11</v>
      </c>
      <c r="F32" s="27">
        <f t="shared" si="3"/>
        <v>121</v>
      </c>
      <c r="G32" s="26">
        <f t="shared" si="4"/>
        <v>0.30555555555555558</v>
      </c>
      <c r="J32" s="20"/>
      <c r="K32" s="20"/>
    </row>
    <row r="33" spans="1:7" ht="23.25" x14ac:dyDescent="0.35">
      <c r="A33" s="25" t="s">
        <v>12</v>
      </c>
      <c r="B33" s="25">
        <v>15</v>
      </c>
      <c r="C33" s="20">
        <f t="shared" si="0"/>
        <v>33</v>
      </c>
      <c r="D33" s="20">
        <f t="shared" si="1"/>
        <v>-18</v>
      </c>
      <c r="E33" s="27">
        <f t="shared" si="2"/>
        <v>18</v>
      </c>
      <c r="F33" s="27">
        <f t="shared" si="3"/>
        <v>324</v>
      </c>
      <c r="G33" s="26">
        <f t="shared" si="4"/>
        <v>1.2</v>
      </c>
    </row>
    <row r="34" spans="1:7" ht="23.25" x14ac:dyDescent="0.35">
      <c r="A34" s="25" t="s">
        <v>13</v>
      </c>
      <c r="B34" s="25">
        <v>21</v>
      </c>
      <c r="C34" s="20">
        <f t="shared" si="0"/>
        <v>27</v>
      </c>
      <c r="D34" s="20">
        <f t="shared" si="1"/>
        <v>-6</v>
      </c>
      <c r="E34" s="27">
        <f t="shared" si="2"/>
        <v>6</v>
      </c>
      <c r="F34" s="27">
        <f t="shared" si="3"/>
        <v>36</v>
      </c>
      <c r="G34" s="26">
        <f t="shared" si="4"/>
        <v>0.2857142857142857</v>
      </c>
    </row>
    <row r="35" spans="1:7" ht="23.25" x14ac:dyDescent="0.35">
      <c r="A35" s="25" t="s">
        <v>14</v>
      </c>
      <c r="B35" s="25">
        <v>20</v>
      </c>
      <c r="C35" s="20">
        <f t="shared" si="0"/>
        <v>24</v>
      </c>
      <c r="D35" s="20">
        <f t="shared" si="1"/>
        <v>-4</v>
      </c>
      <c r="E35" s="27">
        <f t="shared" si="2"/>
        <v>4</v>
      </c>
      <c r="F35" s="27">
        <f t="shared" si="3"/>
        <v>16</v>
      </c>
      <c r="G35" s="26">
        <f t="shared" si="4"/>
        <v>0.2</v>
      </c>
    </row>
    <row r="36" spans="1:7" ht="23.25" x14ac:dyDescent="0.35">
      <c r="A36" s="25" t="s">
        <v>15</v>
      </c>
      <c r="B36" s="25">
        <v>30</v>
      </c>
      <c r="C36" s="20">
        <f>AVERAGE(B33:B35)</f>
        <v>18.666666666666668</v>
      </c>
      <c r="D36" s="20">
        <f t="shared" si="1"/>
        <v>11.333333333333332</v>
      </c>
      <c r="E36" s="27">
        <f t="shared" si="2"/>
        <v>11.333333333333332</v>
      </c>
      <c r="F36" s="27">
        <f t="shared" si="3"/>
        <v>128.44444444444443</v>
      </c>
      <c r="G36" s="26">
        <f t="shared" si="4"/>
        <v>0.37777777777777771</v>
      </c>
    </row>
    <row r="37" spans="1:7" ht="23.25" x14ac:dyDescent="0.35">
      <c r="A37" s="25" t="s">
        <v>16</v>
      </c>
      <c r="B37" s="25">
        <v>33</v>
      </c>
      <c r="C37" s="20">
        <f t="shared" si="0"/>
        <v>23.666666666666668</v>
      </c>
      <c r="D37" s="20">
        <f t="shared" si="1"/>
        <v>9.3333333333333321</v>
      </c>
      <c r="E37" s="27">
        <f t="shared" si="2"/>
        <v>9.3333333333333321</v>
      </c>
      <c r="F37" s="27">
        <f t="shared" si="3"/>
        <v>87.111111111111086</v>
      </c>
      <c r="G37" s="26">
        <f t="shared" si="4"/>
        <v>0.28282828282828282</v>
      </c>
    </row>
    <row r="38" spans="1:7" ht="23.25" x14ac:dyDescent="0.35">
      <c r="A38" s="25" t="s">
        <v>17</v>
      </c>
      <c r="B38" s="25">
        <v>11</v>
      </c>
      <c r="C38" s="20">
        <f t="shared" si="0"/>
        <v>27.666666666666668</v>
      </c>
      <c r="D38" s="20">
        <f t="shared" si="1"/>
        <v>-16.666666666666668</v>
      </c>
      <c r="E38" s="27">
        <f t="shared" si="2"/>
        <v>16.666666666666668</v>
      </c>
      <c r="F38" s="27">
        <f t="shared" si="3"/>
        <v>277.77777777777783</v>
      </c>
      <c r="G38" s="26">
        <f t="shared" si="4"/>
        <v>1.5151515151515154</v>
      </c>
    </row>
    <row r="39" spans="1:7" ht="23.25" x14ac:dyDescent="0.35">
      <c r="A39" s="25" t="s">
        <v>18</v>
      </c>
      <c r="B39" s="25">
        <v>38</v>
      </c>
      <c r="C39" s="20">
        <f>AVERAGE(B36:B38)</f>
        <v>24.666666666666668</v>
      </c>
      <c r="D39" s="20">
        <f t="shared" si="1"/>
        <v>13.333333333333332</v>
      </c>
      <c r="E39" s="27">
        <f t="shared" si="2"/>
        <v>13.333333333333332</v>
      </c>
      <c r="F39" s="27">
        <f t="shared" si="3"/>
        <v>177.77777777777774</v>
      </c>
      <c r="G39" s="26">
        <f t="shared" si="4"/>
        <v>0.35087719298245612</v>
      </c>
    </row>
    <row r="40" spans="1:7" ht="23.25" x14ac:dyDescent="0.35">
      <c r="A40" s="20" t="s">
        <v>19</v>
      </c>
      <c r="B40" s="20"/>
      <c r="C40" s="20"/>
      <c r="D40" s="20"/>
      <c r="E40" s="20"/>
      <c r="F40" s="20"/>
      <c r="G40" s="20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C7FC-596B-4185-AD83-41868F8F55B3}">
  <dimension ref="A1:K40"/>
  <sheetViews>
    <sheetView topLeftCell="A21" zoomScale="60" zoomScaleNormal="60" workbookViewId="0">
      <selection activeCell="I47" sqref="I47"/>
    </sheetView>
  </sheetViews>
  <sheetFormatPr defaultRowHeight="15" x14ac:dyDescent="0.25"/>
  <cols>
    <col min="1" max="1" width="12.85546875" customWidth="1"/>
    <col min="2" max="2" width="17" customWidth="1"/>
    <col min="3" max="3" width="22.5703125" customWidth="1"/>
    <col min="4" max="4" width="19.140625" customWidth="1"/>
    <col min="5" max="5" width="31" customWidth="1"/>
    <col min="6" max="6" width="43.42578125" customWidth="1"/>
    <col min="7" max="7" width="41.140625" customWidth="1"/>
    <col min="8" max="8" width="6.140625" customWidth="1"/>
    <col min="9" max="9" width="44.85546875" customWidth="1"/>
    <col min="10" max="10" width="20.42578125" bestFit="1" customWidth="1"/>
    <col min="11" max="11" width="4.42578125" bestFit="1" customWidth="1"/>
  </cols>
  <sheetData>
    <row r="1" spans="1:11" s="5" customFormat="1" ht="15.75" x14ac:dyDescent="0.25"/>
    <row r="2" spans="1:11" s="3" customFormat="1" x14ac:dyDescent="0.25"/>
    <row r="4" spans="1:11" x14ac:dyDescent="0.25">
      <c r="A4" s="4"/>
      <c r="B4" s="4"/>
    </row>
    <row r="5" spans="1:11" x14ac:dyDescent="0.25">
      <c r="A5" s="1"/>
      <c r="B5" s="2"/>
    </row>
    <row r="6" spans="1:11" x14ac:dyDescent="0.25">
      <c r="A6" s="1"/>
      <c r="B6" s="2"/>
      <c r="C6" s="8"/>
      <c r="D6" s="8"/>
      <c r="E6" s="8"/>
      <c r="F6" s="8"/>
      <c r="G6" s="9"/>
      <c r="I6" s="7"/>
      <c r="J6" s="8"/>
    </row>
    <row r="7" spans="1:11" x14ac:dyDescent="0.25">
      <c r="A7" s="1"/>
      <c r="B7" s="2"/>
      <c r="C7" s="8"/>
      <c r="D7" s="8"/>
      <c r="E7" s="8"/>
      <c r="F7" s="8"/>
      <c r="G7" s="9"/>
      <c r="I7" s="7"/>
      <c r="J7" s="8"/>
    </row>
    <row r="8" spans="1:11" x14ac:dyDescent="0.25">
      <c r="A8" s="1"/>
      <c r="B8" s="2"/>
      <c r="C8" s="8"/>
      <c r="D8" s="8"/>
      <c r="E8" s="8"/>
      <c r="F8" s="8"/>
      <c r="G8" s="9"/>
      <c r="I8" s="7"/>
      <c r="J8" s="14"/>
    </row>
    <row r="9" spans="1:11" x14ac:dyDescent="0.25">
      <c r="A9" s="1"/>
      <c r="B9" s="2"/>
      <c r="C9" s="8"/>
      <c r="D9" s="8"/>
      <c r="E9" s="8"/>
      <c r="F9" s="8"/>
      <c r="G9" s="9"/>
      <c r="I9" s="7"/>
      <c r="J9" s="6"/>
    </row>
    <row r="10" spans="1:11" x14ac:dyDescent="0.25">
      <c r="A10" s="1"/>
      <c r="B10" s="2"/>
      <c r="C10" s="8"/>
      <c r="D10" s="8"/>
      <c r="E10" s="8"/>
      <c r="F10" s="8"/>
      <c r="G10" s="9"/>
      <c r="J10" s="10"/>
    </row>
    <row r="11" spans="1:11" x14ac:dyDescent="0.25">
      <c r="A11" s="1"/>
      <c r="B11" s="2"/>
      <c r="C11" s="8"/>
      <c r="D11" s="8"/>
      <c r="E11" s="8"/>
      <c r="F11" s="8"/>
      <c r="G11" s="9"/>
    </row>
    <row r="12" spans="1:11" x14ac:dyDescent="0.25">
      <c r="A12" s="1"/>
      <c r="B12" s="2"/>
      <c r="C12" s="8"/>
      <c r="D12" s="8"/>
      <c r="E12" s="8"/>
      <c r="F12" s="8"/>
      <c r="G12" s="9"/>
      <c r="I12" s="7"/>
      <c r="J12" s="10"/>
      <c r="K12" s="10"/>
    </row>
    <row r="13" spans="1:11" x14ac:dyDescent="0.25">
      <c r="A13" s="1"/>
      <c r="B13" s="2"/>
      <c r="C13" s="8"/>
      <c r="D13" s="8"/>
      <c r="E13" s="8"/>
      <c r="F13" s="8"/>
      <c r="G13" s="9"/>
      <c r="I13" s="7"/>
      <c r="J13" s="9"/>
    </row>
    <row r="14" spans="1:11" x14ac:dyDescent="0.25">
      <c r="A14" s="1"/>
      <c r="B14" s="2"/>
      <c r="C14" s="8"/>
      <c r="D14" s="8"/>
      <c r="E14" s="8"/>
      <c r="F14" s="8"/>
      <c r="G14" s="9"/>
      <c r="J14" s="9"/>
    </row>
    <row r="15" spans="1:11" x14ac:dyDescent="0.25">
      <c r="A15" s="1"/>
      <c r="B15" s="2"/>
      <c r="C15" s="8"/>
      <c r="D15" s="8"/>
      <c r="E15" s="8"/>
      <c r="F15" s="8"/>
      <c r="G15" s="9"/>
    </row>
    <row r="16" spans="1:11" x14ac:dyDescent="0.25">
      <c r="A16" s="1"/>
      <c r="B16" s="2"/>
      <c r="C16" s="8"/>
      <c r="D16" s="8"/>
      <c r="E16" s="8"/>
      <c r="F16" s="8"/>
      <c r="G16" s="9"/>
    </row>
    <row r="17" spans="1:10" x14ac:dyDescent="0.25">
      <c r="D17" s="6"/>
      <c r="E17" s="8"/>
      <c r="G17" s="11"/>
    </row>
    <row r="21" spans="1:10" s="5" customFormat="1" ht="23.25" x14ac:dyDescent="0.35">
      <c r="A21" s="29" t="s">
        <v>21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 s="3" customFormat="1" ht="23.25" x14ac:dyDescent="0.35">
      <c r="A22" s="30" t="s">
        <v>1</v>
      </c>
      <c r="B22" s="30"/>
      <c r="C22" s="30"/>
      <c r="D22" s="30"/>
      <c r="E22" s="30"/>
      <c r="F22" s="30"/>
      <c r="G22" s="30"/>
      <c r="H22" s="30"/>
      <c r="I22" s="30"/>
      <c r="J22" s="30"/>
    </row>
    <row r="23" spans="1:10" ht="23.25" x14ac:dyDescent="0.35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spans="1:10" ht="23.25" x14ac:dyDescent="0.35">
      <c r="A24" s="31" t="s">
        <v>2</v>
      </c>
      <c r="B24" s="31" t="s">
        <v>3</v>
      </c>
      <c r="C24" s="32" t="s">
        <v>25</v>
      </c>
      <c r="D24" s="32" t="s">
        <v>40</v>
      </c>
      <c r="E24" s="32" t="s">
        <v>28</v>
      </c>
      <c r="F24" s="32" t="s">
        <v>29</v>
      </c>
      <c r="G24" s="32" t="s">
        <v>30</v>
      </c>
      <c r="H24" s="20"/>
      <c r="I24" s="20"/>
      <c r="J24" s="20"/>
    </row>
    <row r="25" spans="1:10" ht="23.25" x14ac:dyDescent="0.35">
      <c r="A25" s="25" t="s">
        <v>4</v>
      </c>
      <c r="B25" s="25">
        <v>18</v>
      </c>
      <c r="C25" s="20" t="e">
        <v>#N/A</v>
      </c>
      <c r="D25" s="20"/>
      <c r="E25" s="20"/>
      <c r="F25" s="20"/>
      <c r="G25" s="20"/>
      <c r="H25" s="20"/>
      <c r="I25" s="20"/>
      <c r="J25" s="20"/>
    </row>
    <row r="26" spans="1:10" ht="23.25" x14ac:dyDescent="0.35">
      <c r="A26" s="25" t="s">
        <v>5</v>
      </c>
      <c r="B26" s="25">
        <v>31</v>
      </c>
      <c r="C26" s="20">
        <f>B25</f>
        <v>18</v>
      </c>
      <c r="D26" s="20">
        <f>B26-C26</f>
        <v>13</v>
      </c>
      <c r="E26" s="20">
        <f>ABS(D26)</f>
        <v>13</v>
      </c>
      <c r="F26" s="20">
        <f>E26^2</f>
        <v>169</v>
      </c>
      <c r="G26" s="26">
        <f>E26/B26</f>
        <v>0.41935483870967744</v>
      </c>
      <c r="H26" s="20"/>
      <c r="I26" s="19" t="s">
        <v>32</v>
      </c>
      <c r="J26" s="33">
        <f>AVERAGE(E26:E39)</f>
        <v>10.268551184967635</v>
      </c>
    </row>
    <row r="27" spans="1:10" ht="23.25" x14ac:dyDescent="0.35">
      <c r="A27" s="25" t="s">
        <v>6</v>
      </c>
      <c r="B27" s="25">
        <v>31</v>
      </c>
      <c r="C27" s="20">
        <f>0.7*B26+0.3*C26</f>
        <v>27.099999999999998</v>
      </c>
      <c r="D27" s="20">
        <f t="shared" ref="D27:D39" si="0">B27-C27</f>
        <v>3.9000000000000021</v>
      </c>
      <c r="E27" s="20">
        <f t="shared" ref="E27:E39" si="1">ABS(D27)</f>
        <v>3.9000000000000021</v>
      </c>
      <c r="F27" s="20">
        <f>E27^2</f>
        <v>15.210000000000017</v>
      </c>
      <c r="G27" s="26">
        <f>E27/B27</f>
        <v>0.1258064516129033</v>
      </c>
      <c r="H27" s="20"/>
      <c r="I27" s="19" t="s">
        <v>33</v>
      </c>
      <c r="J27" s="33">
        <f>AVERAGE(F26:F39)</f>
        <v>155.44356623115189</v>
      </c>
    </row>
    <row r="28" spans="1:10" ht="23.25" x14ac:dyDescent="0.35">
      <c r="A28" s="25" t="s">
        <v>7</v>
      </c>
      <c r="B28" s="25">
        <v>16</v>
      </c>
      <c r="C28" s="20">
        <f t="shared" ref="C28:C39" si="2">0.7*B27+0.3*C27</f>
        <v>29.83</v>
      </c>
      <c r="D28" s="20">
        <f t="shared" si="0"/>
        <v>-13.829999999999998</v>
      </c>
      <c r="E28" s="20">
        <f t="shared" si="1"/>
        <v>13.829999999999998</v>
      </c>
      <c r="F28" s="20">
        <f t="shared" ref="F28:F39" si="3">E28^2</f>
        <v>191.26889999999995</v>
      </c>
      <c r="G28" s="26">
        <f t="shared" ref="G28:G39" si="4">E28/B28</f>
        <v>0.86437499999999989</v>
      </c>
      <c r="H28" s="20"/>
      <c r="I28" s="19" t="s">
        <v>34</v>
      </c>
      <c r="J28" s="21">
        <f>AVERAGE(G26:G39)</f>
        <v>0.51016097850793785</v>
      </c>
    </row>
    <row r="29" spans="1:10" ht="23.25" x14ac:dyDescent="0.35">
      <c r="A29" s="25" t="s">
        <v>8</v>
      </c>
      <c r="B29" s="25">
        <v>12</v>
      </c>
      <c r="C29" s="20">
        <f t="shared" si="2"/>
        <v>20.149000000000001</v>
      </c>
      <c r="D29" s="20">
        <f t="shared" si="0"/>
        <v>-8.1490000000000009</v>
      </c>
      <c r="E29" s="20">
        <f t="shared" si="1"/>
        <v>8.1490000000000009</v>
      </c>
      <c r="F29" s="20">
        <f t="shared" si="3"/>
        <v>66.40620100000001</v>
      </c>
      <c r="G29" s="26">
        <f t="shared" si="4"/>
        <v>0.67908333333333337</v>
      </c>
      <c r="H29" s="20"/>
      <c r="I29" s="20"/>
      <c r="J29" s="20"/>
    </row>
    <row r="30" spans="1:10" ht="23.25" x14ac:dyDescent="0.35">
      <c r="A30" s="25" t="s">
        <v>9</v>
      </c>
      <c r="B30" s="25">
        <v>33</v>
      </c>
      <c r="C30" s="20">
        <f t="shared" si="2"/>
        <v>14.444699999999997</v>
      </c>
      <c r="D30" s="20">
        <f t="shared" si="0"/>
        <v>18.555300000000003</v>
      </c>
      <c r="E30" s="20">
        <f t="shared" si="1"/>
        <v>18.555300000000003</v>
      </c>
      <c r="F30" s="20">
        <f t="shared" si="3"/>
        <v>344.29915809000011</v>
      </c>
      <c r="G30" s="26">
        <f t="shared" si="4"/>
        <v>0.56228181818181822</v>
      </c>
      <c r="H30" s="20"/>
      <c r="I30" s="19" t="s">
        <v>38</v>
      </c>
      <c r="J30" s="20"/>
    </row>
    <row r="31" spans="1:10" ht="23.25" x14ac:dyDescent="0.35">
      <c r="A31" s="25" t="s">
        <v>10</v>
      </c>
      <c r="B31" s="25">
        <v>30</v>
      </c>
      <c r="C31" s="20">
        <f>0.7*B30+0.3*C30</f>
        <v>27.433409999999995</v>
      </c>
      <c r="D31" s="20">
        <f t="shared" si="0"/>
        <v>2.566590000000005</v>
      </c>
      <c r="E31" s="20">
        <f t="shared" si="1"/>
        <v>2.566590000000005</v>
      </c>
      <c r="F31" s="20">
        <f t="shared" si="3"/>
        <v>6.5873842281000261</v>
      </c>
      <c r="G31" s="26">
        <f t="shared" si="4"/>
        <v>8.5553000000000171E-2</v>
      </c>
      <c r="H31" s="20"/>
      <c r="I31" s="19" t="s">
        <v>42</v>
      </c>
      <c r="J31" s="21">
        <f>100%-J28</f>
        <v>0.48983902149206215</v>
      </c>
    </row>
    <row r="32" spans="1:10" ht="23.25" x14ac:dyDescent="0.35">
      <c r="A32" s="25" t="s">
        <v>11</v>
      </c>
      <c r="B32" s="25">
        <v>36</v>
      </c>
      <c r="C32" s="20">
        <f t="shared" si="2"/>
        <v>29.230022999999996</v>
      </c>
      <c r="D32" s="20">
        <f t="shared" si="0"/>
        <v>6.7699770000000044</v>
      </c>
      <c r="E32" s="20">
        <f t="shared" si="1"/>
        <v>6.7699770000000044</v>
      </c>
      <c r="F32" s="20">
        <f t="shared" si="3"/>
        <v>45.832588580529062</v>
      </c>
      <c r="G32" s="26">
        <f t="shared" si="4"/>
        <v>0.18805491666666679</v>
      </c>
      <c r="H32" s="20"/>
      <c r="I32" s="20"/>
      <c r="J32" s="20"/>
    </row>
    <row r="33" spans="1:10" ht="23.25" x14ac:dyDescent="0.35">
      <c r="A33" s="25" t="s">
        <v>12</v>
      </c>
      <c r="B33" s="25">
        <v>15</v>
      </c>
      <c r="C33" s="20">
        <f t="shared" si="2"/>
        <v>33.969006899999997</v>
      </c>
      <c r="D33" s="20">
        <f t="shared" si="0"/>
        <v>-18.969006899999997</v>
      </c>
      <c r="E33" s="20">
        <f t="shared" si="1"/>
        <v>18.969006899999997</v>
      </c>
      <c r="F33" s="20">
        <f t="shared" si="3"/>
        <v>359.8232227722475</v>
      </c>
      <c r="G33" s="26">
        <f t="shared" si="4"/>
        <v>1.2646004599999998</v>
      </c>
      <c r="H33" s="20"/>
      <c r="I33" s="20"/>
      <c r="J33" s="20"/>
    </row>
    <row r="34" spans="1:10" ht="23.25" x14ac:dyDescent="0.35">
      <c r="A34" s="25" t="s">
        <v>13</v>
      </c>
      <c r="B34" s="25">
        <v>21</v>
      </c>
      <c r="C34" s="20">
        <f t="shared" si="2"/>
        <v>20.69070207</v>
      </c>
      <c r="D34" s="20">
        <f t="shared" si="0"/>
        <v>0.30929792999999961</v>
      </c>
      <c r="E34" s="20">
        <f t="shared" si="1"/>
        <v>0.30929792999999961</v>
      </c>
      <c r="F34" s="20">
        <f t="shared" si="3"/>
        <v>9.5665209502284659E-2</v>
      </c>
      <c r="G34" s="26">
        <f t="shared" si="4"/>
        <v>1.4728472857142839E-2</v>
      </c>
      <c r="H34" s="20"/>
      <c r="I34" s="20"/>
      <c r="J34" s="20"/>
    </row>
    <row r="35" spans="1:10" ht="23.25" x14ac:dyDescent="0.35">
      <c r="A35" s="25" t="s">
        <v>14</v>
      </c>
      <c r="B35" s="25">
        <v>20</v>
      </c>
      <c r="C35" s="20">
        <f t="shared" si="2"/>
        <v>20.907210620999997</v>
      </c>
      <c r="D35" s="20">
        <f t="shared" si="0"/>
        <v>-0.90721062099999727</v>
      </c>
      <c r="E35" s="20">
        <f t="shared" si="1"/>
        <v>0.90721062099999727</v>
      </c>
      <c r="F35" s="20">
        <f t="shared" si="3"/>
        <v>0.82303111085520064</v>
      </c>
      <c r="G35" s="26">
        <f t="shared" si="4"/>
        <v>4.5360531049999861E-2</v>
      </c>
      <c r="H35" s="20"/>
      <c r="I35" s="20"/>
      <c r="J35" s="20"/>
    </row>
    <row r="36" spans="1:10" ht="23.25" x14ac:dyDescent="0.35">
      <c r="A36" s="25" t="s">
        <v>15</v>
      </c>
      <c r="B36" s="25">
        <v>30</v>
      </c>
      <c r="C36" s="20">
        <f t="shared" si="2"/>
        <v>20.272163186299998</v>
      </c>
      <c r="D36" s="20">
        <f t="shared" si="0"/>
        <v>9.7278368137000015</v>
      </c>
      <c r="E36" s="20">
        <f t="shared" si="1"/>
        <v>9.7278368137000015</v>
      </c>
      <c r="F36" s="20">
        <f t="shared" si="3"/>
        <v>94.630809073977005</v>
      </c>
      <c r="G36" s="26">
        <f t="shared" si="4"/>
        <v>0.32426122712333338</v>
      </c>
      <c r="H36" s="20"/>
      <c r="I36" s="20"/>
      <c r="J36" s="20"/>
    </row>
    <row r="37" spans="1:10" ht="23.25" x14ac:dyDescent="0.35">
      <c r="A37" s="25" t="s">
        <v>16</v>
      </c>
      <c r="B37" s="25">
        <v>33</v>
      </c>
      <c r="C37" s="20">
        <f t="shared" si="2"/>
        <v>27.08164895589</v>
      </c>
      <c r="D37" s="20">
        <f t="shared" si="0"/>
        <v>5.9183510441100005</v>
      </c>
      <c r="E37" s="20">
        <f t="shared" si="1"/>
        <v>5.9183510441100005</v>
      </c>
      <c r="F37" s="20">
        <f t="shared" si="3"/>
        <v>35.026879081317929</v>
      </c>
      <c r="G37" s="26">
        <f t="shared" si="4"/>
        <v>0.17934397103363639</v>
      </c>
      <c r="H37" s="20"/>
      <c r="I37" s="20"/>
      <c r="J37" s="20"/>
    </row>
    <row r="38" spans="1:10" ht="23.25" x14ac:dyDescent="0.35">
      <c r="A38" s="25" t="s">
        <v>17</v>
      </c>
      <c r="B38" s="25">
        <v>11</v>
      </c>
      <c r="C38" s="20">
        <f t="shared" si="2"/>
        <v>31.224494686766995</v>
      </c>
      <c r="D38" s="20">
        <f t="shared" si="0"/>
        <v>-20.224494686766995</v>
      </c>
      <c r="E38" s="20">
        <f t="shared" si="1"/>
        <v>20.224494686766995</v>
      </c>
      <c r="F38" s="20">
        <f t="shared" si="3"/>
        <v>409.03018533506645</v>
      </c>
      <c r="G38" s="26">
        <f t="shared" si="4"/>
        <v>1.8385904260697268</v>
      </c>
      <c r="H38" s="20"/>
      <c r="I38" s="20"/>
      <c r="J38" s="20"/>
    </row>
    <row r="39" spans="1:10" ht="23.25" x14ac:dyDescent="0.35">
      <c r="A39" s="25" t="s">
        <v>18</v>
      </c>
      <c r="B39" s="25">
        <v>38</v>
      </c>
      <c r="C39" s="20">
        <f t="shared" si="2"/>
        <v>17.067348406030099</v>
      </c>
      <c r="D39" s="20">
        <f t="shared" si="0"/>
        <v>20.932651593969901</v>
      </c>
      <c r="E39" s="20">
        <f t="shared" si="1"/>
        <v>20.932651593969901</v>
      </c>
      <c r="F39" s="20">
        <f t="shared" si="3"/>
        <v>438.17590275453063</v>
      </c>
      <c r="G39" s="26">
        <f t="shared" si="4"/>
        <v>0.55085925247289214</v>
      </c>
      <c r="H39" s="20"/>
      <c r="I39" s="20"/>
      <c r="J39" s="20"/>
    </row>
    <row r="40" spans="1:10" ht="23.25" x14ac:dyDescent="0.35">
      <c r="A40" s="20" t="s">
        <v>19</v>
      </c>
      <c r="B40" s="20"/>
      <c r="C40" s="20"/>
      <c r="D40" s="20"/>
      <c r="E40" s="20"/>
      <c r="F40" s="20"/>
      <c r="G40" s="20"/>
      <c r="H40" s="20"/>
      <c r="I40" s="20"/>
      <c r="J40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814D-9BA7-4D10-8407-8008876ACB0E}">
  <dimension ref="A1:R40"/>
  <sheetViews>
    <sheetView tabSelected="1" topLeftCell="A17" zoomScale="40" zoomScaleNormal="40" workbookViewId="0">
      <selection activeCell="Q59" sqref="Q59"/>
    </sheetView>
  </sheetViews>
  <sheetFormatPr defaultRowHeight="15" x14ac:dyDescent="0.25"/>
  <cols>
    <col min="1" max="1" width="16.42578125" customWidth="1"/>
    <col min="2" max="2" width="15.85546875" customWidth="1"/>
    <col min="3" max="3" width="17.85546875" customWidth="1"/>
    <col min="4" max="4" width="37" customWidth="1"/>
    <col min="5" max="5" width="21.42578125" customWidth="1"/>
    <col min="6" max="6" width="27.42578125" customWidth="1"/>
    <col min="7" max="7" width="11.7109375" customWidth="1"/>
    <col min="8" max="8" width="16.42578125" customWidth="1"/>
    <col min="9" max="9" width="29.7109375" customWidth="1"/>
    <col min="10" max="10" width="42.5703125" customWidth="1"/>
    <col min="11" max="11" width="40.85546875" customWidth="1"/>
    <col min="12" max="12" width="61" customWidth="1"/>
    <col min="13" max="13" width="14" customWidth="1"/>
    <col min="14" max="14" width="15.28515625" customWidth="1"/>
    <col min="15" max="15" width="29.42578125" customWidth="1"/>
    <col min="16" max="16" width="36.85546875" customWidth="1"/>
    <col min="17" max="17" width="30.28515625" customWidth="1"/>
  </cols>
  <sheetData>
    <row r="1" spans="1:15" s="5" customFormat="1" ht="15.75" x14ac:dyDescent="0.25"/>
    <row r="2" spans="1:15" s="3" customFormat="1" x14ac:dyDescent="0.25"/>
    <row r="3" spans="1:15" x14ac:dyDescent="0.25">
      <c r="F3" s="6"/>
      <c r="H3" s="8"/>
    </row>
    <row r="4" spans="1:15" x14ac:dyDescent="0.25">
      <c r="A4" s="4"/>
      <c r="B4" s="4"/>
      <c r="E4" s="6"/>
      <c r="H4" s="16"/>
      <c r="I4" s="7"/>
    </row>
    <row r="5" spans="1:15" x14ac:dyDescent="0.25">
      <c r="A5" s="1"/>
      <c r="B5" s="2"/>
      <c r="C5" s="6"/>
      <c r="D5" s="11"/>
      <c r="E5" s="6"/>
      <c r="F5" s="6"/>
      <c r="G5" s="8"/>
      <c r="H5" s="15"/>
      <c r="I5" s="9"/>
      <c r="N5" s="6"/>
      <c r="O5" s="11"/>
    </row>
    <row r="6" spans="1:15" x14ac:dyDescent="0.25">
      <c r="A6" s="1"/>
      <c r="B6" s="2"/>
      <c r="C6" s="6"/>
      <c r="D6" s="11"/>
      <c r="E6" s="6"/>
      <c r="F6" s="6"/>
      <c r="G6" s="8"/>
      <c r="H6" s="15"/>
      <c r="I6" s="9"/>
      <c r="J6" s="7"/>
      <c r="K6" s="6"/>
      <c r="N6" s="6"/>
      <c r="O6" s="11"/>
    </row>
    <row r="7" spans="1:15" x14ac:dyDescent="0.25">
      <c r="A7" s="1"/>
      <c r="B7" s="2"/>
      <c r="C7" s="6"/>
      <c r="D7" s="11"/>
      <c r="E7" s="6"/>
      <c r="F7" s="6"/>
      <c r="G7" s="8"/>
      <c r="H7" s="11"/>
      <c r="I7" s="9"/>
      <c r="J7" s="7"/>
      <c r="K7" s="12"/>
      <c r="N7" s="6"/>
      <c r="O7" s="11"/>
    </row>
    <row r="8" spans="1:15" x14ac:dyDescent="0.25">
      <c r="A8" s="1"/>
      <c r="B8" s="2"/>
      <c r="C8" s="6"/>
      <c r="D8" s="11"/>
      <c r="E8" s="6"/>
      <c r="F8" s="6"/>
      <c r="G8" s="8"/>
      <c r="H8" s="11"/>
      <c r="I8" s="9"/>
      <c r="J8" s="47"/>
      <c r="K8" s="47"/>
      <c r="N8" s="6"/>
      <c r="O8" s="11"/>
    </row>
    <row r="9" spans="1:15" x14ac:dyDescent="0.25">
      <c r="A9" s="1"/>
      <c r="B9" s="2"/>
      <c r="C9" s="6"/>
      <c r="D9" s="11"/>
      <c r="E9" s="6"/>
      <c r="F9" s="6"/>
      <c r="G9" s="8"/>
      <c r="H9" s="11"/>
      <c r="I9" s="9"/>
      <c r="J9" s="10"/>
      <c r="K9" s="10"/>
      <c r="N9" s="6"/>
      <c r="O9" s="11"/>
    </row>
    <row r="10" spans="1:15" x14ac:dyDescent="0.25">
      <c r="A10" s="1"/>
      <c r="B10" s="2"/>
      <c r="C10" s="6"/>
      <c r="D10" s="11"/>
      <c r="E10" s="6"/>
      <c r="F10" s="6"/>
      <c r="G10" s="8"/>
      <c r="H10" s="11"/>
      <c r="I10" s="17"/>
      <c r="J10" s="6"/>
      <c r="K10" s="6"/>
      <c r="N10" s="6"/>
      <c r="O10" s="11"/>
    </row>
    <row r="11" spans="1:15" x14ac:dyDescent="0.25">
      <c r="A11" s="1"/>
      <c r="B11" s="2"/>
      <c r="C11" s="6"/>
      <c r="D11" s="11"/>
      <c r="E11" s="6"/>
      <c r="F11" s="6"/>
      <c r="G11" s="8"/>
      <c r="H11" s="11"/>
      <c r="I11" s="17"/>
      <c r="J11" s="6"/>
      <c r="K11" s="6"/>
      <c r="N11" s="6"/>
      <c r="O11" s="11"/>
    </row>
    <row r="12" spans="1:15" x14ac:dyDescent="0.25">
      <c r="A12" s="1"/>
      <c r="B12" s="2"/>
      <c r="C12" s="6"/>
      <c r="D12" s="11"/>
      <c r="E12" s="6"/>
      <c r="F12" s="6"/>
      <c r="G12" s="8"/>
      <c r="H12" s="11"/>
      <c r="I12" s="17"/>
      <c r="J12" s="6"/>
      <c r="K12" s="6"/>
      <c r="N12" s="6"/>
      <c r="O12" s="11"/>
    </row>
    <row r="13" spans="1:15" x14ac:dyDescent="0.25">
      <c r="A13" s="1"/>
      <c r="B13" s="2"/>
      <c r="C13" s="6"/>
      <c r="D13" s="11"/>
      <c r="E13" s="6"/>
      <c r="F13" s="6"/>
      <c r="G13" s="8"/>
      <c r="H13" s="11"/>
      <c r="I13" s="17"/>
      <c r="J13" s="6"/>
      <c r="K13" s="6"/>
      <c r="N13" s="6"/>
      <c r="O13" s="11"/>
    </row>
    <row r="14" spans="1:15" x14ac:dyDescent="0.25">
      <c r="A14" s="1"/>
      <c r="B14" s="2"/>
      <c r="C14" s="6"/>
      <c r="D14" s="11"/>
      <c r="E14" s="6"/>
      <c r="F14" s="6"/>
      <c r="G14" s="8"/>
      <c r="H14" s="11"/>
      <c r="I14" s="17"/>
      <c r="J14" s="6"/>
      <c r="K14" s="6"/>
      <c r="N14" s="6"/>
      <c r="O14" s="11"/>
    </row>
    <row r="15" spans="1:15" x14ac:dyDescent="0.25">
      <c r="A15" s="1"/>
      <c r="B15" s="2"/>
      <c r="C15" s="6"/>
      <c r="D15" s="11"/>
      <c r="E15" s="6"/>
      <c r="F15" s="6"/>
      <c r="G15" s="8"/>
      <c r="H15" s="11"/>
      <c r="I15" s="9"/>
      <c r="N15" s="6"/>
      <c r="O15" s="11"/>
    </row>
    <row r="16" spans="1:15" x14ac:dyDescent="0.25">
      <c r="A16" s="1"/>
      <c r="B16" s="2"/>
      <c r="C16" s="6"/>
      <c r="D16" s="11"/>
      <c r="E16" s="6"/>
      <c r="F16" s="6"/>
      <c r="G16" s="8"/>
      <c r="H16" s="11"/>
      <c r="I16" s="9"/>
      <c r="N16" s="6"/>
      <c r="O16" s="11"/>
    </row>
    <row r="17" spans="1:18" x14ac:dyDescent="0.25">
      <c r="D17" s="11"/>
      <c r="E17" s="11"/>
      <c r="F17" s="6"/>
    </row>
    <row r="21" spans="1:18" s="5" customFormat="1" ht="23.25" x14ac:dyDescent="0.35">
      <c r="A21" s="29" t="s">
        <v>22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 s="3" customFormat="1" ht="23.25" x14ac:dyDescent="0.35">
      <c r="A22" s="30" t="s">
        <v>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1:18" ht="23.25" x14ac:dyDescent="0.35">
      <c r="A23" s="20"/>
      <c r="B23" s="20"/>
      <c r="C23" s="20"/>
      <c r="D23" s="20"/>
      <c r="E23" s="20"/>
      <c r="F23" s="19" t="s">
        <v>44</v>
      </c>
      <c r="G23" s="34">
        <f>INTERCEPT(C25:C39,A25:A39)</f>
        <v>22.971428571428572</v>
      </c>
      <c r="H23" s="19" t="s">
        <v>45</v>
      </c>
      <c r="I23" s="33">
        <f>SLOPE(C25:C39,A25:A39)</f>
        <v>0.25357142857142856</v>
      </c>
      <c r="J23" s="20"/>
      <c r="K23" s="20"/>
      <c r="L23" s="20"/>
      <c r="M23" s="20"/>
      <c r="N23" s="20"/>
      <c r="O23" s="20"/>
      <c r="P23" s="20"/>
      <c r="Q23" s="20"/>
      <c r="R23" s="20"/>
    </row>
    <row r="24" spans="1:18" ht="23.25" x14ac:dyDescent="0.35">
      <c r="A24" s="35" t="s">
        <v>43</v>
      </c>
      <c r="B24" s="23" t="s">
        <v>2</v>
      </c>
      <c r="C24" s="23" t="s">
        <v>3</v>
      </c>
      <c r="D24" s="19" t="s">
        <v>46</v>
      </c>
      <c r="E24" s="19" t="s">
        <v>51</v>
      </c>
      <c r="F24" s="19" t="s">
        <v>52</v>
      </c>
      <c r="G24" s="19"/>
      <c r="H24" s="19" t="s">
        <v>40</v>
      </c>
      <c r="I24" s="19" t="s">
        <v>28</v>
      </c>
      <c r="J24" s="19" t="s">
        <v>29</v>
      </c>
      <c r="K24" s="19" t="s">
        <v>30</v>
      </c>
      <c r="L24" s="20"/>
      <c r="M24" s="20"/>
      <c r="N24" s="20" t="s">
        <v>47</v>
      </c>
      <c r="O24" s="20" t="s">
        <v>49</v>
      </c>
      <c r="P24" s="20" t="s">
        <v>50</v>
      </c>
      <c r="Q24" s="20" t="s">
        <v>48</v>
      </c>
      <c r="R24" s="20"/>
    </row>
    <row r="25" spans="1:18" ht="23.25" x14ac:dyDescent="0.35">
      <c r="A25" s="20">
        <v>1</v>
      </c>
      <c r="B25" s="25" t="s">
        <v>4</v>
      </c>
      <c r="C25" s="25">
        <v>18</v>
      </c>
      <c r="D25" s="36">
        <f>$G$23+($I$23*A25)</f>
        <v>23.225000000000001</v>
      </c>
      <c r="E25" s="20">
        <f>VLOOKUP(B25,N24:$Q$39,4,FALSE)</f>
        <v>0.72</v>
      </c>
      <c r="F25" s="36">
        <f>D25*E25</f>
        <v>16.722000000000001</v>
      </c>
      <c r="G25" s="20"/>
      <c r="H25" s="36">
        <f>C25-F25</f>
        <v>1.2779999999999987</v>
      </c>
      <c r="I25" s="37">
        <f>ABS(H25)</f>
        <v>1.2779999999999987</v>
      </c>
      <c r="J25" s="36">
        <f>I25^2</f>
        <v>1.6332839999999966</v>
      </c>
      <c r="K25" s="26">
        <f>I25/C25</f>
        <v>7.0999999999999924E-2</v>
      </c>
      <c r="L25" s="20"/>
      <c r="M25" s="20"/>
      <c r="N25" s="20" t="s">
        <v>4</v>
      </c>
      <c r="O25" s="20">
        <f>AVERAGEIF($B$25:$B$39,N25,$C$25:$C$390)</f>
        <v>18</v>
      </c>
      <c r="P25" s="20">
        <f>AVERAGE($C$25:$C$39)</f>
        <v>25</v>
      </c>
      <c r="Q25" s="20">
        <f>O25/P25</f>
        <v>0.72</v>
      </c>
      <c r="R25" s="20"/>
    </row>
    <row r="26" spans="1:18" ht="23.25" x14ac:dyDescent="0.35">
      <c r="A26" s="20">
        <v>2</v>
      </c>
      <c r="B26" s="25" t="s">
        <v>5</v>
      </c>
      <c r="C26" s="25">
        <v>31</v>
      </c>
      <c r="D26" s="36">
        <f t="shared" ref="D26:D39" si="0">$G$23+($I$23*A26)</f>
        <v>23.478571428571428</v>
      </c>
      <c r="E26" s="20">
        <f>VLOOKUP(B26,N25:$Q$39,4,FALSE)</f>
        <v>1.24</v>
      </c>
      <c r="F26" s="36">
        <f t="shared" ref="F26:F39" si="1">D26*E26</f>
        <v>29.113428571428571</v>
      </c>
      <c r="G26" s="20"/>
      <c r="H26" s="36">
        <f>C26-F26</f>
        <v>1.886571428571429</v>
      </c>
      <c r="I26" s="37">
        <f t="shared" ref="I26:I39" si="2">ABS(H26)</f>
        <v>1.886571428571429</v>
      </c>
      <c r="J26" s="36">
        <f t="shared" ref="J26:J39" si="3">I26^2</f>
        <v>3.5591517551020426</v>
      </c>
      <c r="K26" s="26">
        <f t="shared" ref="K26:K39" si="4">I26/C26</f>
        <v>6.0857142857142874E-2</v>
      </c>
      <c r="L26" s="19" t="s">
        <v>32</v>
      </c>
      <c r="M26" s="38">
        <f>AVERAGE(I25:I39)</f>
        <v>0.94463809523809517</v>
      </c>
      <c r="N26" s="20" t="s">
        <v>5</v>
      </c>
      <c r="O26" s="20">
        <f>AVERAGEIF($B$25:$B$39,N26,$C$25:$C$390)</f>
        <v>31</v>
      </c>
      <c r="P26" s="20">
        <f t="shared" ref="P26:P39" si="5">AVERAGE($C$25:$C$39)</f>
        <v>25</v>
      </c>
      <c r="Q26" s="20">
        <f>O26/P26</f>
        <v>1.24</v>
      </c>
      <c r="R26" s="20"/>
    </row>
    <row r="27" spans="1:18" ht="23.25" x14ac:dyDescent="0.35">
      <c r="A27" s="20">
        <v>3</v>
      </c>
      <c r="B27" s="25" t="s">
        <v>6</v>
      </c>
      <c r="C27" s="25">
        <v>31</v>
      </c>
      <c r="D27" s="36">
        <f t="shared" si="0"/>
        <v>23.732142857142858</v>
      </c>
      <c r="E27" s="20">
        <f>VLOOKUP(B27,N26:$Q$39,4,FALSE)</f>
        <v>1.24</v>
      </c>
      <c r="F27" s="36">
        <f t="shared" si="1"/>
        <v>29.427857142857142</v>
      </c>
      <c r="G27" s="20"/>
      <c r="H27" s="36">
        <f t="shared" ref="H27:H39" si="6">C27-F27</f>
        <v>1.5721428571428575</v>
      </c>
      <c r="I27" s="37">
        <f t="shared" si="2"/>
        <v>1.5721428571428575</v>
      </c>
      <c r="J27" s="36">
        <f t="shared" si="3"/>
        <v>2.4716331632653072</v>
      </c>
      <c r="K27" s="26">
        <f t="shared" si="4"/>
        <v>5.0714285714285726E-2</v>
      </c>
      <c r="L27" s="19" t="s">
        <v>33</v>
      </c>
      <c r="M27" s="39">
        <f>AVERAGE(J25:J390)</f>
        <v>1.4229405591836728</v>
      </c>
      <c r="N27" s="20" t="s">
        <v>6</v>
      </c>
      <c r="O27" s="20">
        <f t="shared" ref="O27:O39" si="7">AVERAGEIF($B$25:$B$39,N27,$C$25:$C$390)</f>
        <v>31</v>
      </c>
      <c r="P27" s="20">
        <f t="shared" si="5"/>
        <v>25</v>
      </c>
      <c r="Q27" s="20">
        <f>O27/P27</f>
        <v>1.24</v>
      </c>
      <c r="R27" s="20"/>
    </row>
    <row r="28" spans="1:18" ht="23.25" x14ac:dyDescent="0.35">
      <c r="A28" s="20">
        <v>4</v>
      </c>
      <c r="B28" s="25" t="s">
        <v>7</v>
      </c>
      <c r="C28" s="25">
        <v>16</v>
      </c>
      <c r="D28" s="36">
        <f t="shared" si="0"/>
        <v>23.985714285714288</v>
      </c>
      <c r="E28" s="20">
        <f>VLOOKUP(B28,N27:$Q$39,4,FALSE)</f>
        <v>0.64</v>
      </c>
      <c r="F28" s="36">
        <f t="shared" si="1"/>
        <v>15.350857142857144</v>
      </c>
      <c r="G28" s="20"/>
      <c r="H28" s="36">
        <f t="shared" si="6"/>
        <v>0.64914285714285569</v>
      </c>
      <c r="I28" s="37">
        <f t="shared" si="2"/>
        <v>0.64914285714285569</v>
      </c>
      <c r="J28" s="36">
        <f t="shared" si="3"/>
        <v>0.42138644897958993</v>
      </c>
      <c r="K28" s="26">
        <f t="shared" si="4"/>
        <v>4.0571428571428481E-2</v>
      </c>
      <c r="L28" s="19" t="s">
        <v>34</v>
      </c>
      <c r="M28" s="21">
        <f>AVERAGE(K25:K39)</f>
        <v>3.7866666666666667E-2</v>
      </c>
      <c r="N28" s="20" t="s">
        <v>7</v>
      </c>
      <c r="O28" s="20">
        <f t="shared" si="7"/>
        <v>16</v>
      </c>
      <c r="P28" s="20">
        <f t="shared" si="5"/>
        <v>25</v>
      </c>
      <c r="Q28" s="20">
        <f t="shared" ref="Q28:Q39" si="8">O28/P28</f>
        <v>0.64</v>
      </c>
      <c r="R28" s="20"/>
    </row>
    <row r="29" spans="1:18" ht="23.25" x14ac:dyDescent="0.35">
      <c r="A29" s="20">
        <v>5</v>
      </c>
      <c r="B29" s="25" t="s">
        <v>8</v>
      </c>
      <c r="C29" s="25">
        <v>12</v>
      </c>
      <c r="D29" s="36">
        <f t="shared" si="0"/>
        <v>24.239285714285714</v>
      </c>
      <c r="E29" s="20">
        <f>VLOOKUP(B29,N28:$Q$39,4,FALSE)</f>
        <v>0.48</v>
      </c>
      <c r="F29" s="36">
        <f t="shared" si="1"/>
        <v>11.634857142857141</v>
      </c>
      <c r="G29" s="20"/>
      <c r="H29" s="36">
        <f t="shared" si="6"/>
        <v>0.36514285714285855</v>
      </c>
      <c r="I29" s="37">
        <f t="shared" si="2"/>
        <v>0.36514285714285855</v>
      </c>
      <c r="J29" s="36">
        <f t="shared" si="3"/>
        <v>0.13332930612245</v>
      </c>
      <c r="K29" s="26">
        <f t="shared" si="4"/>
        <v>3.0428571428571544E-2</v>
      </c>
      <c r="L29" s="20"/>
      <c r="M29" s="20"/>
      <c r="N29" s="20" t="s">
        <v>8</v>
      </c>
      <c r="O29" s="20">
        <f t="shared" si="7"/>
        <v>12</v>
      </c>
      <c r="P29" s="20">
        <f t="shared" si="5"/>
        <v>25</v>
      </c>
      <c r="Q29" s="20">
        <f t="shared" si="8"/>
        <v>0.48</v>
      </c>
      <c r="R29" s="20"/>
    </row>
    <row r="30" spans="1:18" ht="23.25" x14ac:dyDescent="0.35">
      <c r="A30" s="20">
        <v>6</v>
      </c>
      <c r="B30" s="25" t="s">
        <v>9</v>
      </c>
      <c r="C30" s="25">
        <v>33</v>
      </c>
      <c r="D30" s="36">
        <f t="shared" si="0"/>
        <v>24.492857142857144</v>
      </c>
      <c r="E30" s="20">
        <f>VLOOKUP(B30,N29:$Q$39,4,FALSE)</f>
        <v>1.32</v>
      </c>
      <c r="F30" s="36">
        <f t="shared" si="1"/>
        <v>32.330571428571432</v>
      </c>
      <c r="G30" s="20"/>
      <c r="H30" s="36">
        <f t="shared" si="6"/>
        <v>0.66942857142856838</v>
      </c>
      <c r="I30" s="37">
        <f t="shared" si="2"/>
        <v>0.66942857142856838</v>
      </c>
      <c r="J30" s="36">
        <f t="shared" si="3"/>
        <v>0.44813461224489387</v>
      </c>
      <c r="K30" s="26">
        <f t="shared" si="4"/>
        <v>2.0285714285714192E-2</v>
      </c>
      <c r="L30" s="20"/>
      <c r="M30" s="20"/>
      <c r="N30" s="20" t="s">
        <v>9</v>
      </c>
      <c r="O30" s="20">
        <f t="shared" si="7"/>
        <v>33</v>
      </c>
      <c r="P30" s="20">
        <f t="shared" si="5"/>
        <v>25</v>
      </c>
      <c r="Q30" s="20">
        <f t="shared" si="8"/>
        <v>1.32</v>
      </c>
      <c r="R30" s="20"/>
    </row>
    <row r="31" spans="1:18" ht="23.25" x14ac:dyDescent="0.35">
      <c r="A31" s="20">
        <v>7</v>
      </c>
      <c r="B31" s="25" t="s">
        <v>10</v>
      </c>
      <c r="C31" s="25">
        <v>30</v>
      </c>
      <c r="D31" s="36">
        <f t="shared" si="0"/>
        <v>24.74642857142857</v>
      </c>
      <c r="E31" s="20">
        <f>VLOOKUP(B31,N30:$Q$39,4,FALSE)</f>
        <v>1.2</v>
      </c>
      <c r="F31" s="36">
        <f t="shared" si="1"/>
        <v>29.695714285714281</v>
      </c>
      <c r="G31" s="20"/>
      <c r="H31" s="36">
        <f t="shared" si="6"/>
        <v>0.30428571428571871</v>
      </c>
      <c r="I31" s="37">
        <f t="shared" si="2"/>
        <v>0.30428571428571871</v>
      </c>
      <c r="J31" s="36">
        <f t="shared" si="3"/>
        <v>9.2589795918370035E-2</v>
      </c>
      <c r="K31" s="26">
        <f t="shared" si="4"/>
        <v>1.014285714285729E-2</v>
      </c>
      <c r="L31" s="19" t="s">
        <v>38</v>
      </c>
      <c r="M31" s="20"/>
      <c r="N31" s="20" t="s">
        <v>10</v>
      </c>
      <c r="O31" s="20">
        <f t="shared" si="7"/>
        <v>30</v>
      </c>
      <c r="P31" s="20">
        <f t="shared" si="5"/>
        <v>25</v>
      </c>
      <c r="Q31" s="20">
        <f t="shared" si="8"/>
        <v>1.2</v>
      </c>
      <c r="R31" s="20"/>
    </row>
    <row r="32" spans="1:18" ht="23.25" x14ac:dyDescent="0.35">
      <c r="A32" s="20">
        <v>8</v>
      </c>
      <c r="B32" s="25" t="s">
        <v>11</v>
      </c>
      <c r="C32" s="25">
        <v>36</v>
      </c>
      <c r="D32" s="36">
        <f t="shared" si="0"/>
        <v>25</v>
      </c>
      <c r="E32" s="20">
        <f>VLOOKUP(B32,N31:$Q$39,4,FALSE)</f>
        <v>1.44</v>
      </c>
      <c r="F32" s="36">
        <f t="shared" si="1"/>
        <v>36</v>
      </c>
      <c r="G32" s="20"/>
      <c r="H32" s="36">
        <f>C32-F32</f>
        <v>0</v>
      </c>
      <c r="I32" s="37">
        <f>ABS(H32)</f>
        <v>0</v>
      </c>
      <c r="J32" s="36">
        <f>I32^2</f>
        <v>0</v>
      </c>
      <c r="K32" s="26">
        <f t="shared" si="4"/>
        <v>0</v>
      </c>
      <c r="L32" s="20"/>
      <c r="M32" s="20"/>
      <c r="N32" s="20" t="s">
        <v>11</v>
      </c>
      <c r="O32" s="20">
        <f t="shared" si="7"/>
        <v>36</v>
      </c>
      <c r="P32" s="20">
        <f t="shared" si="5"/>
        <v>25</v>
      </c>
      <c r="Q32" s="20">
        <f t="shared" si="8"/>
        <v>1.44</v>
      </c>
      <c r="R32" s="20"/>
    </row>
    <row r="33" spans="1:18" ht="23.25" x14ac:dyDescent="0.35">
      <c r="A33" s="20">
        <v>9</v>
      </c>
      <c r="B33" s="25" t="s">
        <v>12</v>
      </c>
      <c r="C33" s="25">
        <v>15</v>
      </c>
      <c r="D33" s="36">
        <f t="shared" si="0"/>
        <v>25.25357142857143</v>
      </c>
      <c r="E33" s="20">
        <f>VLOOKUP(B33,N32:$Q$39,4,FALSE)</f>
        <v>0.6</v>
      </c>
      <c r="F33" s="36">
        <f t="shared" si="1"/>
        <v>15.152142857142858</v>
      </c>
      <c r="G33" s="20"/>
      <c r="H33" s="36">
        <f>C33-F33</f>
        <v>-0.15214285714285758</v>
      </c>
      <c r="I33" s="37">
        <f t="shared" si="2"/>
        <v>0.15214285714285758</v>
      </c>
      <c r="J33" s="36">
        <f t="shared" si="3"/>
        <v>2.3147448979591971E-2</v>
      </c>
      <c r="K33" s="26">
        <f t="shared" si="4"/>
        <v>1.0142857142857172E-2</v>
      </c>
      <c r="L33" s="19" t="s">
        <v>53</v>
      </c>
      <c r="M33" s="21">
        <f>100%-4%</f>
        <v>0.96</v>
      </c>
      <c r="N33" s="20" t="s">
        <v>12</v>
      </c>
      <c r="O33" s="20">
        <f t="shared" si="7"/>
        <v>15</v>
      </c>
      <c r="P33" s="20">
        <f t="shared" si="5"/>
        <v>25</v>
      </c>
      <c r="Q33" s="20">
        <f t="shared" si="8"/>
        <v>0.6</v>
      </c>
      <c r="R33" s="20"/>
    </row>
    <row r="34" spans="1:18" ht="23.25" x14ac:dyDescent="0.35">
      <c r="A34" s="20">
        <v>10</v>
      </c>
      <c r="B34" s="25" t="s">
        <v>13</v>
      </c>
      <c r="C34" s="25">
        <v>21</v>
      </c>
      <c r="D34" s="36">
        <f t="shared" si="0"/>
        <v>25.507142857142856</v>
      </c>
      <c r="E34" s="20">
        <f>VLOOKUP(B34,N33:$Q$39,4,FALSE)</f>
        <v>0.84</v>
      </c>
      <c r="F34" s="36">
        <f t="shared" si="1"/>
        <v>21.425999999999998</v>
      </c>
      <c r="G34" s="20"/>
      <c r="H34" s="36">
        <f t="shared" si="6"/>
        <v>-0.42599999999999838</v>
      </c>
      <c r="I34" s="37">
        <f t="shared" si="2"/>
        <v>0.42599999999999838</v>
      </c>
      <c r="J34" s="36">
        <f t="shared" si="3"/>
        <v>0.18147599999999861</v>
      </c>
      <c r="K34" s="26">
        <f t="shared" si="4"/>
        <v>2.0285714285714209E-2</v>
      </c>
      <c r="L34" s="20"/>
      <c r="M34" s="20"/>
      <c r="N34" s="20" t="s">
        <v>13</v>
      </c>
      <c r="O34" s="20">
        <f t="shared" si="7"/>
        <v>21</v>
      </c>
      <c r="P34" s="20">
        <f t="shared" si="5"/>
        <v>25</v>
      </c>
      <c r="Q34" s="20">
        <f t="shared" si="8"/>
        <v>0.84</v>
      </c>
      <c r="R34" s="20"/>
    </row>
    <row r="35" spans="1:18" ht="23.25" x14ac:dyDescent="0.35">
      <c r="A35" s="20">
        <v>11</v>
      </c>
      <c r="B35" s="25" t="s">
        <v>14</v>
      </c>
      <c r="C35" s="25">
        <v>20</v>
      </c>
      <c r="D35" s="36">
        <f t="shared" si="0"/>
        <v>25.760714285714286</v>
      </c>
      <c r="E35" s="20">
        <f>VLOOKUP(B35,N34:$Q$39,4,FALSE)</f>
        <v>0.8</v>
      </c>
      <c r="F35" s="36">
        <f t="shared" si="1"/>
        <v>20.60857142857143</v>
      </c>
      <c r="G35" s="20"/>
      <c r="H35" s="36">
        <f t="shared" si="6"/>
        <v>-0.60857142857143032</v>
      </c>
      <c r="I35" s="37">
        <f>ABS(H35)</f>
        <v>0.60857142857143032</v>
      </c>
      <c r="J35" s="36">
        <f t="shared" si="3"/>
        <v>0.37035918367347154</v>
      </c>
      <c r="K35" s="26">
        <f t="shared" si="4"/>
        <v>3.0428571428571517E-2</v>
      </c>
      <c r="L35" s="20"/>
      <c r="M35" s="20"/>
      <c r="N35" s="20" t="s">
        <v>14</v>
      </c>
      <c r="O35" s="20">
        <f t="shared" si="7"/>
        <v>20</v>
      </c>
      <c r="P35" s="20">
        <f t="shared" si="5"/>
        <v>25</v>
      </c>
      <c r="Q35" s="20">
        <f t="shared" si="8"/>
        <v>0.8</v>
      </c>
      <c r="R35" s="20"/>
    </row>
    <row r="36" spans="1:18" ht="23.25" x14ac:dyDescent="0.35">
      <c r="A36" s="20">
        <v>12</v>
      </c>
      <c r="B36" s="25" t="s">
        <v>15</v>
      </c>
      <c r="C36" s="25">
        <v>30</v>
      </c>
      <c r="D36" s="36">
        <f t="shared" si="0"/>
        <v>26.014285714285712</v>
      </c>
      <c r="E36" s="20">
        <f>VLOOKUP(B36,N35:$Q$39,4,FALSE)</f>
        <v>1.2</v>
      </c>
      <c r="F36" s="36">
        <f t="shared" si="1"/>
        <v>31.217142857142854</v>
      </c>
      <c r="G36" s="20"/>
      <c r="H36" s="36">
        <f t="shared" si="6"/>
        <v>-1.2171428571428535</v>
      </c>
      <c r="I36" s="37">
        <f t="shared" si="2"/>
        <v>1.2171428571428535</v>
      </c>
      <c r="J36" s="36">
        <f t="shared" si="3"/>
        <v>1.4814367346938688</v>
      </c>
      <c r="K36" s="26">
        <f t="shared" si="4"/>
        <v>4.0571428571428453E-2</v>
      </c>
      <c r="L36" s="20"/>
      <c r="M36" s="20"/>
      <c r="N36" s="20" t="s">
        <v>15</v>
      </c>
      <c r="O36" s="20">
        <f t="shared" si="7"/>
        <v>30</v>
      </c>
      <c r="P36" s="20">
        <f t="shared" si="5"/>
        <v>25</v>
      </c>
      <c r="Q36" s="20">
        <f t="shared" si="8"/>
        <v>1.2</v>
      </c>
      <c r="R36" s="20"/>
    </row>
    <row r="37" spans="1:18" ht="23.25" x14ac:dyDescent="0.35">
      <c r="A37" s="20">
        <v>13</v>
      </c>
      <c r="B37" s="25" t="s">
        <v>16</v>
      </c>
      <c r="C37" s="25">
        <v>33</v>
      </c>
      <c r="D37" s="36">
        <f t="shared" si="0"/>
        <v>26.267857142857142</v>
      </c>
      <c r="E37" s="20">
        <f>VLOOKUP(B37,N36:$Q$39,4,FALSE)</f>
        <v>1.32</v>
      </c>
      <c r="F37" s="36">
        <f t="shared" si="1"/>
        <v>34.673571428571428</v>
      </c>
      <c r="G37" s="20"/>
      <c r="H37" s="36">
        <f t="shared" si="6"/>
        <v>-1.673571428571428</v>
      </c>
      <c r="I37" s="37">
        <f t="shared" si="2"/>
        <v>1.673571428571428</v>
      </c>
      <c r="J37" s="36">
        <f t="shared" si="3"/>
        <v>2.8008413265306107</v>
      </c>
      <c r="K37" s="26">
        <f t="shared" si="4"/>
        <v>5.0714285714285698E-2</v>
      </c>
      <c r="L37" s="20"/>
      <c r="M37" s="20"/>
      <c r="N37" s="20" t="s">
        <v>16</v>
      </c>
      <c r="O37" s="20">
        <f t="shared" si="7"/>
        <v>33</v>
      </c>
      <c r="P37" s="20">
        <f t="shared" si="5"/>
        <v>25</v>
      </c>
      <c r="Q37" s="20">
        <f t="shared" si="8"/>
        <v>1.32</v>
      </c>
      <c r="R37" s="20"/>
    </row>
    <row r="38" spans="1:18" ht="23.25" x14ac:dyDescent="0.35">
      <c r="A38" s="20">
        <v>14</v>
      </c>
      <c r="B38" s="25" t="s">
        <v>17</v>
      </c>
      <c r="C38" s="25">
        <v>11</v>
      </c>
      <c r="D38" s="36">
        <f t="shared" si="0"/>
        <v>26.521428571428572</v>
      </c>
      <c r="E38" s="20">
        <f>VLOOKUP(B38,N37:$Q$39,4,FALSE)</f>
        <v>0.44</v>
      </c>
      <c r="F38" s="36">
        <f t="shared" si="1"/>
        <v>11.669428571428572</v>
      </c>
      <c r="G38" s="20"/>
      <c r="H38" s="36">
        <f t="shared" si="6"/>
        <v>-0.66942857142857193</v>
      </c>
      <c r="I38" s="37">
        <f t="shared" si="2"/>
        <v>0.66942857142857193</v>
      </c>
      <c r="J38" s="36">
        <f t="shared" si="3"/>
        <v>0.44813461224489864</v>
      </c>
      <c r="K38" s="26">
        <f t="shared" si="4"/>
        <v>6.0857142857142901E-2</v>
      </c>
      <c r="L38" s="20"/>
      <c r="M38" s="20"/>
      <c r="N38" s="20" t="s">
        <v>17</v>
      </c>
      <c r="O38" s="20">
        <f t="shared" si="7"/>
        <v>11</v>
      </c>
      <c r="P38" s="20">
        <f t="shared" si="5"/>
        <v>25</v>
      </c>
      <c r="Q38" s="20">
        <f t="shared" si="8"/>
        <v>0.44</v>
      </c>
      <c r="R38" s="20"/>
    </row>
    <row r="39" spans="1:18" ht="23.25" x14ac:dyDescent="0.35">
      <c r="A39" s="20">
        <v>15</v>
      </c>
      <c r="B39" s="25" t="s">
        <v>18</v>
      </c>
      <c r="C39" s="25">
        <v>38</v>
      </c>
      <c r="D39" s="36">
        <f t="shared" si="0"/>
        <v>26.774999999999999</v>
      </c>
      <c r="E39" s="20">
        <f>VLOOKUP(B39,N38:$Q$39,4,FALSE)</f>
        <v>1.52</v>
      </c>
      <c r="F39" s="36">
        <f t="shared" si="1"/>
        <v>40.698</v>
      </c>
      <c r="G39" s="20"/>
      <c r="H39" s="36">
        <f t="shared" si="6"/>
        <v>-2.6980000000000004</v>
      </c>
      <c r="I39" s="37">
        <f t="shared" si="2"/>
        <v>2.6980000000000004</v>
      </c>
      <c r="J39" s="36">
        <f t="shared" si="3"/>
        <v>7.2792040000000018</v>
      </c>
      <c r="K39" s="26">
        <f t="shared" si="4"/>
        <v>7.1000000000000008E-2</v>
      </c>
      <c r="L39" s="20"/>
      <c r="M39" s="20"/>
      <c r="N39" s="20" t="s">
        <v>18</v>
      </c>
      <c r="O39" s="20">
        <f t="shared" si="7"/>
        <v>38</v>
      </c>
      <c r="P39" s="20">
        <f t="shared" si="5"/>
        <v>25</v>
      </c>
      <c r="Q39" s="20">
        <f t="shared" si="8"/>
        <v>1.52</v>
      </c>
      <c r="R39" s="20"/>
    </row>
    <row r="40" spans="1:18" ht="23.25" x14ac:dyDescent="0.35">
      <c r="A40" s="20"/>
      <c r="B40" s="20" t="s">
        <v>19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</sheetData>
  <mergeCells count="1">
    <mergeCell ref="J8:K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528A5-434A-4DFB-9E25-9D0A4A430060}">
  <dimension ref="A1:E26"/>
  <sheetViews>
    <sheetView zoomScale="60" zoomScaleNormal="60" workbookViewId="0">
      <selection activeCell="L33" sqref="L33"/>
    </sheetView>
  </sheetViews>
  <sheetFormatPr defaultRowHeight="15" x14ac:dyDescent="0.25"/>
  <cols>
    <col min="1" max="1" width="16.5703125" customWidth="1"/>
    <col min="2" max="2" width="21" customWidth="1"/>
    <col min="3" max="3" width="32.42578125" customWidth="1"/>
    <col min="4" max="4" width="57.85546875" customWidth="1"/>
    <col min="5" max="5" width="57.7109375" customWidth="1"/>
  </cols>
  <sheetData>
    <row r="1" spans="1:5" ht="23.25" x14ac:dyDescent="0.35">
      <c r="A1" s="20" t="s">
        <v>54</v>
      </c>
      <c r="B1" s="20" t="s">
        <v>3</v>
      </c>
      <c r="C1" s="20" t="s">
        <v>55</v>
      </c>
      <c r="D1" s="20" t="s">
        <v>56</v>
      </c>
      <c r="E1" s="20" t="s">
        <v>57</v>
      </c>
    </row>
    <row r="2" spans="1:5" ht="23.25" x14ac:dyDescent="0.35">
      <c r="A2" s="20">
        <v>1</v>
      </c>
      <c r="B2" s="20">
        <v>18</v>
      </c>
      <c r="C2" s="20"/>
      <c r="D2" s="20"/>
      <c r="E2" s="20"/>
    </row>
    <row r="3" spans="1:5" ht="23.25" x14ac:dyDescent="0.35">
      <c r="A3" s="20">
        <v>2</v>
      </c>
      <c r="B3" s="20">
        <v>31</v>
      </c>
      <c r="C3" s="20"/>
      <c r="D3" s="20"/>
      <c r="E3" s="20"/>
    </row>
    <row r="4" spans="1:5" ht="23.25" x14ac:dyDescent="0.35">
      <c r="A4" s="20">
        <v>3</v>
      </c>
      <c r="B4" s="20">
        <v>31</v>
      </c>
      <c r="C4" s="20"/>
      <c r="D4" s="20"/>
      <c r="E4" s="20"/>
    </row>
    <row r="5" spans="1:5" ht="23.25" x14ac:dyDescent="0.35">
      <c r="A5" s="20">
        <v>4</v>
      </c>
      <c r="B5" s="20">
        <v>16</v>
      </c>
      <c r="C5" s="20"/>
      <c r="D5" s="20"/>
      <c r="E5" s="20"/>
    </row>
    <row r="6" spans="1:5" ht="23.25" x14ac:dyDescent="0.35">
      <c r="A6" s="20">
        <v>5</v>
      </c>
      <c r="B6" s="20">
        <v>12</v>
      </c>
      <c r="C6" s="20"/>
      <c r="D6" s="20"/>
      <c r="E6" s="20"/>
    </row>
    <row r="7" spans="1:5" ht="23.25" x14ac:dyDescent="0.35">
      <c r="A7" s="20">
        <v>6</v>
      </c>
      <c r="B7" s="20">
        <v>33</v>
      </c>
      <c r="C7" s="20"/>
      <c r="D7" s="20"/>
      <c r="E7" s="20"/>
    </row>
    <row r="8" spans="1:5" ht="23.25" x14ac:dyDescent="0.35">
      <c r="A8" s="20">
        <v>7</v>
      </c>
      <c r="B8" s="20">
        <v>30</v>
      </c>
      <c r="C8" s="20"/>
      <c r="D8" s="20"/>
      <c r="E8" s="20"/>
    </row>
    <row r="9" spans="1:5" ht="23.25" x14ac:dyDescent="0.35">
      <c r="A9" s="20">
        <v>8</v>
      </c>
      <c r="B9" s="20">
        <v>36</v>
      </c>
      <c r="C9" s="20"/>
      <c r="D9" s="20"/>
      <c r="E9" s="20"/>
    </row>
    <row r="10" spans="1:5" ht="23.25" x14ac:dyDescent="0.35">
      <c r="A10" s="20">
        <v>9</v>
      </c>
      <c r="B10" s="20">
        <v>15</v>
      </c>
      <c r="C10" s="20"/>
      <c r="D10" s="20"/>
      <c r="E10" s="20"/>
    </row>
    <row r="11" spans="1:5" ht="23.25" x14ac:dyDescent="0.35">
      <c r="A11" s="20">
        <v>10</v>
      </c>
      <c r="B11" s="20">
        <v>21</v>
      </c>
      <c r="C11" s="20"/>
      <c r="D11" s="20"/>
      <c r="E11" s="20"/>
    </row>
    <row r="12" spans="1:5" ht="23.25" x14ac:dyDescent="0.35">
      <c r="A12" s="20">
        <v>11</v>
      </c>
      <c r="B12" s="20">
        <v>20</v>
      </c>
      <c r="C12" s="20"/>
      <c r="D12" s="20"/>
      <c r="E12" s="20"/>
    </row>
    <row r="13" spans="1:5" ht="23.25" x14ac:dyDescent="0.35">
      <c r="A13" s="20">
        <v>12</v>
      </c>
      <c r="B13" s="20">
        <v>30</v>
      </c>
      <c r="C13" s="20"/>
      <c r="D13" s="20"/>
      <c r="E13" s="20"/>
    </row>
    <row r="14" spans="1:5" ht="23.25" x14ac:dyDescent="0.35">
      <c r="A14" s="20">
        <v>13</v>
      </c>
      <c r="B14" s="20">
        <v>33</v>
      </c>
      <c r="C14" s="20"/>
      <c r="D14" s="20"/>
      <c r="E14" s="20"/>
    </row>
    <row r="15" spans="1:5" ht="23.25" x14ac:dyDescent="0.35">
      <c r="A15" s="20">
        <v>14</v>
      </c>
      <c r="B15" s="20">
        <v>11</v>
      </c>
      <c r="C15" s="20"/>
      <c r="D15" s="20"/>
      <c r="E15" s="20"/>
    </row>
    <row r="16" spans="1:5" ht="23.25" x14ac:dyDescent="0.35">
      <c r="A16" s="20">
        <v>15</v>
      </c>
      <c r="B16" s="20">
        <v>38</v>
      </c>
      <c r="C16" s="20">
        <v>38</v>
      </c>
      <c r="D16" s="45">
        <v>38</v>
      </c>
      <c r="E16" s="45">
        <v>38</v>
      </c>
    </row>
    <row r="17" spans="1:5" ht="23.25" x14ac:dyDescent="0.35">
      <c r="A17" s="20">
        <v>16</v>
      </c>
      <c r="B17" s="20"/>
      <c r="C17" s="20">
        <f t="shared" ref="C17:C26" si="0">_xlfn.FORECAST.ETS(A17,$B$2:$B$16,$A$2:$A$16,1,1)</f>
        <v>25.891813939968554</v>
      </c>
      <c r="D17" s="45">
        <f t="shared" ref="D17:D26" si="1">C17-_xlfn.FORECAST.ETS.CONFINT(A17,$B$2:$B$16,$A$2:$A$16,0.95,1,1)</f>
        <v>7.7694547695864991</v>
      </c>
      <c r="E17" s="45">
        <f t="shared" ref="E17:E26" si="2">C17+_xlfn.FORECAST.ETS.CONFINT(A17,$B$2:$B$16,$A$2:$A$16,0.95,1,1)</f>
        <v>44.014173110350612</v>
      </c>
    </row>
    <row r="18" spans="1:5" ht="23.25" x14ac:dyDescent="0.35">
      <c r="A18" s="20">
        <v>17</v>
      </c>
      <c r="B18" s="20"/>
      <c r="C18" s="20">
        <f t="shared" si="0"/>
        <v>36.084205024797377</v>
      </c>
      <c r="D18" s="45">
        <f t="shared" si="1"/>
        <v>17.399701174281212</v>
      </c>
      <c r="E18" s="45">
        <f t="shared" si="2"/>
        <v>54.768708875313543</v>
      </c>
    </row>
    <row r="19" spans="1:5" ht="23.25" x14ac:dyDescent="0.35">
      <c r="A19" s="20">
        <v>18</v>
      </c>
      <c r="B19" s="20"/>
      <c r="C19" s="20">
        <f t="shared" si="0"/>
        <v>39.964427891774747</v>
      </c>
      <c r="D19" s="45">
        <f t="shared" si="1"/>
        <v>20.729910440322218</v>
      </c>
      <c r="E19" s="45">
        <f t="shared" si="2"/>
        <v>59.19894534322728</v>
      </c>
    </row>
    <row r="20" spans="1:5" ht="23.25" x14ac:dyDescent="0.35">
      <c r="A20" s="20">
        <v>19</v>
      </c>
      <c r="B20" s="20"/>
      <c r="C20" s="20">
        <f t="shared" si="0"/>
        <v>19.093179441955748</v>
      </c>
      <c r="D20" s="45">
        <f t="shared" si="1"/>
        <v>-0.68024947391441515</v>
      </c>
      <c r="E20" s="45">
        <f t="shared" si="2"/>
        <v>38.866608357825911</v>
      </c>
    </row>
    <row r="21" spans="1:5" ht="23.25" x14ac:dyDescent="0.35">
      <c r="A21" s="20">
        <v>20</v>
      </c>
      <c r="B21" s="20"/>
      <c r="C21" s="20">
        <f t="shared" si="0"/>
        <v>41.130523174896169</v>
      </c>
      <c r="D21" s="45">
        <f t="shared" si="1"/>
        <v>20.828384630349394</v>
      </c>
      <c r="E21" s="45">
        <f t="shared" si="2"/>
        <v>61.432661719442947</v>
      </c>
    </row>
    <row r="22" spans="1:5" ht="23.25" x14ac:dyDescent="0.35">
      <c r="A22" s="20">
        <v>21</v>
      </c>
      <c r="B22" s="20"/>
      <c r="C22" s="20">
        <f t="shared" si="0"/>
        <v>29.042169941833627</v>
      </c>
      <c r="D22" s="45">
        <f t="shared" si="1"/>
        <v>1.7799369937434122</v>
      </c>
      <c r="E22" s="45">
        <f t="shared" si="2"/>
        <v>56.304402889923843</v>
      </c>
    </row>
    <row r="23" spans="1:5" ht="23.25" x14ac:dyDescent="0.35">
      <c r="A23" s="20">
        <v>22</v>
      </c>
      <c r="B23" s="20"/>
      <c r="C23" s="20">
        <f t="shared" si="0"/>
        <v>39.23456102666244</v>
      </c>
      <c r="D23" s="45">
        <f t="shared" si="1"/>
        <v>11.580399097454109</v>
      </c>
      <c r="E23" s="45">
        <f t="shared" si="2"/>
        <v>66.888722955870776</v>
      </c>
    </row>
    <row r="24" spans="1:5" ht="23.25" x14ac:dyDescent="0.35">
      <c r="A24" s="20">
        <v>23</v>
      </c>
      <c r="B24" s="20"/>
      <c r="C24" s="20">
        <f t="shared" si="0"/>
        <v>43.114783893639824</v>
      </c>
      <c r="D24" s="45">
        <f t="shared" si="1"/>
        <v>15.071166471711351</v>
      </c>
      <c r="E24" s="45">
        <f t="shared" si="2"/>
        <v>71.158401315568298</v>
      </c>
    </row>
    <row r="25" spans="1:5" ht="23.25" x14ac:dyDescent="0.35">
      <c r="A25" s="20">
        <v>24</v>
      </c>
      <c r="B25" s="20"/>
      <c r="C25" s="20">
        <f t="shared" si="0"/>
        <v>22.243535443820818</v>
      </c>
      <c r="D25" s="45">
        <f t="shared" si="1"/>
        <v>-6.1871771828015447</v>
      </c>
      <c r="E25" s="45">
        <f t="shared" si="2"/>
        <v>50.674248070443184</v>
      </c>
    </row>
    <row r="26" spans="1:5" ht="23.25" x14ac:dyDescent="0.35">
      <c r="A26" s="20">
        <v>25</v>
      </c>
      <c r="B26" s="20"/>
      <c r="C26" s="20">
        <f t="shared" si="0"/>
        <v>44.280879176761246</v>
      </c>
      <c r="D26" s="45">
        <f t="shared" si="1"/>
        <v>15.465325114814767</v>
      </c>
      <c r="E26" s="45">
        <f t="shared" si="2"/>
        <v>73.096433238707732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2593-910A-44B0-B2B6-B3884A59D31D}">
  <dimension ref="A1:E40"/>
  <sheetViews>
    <sheetView topLeftCell="A27" zoomScale="90" zoomScaleNormal="90" workbookViewId="0">
      <selection activeCell="G28" sqref="G28"/>
    </sheetView>
  </sheetViews>
  <sheetFormatPr defaultRowHeight="15" x14ac:dyDescent="0.25"/>
  <cols>
    <col min="1" max="1" width="16.5703125" customWidth="1"/>
    <col min="2" max="2" width="17.85546875" customWidth="1"/>
    <col min="3" max="3" width="20.42578125" customWidth="1"/>
  </cols>
  <sheetData>
    <row r="1" spans="1:2" s="5" customFormat="1" ht="15.75" x14ac:dyDescent="0.25"/>
    <row r="2" spans="1:2" s="3" customFormat="1" x14ac:dyDescent="0.25"/>
    <row r="4" spans="1:2" x14ac:dyDescent="0.25">
      <c r="A4" s="4"/>
      <c r="B4" s="4"/>
    </row>
    <row r="5" spans="1:2" x14ac:dyDescent="0.25">
      <c r="A5" s="1"/>
      <c r="B5" s="2"/>
    </row>
    <row r="6" spans="1:2" x14ac:dyDescent="0.25">
      <c r="A6" s="1"/>
      <c r="B6" s="2"/>
    </row>
    <row r="7" spans="1:2" x14ac:dyDescent="0.25">
      <c r="A7" s="1"/>
      <c r="B7" s="2"/>
    </row>
    <row r="8" spans="1:2" x14ac:dyDescent="0.25">
      <c r="A8" s="1"/>
      <c r="B8" s="2"/>
    </row>
    <row r="9" spans="1:2" x14ac:dyDescent="0.25">
      <c r="A9" s="1"/>
      <c r="B9" s="2"/>
    </row>
    <row r="10" spans="1:2" x14ac:dyDescent="0.25">
      <c r="A10" s="1"/>
      <c r="B10" s="2"/>
    </row>
    <row r="11" spans="1:2" x14ac:dyDescent="0.25">
      <c r="A11" s="1"/>
      <c r="B11" s="2"/>
    </row>
    <row r="12" spans="1:2" x14ac:dyDescent="0.25">
      <c r="A12" s="1"/>
      <c r="B12" s="2"/>
    </row>
    <row r="13" spans="1:2" x14ac:dyDescent="0.25">
      <c r="A13" s="1"/>
      <c r="B13" s="2"/>
    </row>
    <row r="14" spans="1:2" x14ac:dyDescent="0.25">
      <c r="A14" s="1"/>
      <c r="B14" s="2"/>
    </row>
    <row r="15" spans="1:2" x14ac:dyDescent="0.25">
      <c r="A15" s="1"/>
      <c r="B15" s="2"/>
    </row>
    <row r="16" spans="1:2" x14ac:dyDescent="0.25">
      <c r="A16" s="1"/>
      <c r="B16" s="2"/>
    </row>
    <row r="21" spans="1:5" s="5" customFormat="1" ht="23.25" x14ac:dyDescent="0.35">
      <c r="A21" s="29" t="s">
        <v>23</v>
      </c>
      <c r="B21" s="29"/>
      <c r="C21" s="29"/>
      <c r="D21" s="29"/>
      <c r="E21" s="29"/>
    </row>
    <row r="22" spans="1:5" s="3" customFormat="1" ht="23.25" x14ac:dyDescent="0.35">
      <c r="A22" s="30" t="s">
        <v>1</v>
      </c>
      <c r="B22" s="30"/>
      <c r="C22" s="30"/>
      <c r="D22" s="30"/>
      <c r="E22" s="30"/>
    </row>
    <row r="23" spans="1:5" ht="23.25" x14ac:dyDescent="0.35">
      <c r="A23" s="20"/>
      <c r="B23" s="20"/>
      <c r="C23" s="20"/>
      <c r="D23" s="20"/>
      <c r="E23" s="20"/>
    </row>
    <row r="24" spans="1:5" ht="23.25" x14ac:dyDescent="0.35">
      <c r="A24" s="20" t="s">
        <v>54</v>
      </c>
      <c r="B24" s="46" t="s">
        <v>2</v>
      </c>
      <c r="C24" s="46" t="s">
        <v>3</v>
      </c>
      <c r="D24" s="20"/>
      <c r="E24" s="20"/>
    </row>
    <row r="25" spans="1:5" ht="23.25" x14ac:dyDescent="0.35">
      <c r="A25" s="20">
        <v>1</v>
      </c>
      <c r="B25" s="25" t="s">
        <v>4</v>
      </c>
      <c r="C25" s="25">
        <v>18</v>
      </c>
      <c r="D25" s="20"/>
      <c r="E25" s="20"/>
    </row>
    <row r="26" spans="1:5" ht="23.25" x14ac:dyDescent="0.35">
      <c r="A26" s="20">
        <v>2</v>
      </c>
      <c r="B26" s="25" t="s">
        <v>5</v>
      </c>
      <c r="C26" s="25">
        <v>31</v>
      </c>
      <c r="D26" s="20"/>
      <c r="E26" s="20"/>
    </row>
    <row r="27" spans="1:5" ht="23.25" x14ac:dyDescent="0.35">
      <c r="A27" s="20">
        <v>3</v>
      </c>
      <c r="B27" s="25" t="s">
        <v>6</v>
      </c>
      <c r="C27" s="25">
        <v>31</v>
      </c>
      <c r="D27" s="20"/>
      <c r="E27" s="20"/>
    </row>
    <row r="28" spans="1:5" ht="23.25" x14ac:dyDescent="0.35">
      <c r="A28" s="20">
        <v>4</v>
      </c>
      <c r="B28" s="25" t="s">
        <v>7</v>
      </c>
      <c r="C28" s="25">
        <v>16</v>
      </c>
      <c r="D28" s="20"/>
      <c r="E28" s="20"/>
    </row>
    <row r="29" spans="1:5" ht="23.25" x14ac:dyDescent="0.35">
      <c r="A29" s="20">
        <v>5</v>
      </c>
      <c r="B29" s="25" t="s">
        <v>8</v>
      </c>
      <c r="C29" s="25">
        <v>12</v>
      </c>
      <c r="D29" s="20"/>
      <c r="E29" s="20"/>
    </row>
    <row r="30" spans="1:5" ht="23.25" x14ac:dyDescent="0.35">
      <c r="A30" s="20">
        <v>6</v>
      </c>
      <c r="B30" s="25" t="s">
        <v>9</v>
      </c>
      <c r="C30" s="25">
        <v>33</v>
      </c>
      <c r="D30" s="20"/>
      <c r="E30" s="20"/>
    </row>
    <row r="31" spans="1:5" ht="23.25" x14ac:dyDescent="0.35">
      <c r="A31" s="20">
        <v>7</v>
      </c>
      <c r="B31" s="25" t="s">
        <v>10</v>
      </c>
      <c r="C31" s="25">
        <v>30</v>
      </c>
      <c r="D31" s="20"/>
      <c r="E31" s="20"/>
    </row>
    <row r="32" spans="1:5" ht="23.25" x14ac:dyDescent="0.35">
      <c r="A32" s="20">
        <v>8</v>
      </c>
      <c r="B32" s="25" t="s">
        <v>11</v>
      </c>
      <c r="C32" s="25">
        <v>36</v>
      </c>
      <c r="D32" s="20"/>
      <c r="E32" s="20"/>
    </row>
    <row r="33" spans="1:5" ht="23.25" x14ac:dyDescent="0.35">
      <c r="A33" s="20">
        <v>9</v>
      </c>
      <c r="B33" s="25" t="s">
        <v>12</v>
      </c>
      <c r="C33" s="25">
        <v>15</v>
      </c>
      <c r="D33" s="20"/>
      <c r="E33" s="20"/>
    </row>
    <row r="34" spans="1:5" ht="23.25" x14ac:dyDescent="0.35">
      <c r="A34" s="20">
        <v>10</v>
      </c>
      <c r="B34" s="25" t="s">
        <v>13</v>
      </c>
      <c r="C34" s="25">
        <v>21</v>
      </c>
      <c r="D34" s="20"/>
      <c r="E34" s="20"/>
    </row>
    <row r="35" spans="1:5" ht="23.25" x14ac:dyDescent="0.35">
      <c r="A35" s="20">
        <v>11</v>
      </c>
      <c r="B35" s="25" t="s">
        <v>14</v>
      </c>
      <c r="C35" s="25">
        <v>20</v>
      </c>
      <c r="D35" s="20"/>
      <c r="E35" s="20"/>
    </row>
    <row r="36" spans="1:5" ht="23.25" x14ac:dyDescent="0.35">
      <c r="A36" s="20">
        <v>12</v>
      </c>
      <c r="B36" s="25" t="s">
        <v>15</v>
      </c>
      <c r="C36" s="25">
        <v>30</v>
      </c>
      <c r="D36" s="20"/>
      <c r="E36" s="20"/>
    </row>
    <row r="37" spans="1:5" ht="23.25" x14ac:dyDescent="0.35">
      <c r="A37" s="20">
        <v>13</v>
      </c>
      <c r="B37" s="25" t="s">
        <v>16</v>
      </c>
      <c r="C37" s="25">
        <v>33</v>
      </c>
      <c r="D37" s="20"/>
      <c r="E37" s="20"/>
    </row>
    <row r="38" spans="1:5" ht="23.25" x14ac:dyDescent="0.35">
      <c r="A38" s="20">
        <v>14</v>
      </c>
      <c r="B38" s="25" t="s">
        <v>17</v>
      </c>
      <c r="C38" s="25">
        <v>11</v>
      </c>
      <c r="D38" s="20"/>
      <c r="E38" s="20"/>
    </row>
    <row r="39" spans="1:5" ht="23.25" x14ac:dyDescent="0.35">
      <c r="A39" s="20">
        <v>15</v>
      </c>
      <c r="B39" s="25" t="s">
        <v>18</v>
      </c>
      <c r="C39" s="25">
        <v>38</v>
      </c>
      <c r="D39" s="20"/>
      <c r="E39" s="20"/>
    </row>
    <row r="40" spans="1:5" ht="23.25" x14ac:dyDescent="0.35">
      <c r="A40" s="20"/>
      <c r="B40" s="20" t="s">
        <v>19</v>
      </c>
      <c r="C40" s="20"/>
      <c r="D40" s="20"/>
      <c r="E40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EE73-F8F8-4C5E-AA51-BA9C8B48202A}">
  <dimension ref="A1:K43"/>
  <sheetViews>
    <sheetView topLeftCell="A25" zoomScale="60" zoomScaleNormal="60" workbookViewId="0">
      <selection activeCell="M28" sqref="M28"/>
    </sheetView>
  </sheetViews>
  <sheetFormatPr defaultRowHeight="15" x14ac:dyDescent="0.25"/>
  <cols>
    <col min="1" max="1" width="18.28515625" customWidth="1"/>
    <col min="2" max="2" width="15.7109375" customWidth="1"/>
    <col min="3" max="3" width="19" customWidth="1"/>
    <col min="4" max="4" width="18.5703125" customWidth="1"/>
    <col min="5" max="5" width="15.5703125" customWidth="1"/>
    <col min="6" max="6" width="27.5703125" customWidth="1"/>
    <col min="7" max="7" width="44.42578125" customWidth="1"/>
    <col min="8" max="8" width="41.140625" customWidth="1"/>
    <col min="9" max="9" width="42.7109375" customWidth="1"/>
    <col min="10" max="10" width="11.5703125" bestFit="1" customWidth="1"/>
    <col min="11" max="11" width="14.7109375" bestFit="1" customWidth="1"/>
    <col min="12" max="12" width="11.140625" bestFit="1" customWidth="1"/>
  </cols>
  <sheetData>
    <row r="1" spans="1:11" s="5" customFormat="1" ht="15.75" x14ac:dyDescent="0.25"/>
    <row r="2" spans="1:11" s="3" customFormat="1" x14ac:dyDescent="0.25"/>
    <row r="4" spans="1:11" x14ac:dyDescent="0.25">
      <c r="A4" s="4"/>
      <c r="B4" s="4"/>
    </row>
    <row r="5" spans="1:11" x14ac:dyDescent="0.25">
      <c r="A5" s="1"/>
      <c r="B5" s="2"/>
      <c r="C5" s="8"/>
      <c r="D5" s="6"/>
      <c r="E5" s="8"/>
      <c r="F5" s="6"/>
      <c r="G5" s="9"/>
    </row>
    <row r="6" spans="1:11" x14ac:dyDescent="0.25">
      <c r="A6" s="1"/>
      <c r="B6" s="2"/>
      <c r="C6" s="8"/>
      <c r="D6" s="6"/>
      <c r="E6" s="8"/>
      <c r="F6" s="6"/>
      <c r="G6" s="9"/>
      <c r="J6" s="7"/>
      <c r="K6" s="8"/>
    </row>
    <row r="7" spans="1:11" x14ac:dyDescent="0.25">
      <c r="A7" s="1"/>
      <c r="B7" s="2"/>
      <c r="C7" s="8"/>
      <c r="D7" s="6"/>
      <c r="E7" s="8"/>
      <c r="F7" s="6"/>
      <c r="G7" s="9"/>
      <c r="J7" s="7"/>
      <c r="K7" s="8"/>
    </row>
    <row r="8" spans="1:11" x14ac:dyDescent="0.25">
      <c r="A8" s="1"/>
      <c r="B8" s="2"/>
      <c r="C8" s="8"/>
      <c r="D8" s="6"/>
      <c r="E8" s="8"/>
      <c r="F8" s="6"/>
      <c r="G8" s="9"/>
      <c r="J8" s="7"/>
      <c r="K8" s="9"/>
    </row>
    <row r="9" spans="1:11" x14ac:dyDescent="0.25">
      <c r="A9" s="1"/>
      <c r="B9" s="2"/>
      <c r="C9" s="8"/>
      <c r="D9" s="6"/>
      <c r="E9" s="8"/>
      <c r="F9" s="6"/>
      <c r="G9" s="9"/>
    </row>
    <row r="10" spans="1:11" x14ac:dyDescent="0.25">
      <c r="A10" s="1"/>
      <c r="B10" s="2"/>
      <c r="C10" s="8"/>
      <c r="D10" s="6"/>
      <c r="E10" s="8"/>
      <c r="F10" s="6"/>
      <c r="G10" s="9"/>
    </row>
    <row r="11" spans="1:11" x14ac:dyDescent="0.25">
      <c r="A11" s="1"/>
      <c r="B11" s="2"/>
      <c r="C11" s="8"/>
      <c r="D11" s="6"/>
      <c r="E11" s="8"/>
      <c r="F11" s="6"/>
      <c r="G11" s="9"/>
    </row>
    <row r="12" spans="1:11" x14ac:dyDescent="0.25">
      <c r="A12" s="1"/>
      <c r="B12" s="2"/>
      <c r="C12" s="8"/>
      <c r="D12" s="6"/>
      <c r="E12" s="8"/>
      <c r="F12" s="6"/>
      <c r="G12" s="9"/>
    </row>
    <row r="13" spans="1:11" x14ac:dyDescent="0.25">
      <c r="A13" s="1"/>
      <c r="B13" s="2"/>
      <c r="C13" s="8"/>
      <c r="D13" s="6"/>
      <c r="E13" s="8"/>
      <c r="F13" s="6"/>
      <c r="G13" s="9"/>
      <c r="K13" s="9"/>
    </row>
    <row r="14" spans="1:11" x14ac:dyDescent="0.25">
      <c r="A14" s="1"/>
      <c r="B14" s="2"/>
      <c r="C14" s="8"/>
      <c r="D14" s="6"/>
      <c r="E14" s="8"/>
      <c r="F14" s="6"/>
      <c r="G14" s="9"/>
    </row>
    <row r="15" spans="1:11" x14ac:dyDescent="0.25">
      <c r="A15" s="1"/>
      <c r="B15" s="2"/>
      <c r="C15" s="8"/>
      <c r="D15" s="6"/>
      <c r="E15" s="8"/>
      <c r="F15" s="6"/>
      <c r="G15" s="9"/>
    </row>
    <row r="16" spans="1:11" x14ac:dyDescent="0.25">
      <c r="A16" s="1"/>
      <c r="B16" s="2"/>
      <c r="C16" s="8"/>
      <c r="D16" s="6"/>
      <c r="E16" s="8"/>
      <c r="F16" s="6"/>
      <c r="G16" s="9"/>
    </row>
    <row r="17" spans="1:11" x14ac:dyDescent="0.25">
      <c r="C17" s="8"/>
    </row>
    <row r="18" spans="1:11" x14ac:dyDescent="0.25">
      <c r="C18" s="8"/>
    </row>
    <row r="19" spans="1:11" x14ac:dyDescent="0.25">
      <c r="C19" s="8"/>
    </row>
    <row r="20" spans="1:11" x14ac:dyDescent="0.25">
      <c r="C20" s="8"/>
    </row>
    <row r="23" spans="1:11" s="5" customFormat="1" ht="23.25" x14ac:dyDescent="0.35">
      <c r="A23" s="29" t="s">
        <v>24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 spans="1:11" s="3" customFormat="1" ht="23.25" x14ac:dyDescent="0.35">
      <c r="A24" s="30" t="s">
        <v>1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ht="23.25" x14ac:dyDescent="0.3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23.25" x14ac:dyDescent="0.35">
      <c r="A26" s="19" t="s">
        <v>54</v>
      </c>
      <c r="B26" s="23" t="s">
        <v>2</v>
      </c>
      <c r="C26" s="23" t="s">
        <v>3</v>
      </c>
      <c r="D26" s="19" t="s">
        <v>25</v>
      </c>
      <c r="E26" s="19" t="s">
        <v>40</v>
      </c>
      <c r="F26" s="19" t="s">
        <v>28</v>
      </c>
      <c r="G26" s="19" t="s">
        <v>29</v>
      </c>
      <c r="H26" s="19" t="s">
        <v>30</v>
      </c>
      <c r="I26" s="20"/>
      <c r="J26" s="20"/>
      <c r="K26" s="20"/>
    </row>
    <row r="27" spans="1:11" ht="23.25" x14ac:dyDescent="0.35">
      <c r="A27" s="20">
        <v>1</v>
      </c>
      <c r="B27" s="25" t="s">
        <v>4</v>
      </c>
      <c r="C27" s="25">
        <v>18</v>
      </c>
      <c r="D27" s="40">
        <f>_xlfn.FORECAST.LINEAR(A27,$C$27:$C$41,$A$27:$A$41)</f>
        <v>23.225000000000001</v>
      </c>
      <c r="E27" s="41">
        <f>C27-D27</f>
        <v>-5.2250000000000014</v>
      </c>
      <c r="F27" s="42">
        <f>ABS(E27)</f>
        <v>5.2250000000000014</v>
      </c>
      <c r="G27" s="42">
        <f>F27^2</f>
        <v>27.300625000000014</v>
      </c>
      <c r="H27" s="26">
        <f>F27/C27</f>
        <v>0.29027777777777786</v>
      </c>
      <c r="I27" s="20"/>
      <c r="J27" s="20"/>
      <c r="K27" s="20"/>
    </row>
    <row r="28" spans="1:11" ht="23.25" x14ac:dyDescent="0.35">
      <c r="A28" s="20">
        <v>2</v>
      </c>
      <c r="B28" s="25" t="s">
        <v>5</v>
      </c>
      <c r="C28" s="25">
        <v>31</v>
      </c>
      <c r="D28" s="40">
        <f t="shared" ref="D28:D38" si="0">_xlfn.FORECAST.LINEAR(A28,$C$27:$C$41,$A$27:$A$41)</f>
        <v>23.478571428571428</v>
      </c>
      <c r="E28" s="41">
        <f t="shared" ref="E28:E41" si="1">C28-D28</f>
        <v>7.5214285714285722</v>
      </c>
      <c r="F28" s="42">
        <f t="shared" ref="F28:F41" si="2">ABS(E28)</f>
        <v>7.5214285714285722</v>
      </c>
      <c r="G28" s="42">
        <f t="shared" ref="G28:G41" si="3">F28^2</f>
        <v>56.571887755102054</v>
      </c>
      <c r="H28" s="26">
        <f t="shared" ref="H28:H41" si="4">F28/C28</f>
        <v>0.2426267281105991</v>
      </c>
      <c r="I28" s="20"/>
      <c r="J28" s="20"/>
      <c r="K28" s="20"/>
    </row>
    <row r="29" spans="1:11" ht="23.25" x14ac:dyDescent="0.35">
      <c r="A29" s="20">
        <v>3</v>
      </c>
      <c r="B29" s="25" t="s">
        <v>6</v>
      </c>
      <c r="C29" s="25">
        <v>31</v>
      </c>
      <c r="D29" s="40">
        <f t="shared" si="0"/>
        <v>23.732142857142858</v>
      </c>
      <c r="E29" s="41">
        <f t="shared" si="1"/>
        <v>7.2678571428571423</v>
      </c>
      <c r="F29" s="42">
        <f t="shared" si="2"/>
        <v>7.2678571428571423</v>
      </c>
      <c r="G29" s="42">
        <f t="shared" si="3"/>
        <v>52.821747448979586</v>
      </c>
      <c r="H29" s="26">
        <f t="shared" si="4"/>
        <v>0.2344470046082949</v>
      </c>
      <c r="I29" s="20"/>
      <c r="J29" s="19" t="s">
        <v>32</v>
      </c>
      <c r="K29" s="43">
        <f>AVERAGE(F27:F41)</f>
        <v>8.1990476190476205</v>
      </c>
    </row>
    <row r="30" spans="1:11" ht="23.25" x14ac:dyDescent="0.35">
      <c r="A30" s="20">
        <v>4</v>
      </c>
      <c r="B30" s="25" t="s">
        <v>7</v>
      </c>
      <c r="C30" s="25">
        <v>16</v>
      </c>
      <c r="D30" s="40">
        <f t="shared" si="0"/>
        <v>23.985714285714288</v>
      </c>
      <c r="E30" s="41">
        <f t="shared" si="1"/>
        <v>-7.9857142857142875</v>
      </c>
      <c r="F30" s="42">
        <f t="shared" si="2"/>
        <v>7.9857142857142875</v>
      </c>
      <c r="G30" s="42">
        <f t="shared" si="3"/>
        <v>63.771632653061253</v>
      </c>
      <c r="H30" s="26">
        <f t="shared" si="4"/>
        <v>0.49910714285714297</v>
      </c>
      <c r="I30" s="20"/>
      <c r="J30" s="19" t="s">
        <v>33</v>
      </c>
      <c r="K30" s="43">
        <f>AVERAGE(G27:G41)</f>
        <v>77.199761904761914</v>
      </c>
    </row>
    <row r="31" spans="1:11" ht="23.25" x14ac:dyDescent="0.35">
      <c r="A31" s="20">
        <v>5</v>
      </c>
      <c r="B31" s="25" t="s">
        <v>8</v>
      </c>
      <c r="C31" s="25">
        <v>12</v>
      </c>
      <c r="D31" s="40">
        <f t="shared" si="0"/>
        <v>24.239285714285714</v>
      </c>
      <c r="E31" s="41">
        <f t="shared" si="1"/>
        <v>-12.239285714285714</v>
      </c>
      <c r="F31" s="42">
        <f t="shared" si="2"/>
        <v>12.239285714285714</v>
      </c>
      <c r="G31" s="42">
        <f t="shared" si="3"/>
        <v>149.80011479591835</v>
      </c>
      <c r="H31" s="26">
        <f t="shared" si="4"/>
        <v>1.0199404761904762</v>
      </c>
      <c r="I31" s="20"/>
      <c r="J31" s="19" t="s">
        <v>34</v>
      </c>
      <c r="K31" s="21">
        <f>AVERAGE(H27:H41)</f>
        <v>0.4169596068967279</v>
      </c>
    </row>
    <row r="32" spans="1:11" ht="23.25" x14ac:dyDescent="0.35">
      <c r="A32" s="20">
        <v>6</v>
      </c>
      <c r="B32" s="25" t="s">
        <v>9</v>
      </c>
      <c r="C32" s="25">
        <v>33</v>
      </c>
      <c r="D32" s="40">
        <f t="shared" si="0"/>
        <v>24.492857142857144</v>
      </c>
      <c r="E32" s="41">
        <f t="shared" si="1"/>
        <v>8.5071428571428562</v>
      </c>
      <c r="F32" s="42">
        <f t="shared" si="2"/>
        <v>8.5071428571428562</v>
      </c>
      <c r="G32" s="42">
        <f t="shared" si="3"/>
        <v>72.371479591836717</v>
      </c>
      <c r="H32" s="26">
        <f t="shared" si="4"/>
        <v>0.25779220779220774</v>
      </c>
      <c r="I32" s="20"/>
      <c r="J32" s="20"/>
      <c r="K32" s="20"/>
    </row>
    <row r="33" spans="1:11" ht="23.25" x14ac:dyDescent="0.35">
      <c r="A33" s="20">
        <v>7</v>
      </c>
      <c r="B33" s="25" t="s">
        <v>10</v>
      </c>
      <c r="C33" s="25">
        <v>30</v>
      </c>
      <c r="D33" s="40">
        <f t="shared" si="0"/>
        <v>24.74642857142857</v>
      </c>
      <c r="E33" s="41">
        <f t="shared" si="1"/>
        <v>5.2535714285714299</v>
      </c>
      <c r="F33" s="42">
        <f t="shared" si="2"/>
        <v>5.2535714285714299</v>
      </c>
      <c r="G33" s="42">
        <f t="shared" si="3"/>
        <v>27.600012755102053</v>
      </c>
      <c r="H33" s="26">
        <f t="shared" si="4"/>
        <v>0.17511904761904767</v>
      </c>
      <c r="I33" s="20"/>
      <c r="J33" s="20"/>
      <c r="K33" s="20"/>
    </row>
    <row r="34" spans="1:11" ht="23.25" x14ac:dyDescent="0.35">
      <c r="A34" s="20">
        <v>8</v>
      </c>
      <c r="B34" s="25" t="s">
        <v>11</v>
      </c>
      <c r="C34" s="25">
        <v>36</v>
      </c>
      <c r="D34" s="40">
        <f t="shared" si="0"/>
        <v>25</v>
      </c>
      <c r="E34" s="41">
        <f t="shared" si="1"/>
        <v>11</v>
      </c>
      <c r="F34" s="42">
        <f t="shared" si="2"/>
        <v>11</v>
      </c>
      <c r="G34" s="42">
        <f t="shared" si="3"/>
        <v>121</v>
      </c>
      <c r="H34" s="26">
        <f t="shared" si="4"/>
        <v>0.30555555555555558</v>
      </c>
      <c r="I34" s="19" t="s">
        <v>38</v>
      </c>
      <c r="J34" s="20"/>
      <c r="K34" s="20"/>
    </row>
    <row r="35" spans="1:11" ht="23.25" x14ac:dyDescent="0.35">
      <c r="A35" s="20">
        <v>9</v>
      </c>
      <c r="B35" s="25" t="s">
        <v>12</v>
      </c>
      <c r="C35" s="25">
        <v>15</v>
      </c>
      <c r="D35" s="40">
        <f t="shared" si="0"/>
        <v>25.25357142857143</v>
      </c>
      <c r="E35" s="41">
        <f t="shared" si="1"/>
        <v>-10.25357142857143</v>
      </c>
      <c r="F35" s="42">
        <f t="shared" si="2"/>
        <v>10.25357142857143</v>
      </c>
      <c r="G35" s="42">
        <f t="shared" si="3"/>
        <v>105.13572704081635</v>
      </c>
      <c r="H35" s="26">
        <f t="shared" si="4"/>
        <v>0.68357142857142861</v>
      </c>
      <c r="I35" s="20"/>
      <c r="J35" s="20"/>
      <c r="K35" s="20"/>
    </row>
    <row r="36" spans="1:11" ht="23.25" x14ac:dyDescent="0.35">
      <c r="A36" s="20">
        <v>10</v>
      </c>
      <c r="B36" s="25" t="s">
        <v>13</v>
      </c>
      <c r="C36" s="25">
        <v>21</v>
      </c>
      <c r="D36" s="40">
        <f t="shared" si="0"/>
        <v>25.507142857142856</v>
      </c>
      <c r="E36" s="41">
        <f t="shared" si="1"/>
        <v>-4.5071428571428562</v>
      </c>
      <c r="F36" s="42">
        <f t="shared" si="2"/>
        <v>4.5071428571428562</v>
      </c>
      <c r="G36" s="42">
        <f t="shared" si="3"/>
        <v>20.314336734693871</v>
      </c>
      <c r="H36" s="26">
        <f t="shared" si="4"/>
        <v>0.21462585034013601</v>
      </c>
      <c r="I36" s="19" t="s">
        <v>58</v>
      </c>
      <c r="J36" s="44">
        <f>100%-42%</f>
        <v>0.58000000000000007</v>
      </c>
      <c r="K36" s="20"/>
    </row>
    <row r="37" spans="1:11" ht="23.25" x14ac:dyDescent="0.35">
      <c r="A37" s="20">
        <v>11</v>
      </c>
      <c r="B37" s="25" t="s">
        <v>14</v>
      </c>
      <c r="C37" s="25">
        <v>20</v>
      </c>
      <c r="D37" s="40">
        <f t="shared" si="0"/>
        <v>25.760714285714286</v>
      </c>
      <c r="E37" s="41">
        <f t="shared" si="1"/>
        <v>-5.7607142857142861</v>
      </c>
      <c r="F37" s="42">
        <f t="shared" si="2"/>
        <v>5.7607142857142861</v>
      </c>
      <c r="G37" s="42">
        <f t="shared" si="3"/>
        <v>33.185829081632654</v>
      </c>
      <c r="H37" s="26">
        <f t="shared" si="4"/>
        <v>0.28803571428571428</v>
      </c>
      <c r="I37" s="20"/>
      <c r="J37" s="20"/>
      <c r="K37" s="20"/>
    </row>
    <row r="38" spans="1:11" ht="23.25" x14ac:dyDescent="0.35">
      <c r="A38" s="20">
        <v>12</v>
      </c>
      <c r="B38" s="25" t="s">
        <v>15</v>
      </c>
      <c r="C38" s="25">
        <v>30</v>
      </c>
      <c r="D38" s="40">
        <f t="shared" si="0"/>
        <v>26.014285714285712</v>
      </c>
      <c r="E38" s="41">
        <f t="shared" si="1"/>
        <v>3.9857142857142875</v>
      </c>
      <c r="F38" s="42">
        <f t="shared" si="2"/>
        <v>3.9857142857142875</v>
      </c>
      <c r="G38" s="42">
        <f t="shared" si="3"/>
        <v>15.885918367346953</v>
      </c>
      <c r="H38" s="26">
        <f t="shared" si="4"/>
        <v>0.13285714285714292</v>
      </c>
      <c r="I38" s="20"/>
      <c r="J38" s="20"/>
      <c r="K38" s="20"/>
    </row>
    <row r="39" spans="1:11" ht="23.25" x14ac:dyDescent="0.35">
      <c r="A39" s="20">
        <v>13</v>
      </c>
      <c r="B39" s="25" t="s">
        <v>16</v>
      </c>
      <c r="C39" s="25">
        <v>33</v>
      </c>
      <c r="D39" s="40">
        <f t="shared" ref="D39:D41" si="5">_xlfn.FORECAST.LINEAR(A39,$C$27:$C$41,$A$27:$A$41)</f>
        <v>26.267857142857142</v>
      </c>
      <c r="E39" s="41">
        <f t="shared" si="1"/>
        <v>6.7321428571428577</v>
      </c>
      <c r="F39" s="42">
        <f t="shared" si="2"/>
        <v>6.7321428571428577</v>
      </c>
      <c r="G39" s="42">
        <f t="shared" si="3"/>
        <v>45.3217474489796</v>
      </c>
      <c r="H39" s="26">
        <f t="shared" si="4"/>
        <v>0.20400432900432902</v>
      </c>
      <c r="I39" s="20"/>
      <c r="J39" s="20"/>
      <c r="K39" s="20"/>
    </row>
    <row r="40" spans="1:11" ht="23.25" x14ac:dyDescent="0.35">
      <c r="A40" s="20">
        <v>14</v>
      </c>
      <c r="B40" s="25" t="s">
        <v>17</v>
      </c>
      <c r="C40" s="25">
        <v>11</v>
      </c>
      <c r="D40" s="40">
        <f t="shared" si="5"/>
        <v>26.521428571428572</v>
      </c>
      <c r="E40" s="41">
        <f t="shared" si="1"/>
        <v>-15.521428571428572</v>
      </c>
      <c r="F40" s="42">
        <f t="shared" si="2"/>
        <v>15.521428571428572</v>
      </c>
      <c r="G40" s="42">
        <f t="shared" si="3"/>
        <v>240.9147448979592</v>
      </c>
      <c r="H40" s="26">
        <f t="shared" si="4"/>
        <v>1.4110389610389611</v>
      </c>
      <c r="I40" s="20"/>
      <c r="J40" s="20"/>
      <c r="K40" s="20"/>
    </row>
    <row r="41" spans="1:11" ht="23.25" x14ac:dyDescent="0.35">
      <c r="A41" s="20">
        <v>15</v>
      </c>
      <c r="B41" s="25" t="s">
        <v>18</v>
      </c>
      <c r="C41" s="25">
        <v>38</v>
      </c>
      <c r="D41" s="40">
        <f t="shared" si="5"/>
        <v>26.774999999999999</v>
      </c>
      <c r="E41" s="41">
        <f t="shared" si="1"/>
        <v>11.225000000000001</v>
      </c>
      <c r="F41" s="42">
        <f t="shared" si="2"/>
        <v>11.225000000000001</v>
      </c>
      <c r="G41" s="42">
        <f t="shared" si="3"/>
        <v>126.00062500000003</v>
      </c>
      <c r="H41" s="26">
        <f t="shared" si="4"/>
        <v>0.29539473684210532</v>
      </c>
      <c r="I41" s="20"/>
      <c r="J41" s="20"/>
      <c r="K41" s="20"/>
    </row>
    <row r="42" spans="1:11" ht="23.25" x14ac:dyDescent="0.35">
      <c r="A42" s="20"/>
      <c r="B42" s="20" t="s">
        <v>19</v>
      </c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23.25" x14ac:dyDescent="0.3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Naive Approach</vt:lpstr>
      <vt:lpstr>Moving Average</vt:lpstr>
      <vt:lpstr>Exponential Smoothing</vt:lpstr>
      <vt:lpstr>Simple Linear Regression</vt:lpstr>
      <vt:lpstr>Sheet1</vt:lpstr>
      <vt:lpstr>Forecast Sheet</vt:lpstr>
      <vt:lpstr>Forecst.Linear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Efemena Ikpro</dc:creator>
  <cp:lastModifiedBy>e16382</cp:lastModifiedBy>
  <dcterms:created xsi:type="dcterms:W3CDTF">2022-02-12T15:28:21Z</dcterms:created>
  <dcterms:modified xsi:type="dcterms:W3CDTF">2024-09-21T21:44:15Z</dcterms:modified>
</cp:coreProperties>
</file>