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39320\Desktop\Paper Thermal Conductivity\GitHub\"/>
    </mc:Choice>
  </mc:AlternateContent>
  <bookViews>
    <workbookView xWindow="0" yWindow="0" windowWidth="28800" windowHeight="12480"/>
  </bookViews>
  <sheets>
    <sheet name="Foglio5" sheetId="5" r:id="rId1"/>
  </sheets>
  <definedNames>
    <definedName name="solver_adj" localSheetId="0" hidden="1">Foglio5!$O$4:$O$5</definedName>
    <definedName name="solver_cvg" localSheetId="0" hidden="1">"""""""""""""""""""""""""""""""""""""""""""""""""""""""""""""""""""""""""""""""""""""""""""""""""""""""""""""""""""""""""""""""0,0001"""""""""""""""""""""""""""""""""""""""""""""""""""""""""""""""""""""""""""""""""""""""""""""""""""""""""""""""""""""""""""""""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"""""""""""""""""""""""""""""""""""""""""""""""""""""""""""""""""""""""""""""""""""""""""""""""""""""""""""""""""""""""""""""""0,075"""""""""""""""""""""""""""""""""""""""""""""""""""""""""""""""""""""""""""""""""""""""""""""""""""""""""""""""""""""""""""""""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Foglio5!$M$31</definedName>
    <definedName name="solver_pre" localSheetId="0" hidden="1">"""""""""""""""""""""""""""""""""""""""""""""""""""""""""""""""""""""""""""""""""""""""""""""""""""""""""""""""""""""""""""""""0,000001"""""""""""""""""""""""""""""""""""""""""""""""""""""""""""""""""""""""""""""""""""""""""""""""""""""""""""""""""""""""""""""""</definedName>
    <definedName name="solver_rbv" localSheetId="0" hidden="1">2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" i="5" l="1"/>
  <c r="H4" i="5"/>
  <c r="F4" i="5"/>
  <c r="S31" i="5" l="1"/>
  <c r="R31" i="5"/>
  <c r="R5" i="5"/>
  <c r="R6" i="5"/>
  <c r="R7" i="5"/>
  <c r="T7" i="5" s="1"/>
  <c r="R8" i="5"/>
  <c r="T8" i="5" s="1"/>
  <c r="R9" i="5"/>
  <c r="R10" i="5"/>
  <c r="R11" i="5"/>
  <c r="T11" i="5" s="1"/>
  <c r="R12" i="5"/>
  <c r="T12" i="5" s="1"/>
  <c r="R13" i="5"/>
  <c r="R14" i="5"/>
  <c r="T14" i="5" s="1"/>
  <c r="R15" i="5"/>
  <c r="T15" i="5" s="1"/>
  <c r="R16" i="5"/>
  <c r="T16" i="5" s="1"/>
  <c r="R17" i="5"/>
  <c r="T17" i="5" s="1"/>
  <c r="R18" i="5"/>
  <c r="R19" i="5"/>
  <c r="T19" i="5" s="1"/>
  <c r="R20" i="5"/>
  <c r="T20" i="5" s="1"/>
  <c r="R21" i="5"/>
  <c r="R22" i="5"/>
  <c r="R23" i="5"/>
  <c r="R24" i="5"/>
  <c r="T24" i="5" s="1"/>
  <c r="R25" i="5"/>
  <c r="R26" i="5"/>
  <c r="T26" i="5" s="1"/>
  <c r="R27" i="5"/>
  <c r="T27" i="5" s="1"/>
  <c r="R4" i="5"/>
  <c r="T4" i="5" s="1"/>
  <c r="S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4" i="5"/>
  <c r="T5" i="5"/>
  <c r="T6" i="5"/>
  <c r="T9" i="5"/>
  <c r="T10" i="5"/>
  <c r="T13" i="5"/>
  <c r="T18" i="5"/>
  <c r="T21" i="5"/>
  <c r="T22" i="5"/>
  <c r="T23" i="5"/>
  <c r="T25" i="5"/>
  <c r="F25" i="5"/>
  <c r="L25" i="5"/>
  <c r="M25" i="5" s="1"/>
  <c r="S25" i="5"/>
  <c r="F27" i="5"/>
  <c r="L27" i="5"/>
  <c r="M27" i="5" s="1"/>
  <c r="S27" i="5"/>
  <c r="T31" i="5" l="1"/>
  <c r="H27" i="5"/>
  <c r="H25" i="5"/>
  <c r="P25" i="5"/>
  <c r="P27" i="5"/>
  <c r="S5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L5" i="5"/>
  <c r="L6" i="5"/>
  <c r="L7" i="5"/>
  <c r="L8" i="5"/>
  <c r="L9" i="5"/>
  <c r="L10" i="5"/>
  <c r="F6" i="5"/>
  <c r="H6" i="5" s="1"/>
  <c r="F7" i="5"/>
  <c r="H7" i="5" s="1"/>
  <c r="F8" i="5"/>
  <c r="H8" i="5" s="1"/>
  <c r="F9" i="5"/>
  <c r="H9" i="5" s="1"/>
  <c r="F10" i="5"/>
  <c r="H10" i="5" s="1"/>
  <c r="S26" i="5"/>
  <c r="F26" i="5"/>
  <c r="H26" i="5" s="1"/>
  <c r="L26" i="5"/>
  <c r="R32" i="5"/>
  <c r="L23" i="5"/>
  <c r="L24" i="5"/>
  <c r="F24" i="5"/>
  <c r="H24" i="5" s="1"/>
  <c r="S24" i="5"/>
  <c r="S23" i="5"/>
  <c r="F23" i="5"/>
  <c r="H23" i="5" s="1"/>
  <c r="L11" i="5"/>
  <c r="L12" i="5"/>
  <c r="L13" i="5"/>
  <c r="L14" i="5"/>
  <c r="L15" i="5"/>
  <c r="L16" i="5"/>
  <c r="L17" i="5"/>
  <c r="L18" i="5"/>
  <c r="L19" i="5"/>
  <c r="L20" i="5"/>
  <c r="L21" i="5"/>
  <c r="L22" i="5"/>
  <c r="F5" i="5"/>
  <c r="H5" i="5" s="1"/>
  <c r="F11" i="5"/>
  <c r="H11" i="5" s="1"/>
  <c r="F12" i="5"/>
  <c r="H12" i="5" s="1"/>
  <c r="F13" i="5"/>
  <c r="H13" i="5" s="1"/>
  <c r="F14" i="5"/>
  <c r="H14" i="5" s="1"/>
  <c r="F15" i="5"/>
  <c r="H15" i="5" s="1"/>
  <c r="F16" i="5"/>
  <c r="H16" i="5" s="1"/>
  <c r="F17" i="5"/>
  <c r="H17" i="5" s="1"/>
  <c r="F18" i="5"/>
  <c r="H18" i="5" s="1"/>
  <c r="F19" i="5"/>
  <c r="H19" i="5" s="1"/>
  <c r="F20" i="5"/>
  <c r="H20" i="5" s="1"/>
  <c r="F21" i="5"/>
  <c r="H21" i="5" s="1"/>
  <c r="F22" i="5"/>
  <c r="H22" i="5" s="1"/>
  <c r="L31" i="5" l="1"/>
  <c r="M20" i="5"/>
  <c r="P20" i="5"/>
  <c r="M16" i="5"/>
  <c r="P16" i="5"/>
  <c r="M12" i="5"/>
  <c r="P12" i="5"/>
  <c r="M24" i="5"/>
  <c r="P24" i="5"/>
  <c r="M9" i="5"/>
  <c r="P9" i="5"/>
  <c r="M5" i="5"/>
  <c r="P5" i="5"/>
  <c r="M19" i="5"/>
  <c r="P19" i="5"/>
  <c r="M15" i="5"/>
  <c r="P15" i="5"/>
  <c r="M11" i="5"/>
  <c r="P11" i="5"/>
  <c r="M23" i="5"/>
  <c r="P23" i="5"/>
  <c r="M8" i="5"/>
  <c r="P8" i="5"/>
  <c r="M22" i="5"/>
  <c r="P22" i="5"/>
  <c r="M18" i="5"/>
  <c r="P18" i="5"/>
  <c r="M14" i="5"/>
  <c r="P14" i="5"/>
  <c r="M7" i="5"/>
  <c r="P7" i="5"/>
  <c r="M21" i="5"/>
  <c r="P21" i="5"/>
  <c r="M17" i="5"/>
  <c r="P17" i="5"/>
  <c r="M13" i="5"/>
  <c r="P13" i="5"/>
  <c r="M26" i="5"/>
  <c r="P26" i="5"/>
  <c r="M10" i="5"/>
  <c r="P10" i="5"/>
  <c r="M6" i="5"/>
  <c r="P6" i="5"/>
  <c r="P4" i="5" l="1"/>
  <c r="P31" i="5" s="1"/>
  <c r="L32" i="5"/>
  <c r="M4" i="5"/>
  <c r="M31" i="5" s="1"/>
  <c r="H29" i="5" l="1"/>
  <c r="G29" i="5"/>
</calcChain>
</file>

<file path=xl/sharedStrings.xml><?xml version="1.0" encoding="utf-8"?>
<sst xmlns="http://schemas.openxmlformats.org/spreadsheetml/2006/main" count="49" uniqueCount="40">
  <si>
    <t>Y2O3</t>
  </si>
  <si>
    <t>Sc2O3</t>
  </si>
  <si>
    <t>Y3Al5O12</t>
  </si>
  <si>
    <t>Lu3Al5O12</t>
  </si>
  <si>
    <t>Slack</t>
  </si>
  <si>
    <t>exp W/(km)</t>
  </si>
  <si>
    <t>Tm2O3</t>
  </si>
  <si>
    <t>Lu2O3</t>
  </si>
  <si>
    <t>Y3Fe5O12</t>
  </si>
  <si>
    <t>Ca3Al2Si3O12</t>
  </si>
  <si>
    <t>Gd3Al5O12</t>
  </si>
  <si>
    <t>Ho3Al5O12</t>
  </si>
  <si>
    <t>Er3Al5O12</t>
  </si>
  <si>
    <t>Yb3Al5O12</t>
  </si>
  <si>
    <t>Y3Ga5O12</t>
  </si>
  <si>
    <t>Gd3Ga5O12</t>
  </si>
  <si>
    <t>Ho3Ga5O12</t>
  </si>
  <si>
    <t>Er3Ga5O12</t>
  </si>
  <si>
    <t>Yb3Ga5O12</t>
  </si>
  <si>
    <t>gamma</t>
  </si>
  <si>
    <t>Ta (K)</t>
  </si>
  <si>
    <t>Errore slack</t>
  </si>
  <si>
    <t>MgO</t>
  </si>
  <si>
    <t>NiO</t>
  </si>
  <si>
    <t>Mg3Al2Si3O12</t>
  </si>
  <si>
    <t>CaO</t>
  </si>
  <si>
    <t>In2O3</t>
  </si>
  <si>
    <t>Gd2O3</t>
  </si>
  <si>
    <t>Er2O3</t>
  </si>
  <si>
    <t>best fit</t>
  </si>
  <si>
    <t>revised Slack</t>
  </si>
  <si>
    <t>Compound</t>
  </si>
  <si>
    <t>Relative % Error</t>
  </si>
  <si>
    <t>Square Error</t>
  </si>
  <si>
    <t>Mean Square Error</t>
  </si>
  <si>
    <r>
      <t>R</t>
    </r>
    <r>
      <rPr>
        <vertAlign val="superscript"/>
        <sz val="11"/>
        <color theme="1"/>
        <rFont val="Calibri"/>
        <family val="2"/>
        <scheme val="minor"/>
      </rPr>
      <t>2</t>
    </r>
  </si>
  <si>
    <t>Mean Relative % Error</t>
  </si>
  <si>
    <t>correlation</t>
  </si>
  <si>
    <t>exponent</t>
  </si>
  <si>
    <t>multiplicative 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</si>
</sst>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8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rgb="FF111111"/>
      <name val="Arial"/>
      <family val="2"/>
    </font>
    <font>
      <sz val="12"/>
      <color rgb="FF212121"/>
      <name val="Calibri"/>
      <family val="2"/>
      <scheme val="minor"/>
    </font>
    <font>
      <sz val="9"/>
      <color rgb="FF000000"/>
      <name val="Arial"/>
      <family val="2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1" xfId="0" applyFill="1" applyBorder="1" applyAlignment="1">
      <alignment vertical="top" wrapText="1"/>
    </xf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164" fontId="0" fillId="0" borderId="0" xfId="0" applyNumberFormat="1"/>
    <xf numFmtId="164" fontId="6" fillId="0" borderId="0" xfId="0" applyNumberFormat="1" applyFont="1"/>
    <xf numFmtId="164" fontId="3" fillId="0" borderId="0" xfId="0" applyNumberFormat="1" applyFont="1"/>
    <xf numFmtId="0" fontId="0" fillId="5" borderId="2" xfId="0" applyFill="1" applyBorder="1"/>
    <xf numFmtId="0" fontId="0" fillId="0" borderId="2" xfId="0" applyBorder="1"/>
    <xf numFmtId="0" fontId="0" fillId="4" borderId="2" xfId="0" applyFill="1" applyBorder="1"/>
    <xf numFmtId="0" fontId="5" fillId="0" borderId="2" xfId="0" applyFont="1" applyBorder="1"/>
    <xf numFmtId="0" fontId="0" fillId="3" borderId="2" xfId="0" applyFill="1" applyBorder="1"/>
  </cellXfs>
  <cellStyles count="1">
    <cellStyle name="Normale" xfId="0" builtinId="0"/>
  </cellStyles>
  <dxfs count="0"/>
  <tableStyles count="0" defaultTableStyle="TableStyleMedium2" defaultPivotStyle="PivotStyleLight16"/>
  <colors>
    <mruColors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4312173607165085E-2"/>
          <c:y val="8.7089341105089146E-2"/>
          <c:w val="0.90733630839907053"/>
          <c:h val="0.83236143276208119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21899278215223092"/>
                  <c:y val="-0.1264969696969696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Foglio5!$D$4:$D$27</c:f>
              <c:numCache>
                <c:formatCode>0.000</c:formatCode>
                <c:ptCount val="24"/>
                <c:pt idx="0">
                  <c:v>1.8152999999999999</c:v>
                </c:pt>
                <c:pt idx="1">
                  <c:v>1.7329000000000001</c:v>
                </c:pt>
                <c:pt idx="2">
                  <c:v>1.6528</c:v>
                </c:pt>
                <c:pt idx="3">
                  <c:v>1.9478</c:v>
                </c:pt>
                <c:pt idx="4">
                  <c:v>1.8640000000000001</c:v>
                </c:pt>
                <c:pt idx="5">
                  <c:v>1.8116000000000001</c:v>
                </c:pt>
                <c:pt idx="6">
                  <c:v>1.7493000000000001</c:v>
                </c:pt>
                <c:pt idx="7">
                  <c:v>1.4794</c:v>
                </c:pt>
                <c:pt idx="8">
                  <c:v>1.4843</c:v>
                </c:pt>
                <c:pt idx="9">
                  <c:v>1.7358</c:v>
                </c:pt>
                <c:pt idx="10">
                  <c:v>1.4417</c:v>
                </c:pt>
                <c:pt idx="11">
                  <c:v>1.4519</c:v>
                </c:pt>
                <c:pt idx="12">
                  <c:v>1.6726000000000001</c:v>
                </c:pt>
                <c:pt idx="13">
                  <c:v>1.7453000000000001</c:v>
                </c:pt>
                <c:pt idx="14">
                  <c:v>1.6156999999999999</c:v>
                </c:pt>
                <c:pt idx="15">
                  <c:v>1.7031000000000001</c:v>
                </c:pt>
                <c:pt idx="16">
                  <c:v>1.6008</c:v>
                </c:pt>
                <c:pt idx="17">
                  <c:v>1.6887000000000001</c:v>
                </c:pt>
                <c:pt idx="18">
                  <c:v>1.9719</c:v>
                </c:pt>
                <c:pt idx="19">
                  <c:v>1.9742</c:v>
                </c:pt>
                <c:pt idx="20">
                  <c:v>2.1181000000000001</c:v>
                </c:pt>
                <c:pt idx="21">
                  <c:v>1.3471</c:v>
                </c:pt>
                <c:pt idx="22">
                  <c:v>1.2441</c:v>
                </c:pt>
                <c:pt idx="23">
                  <c:v>2.1219999999999999</c:v>
                </c:pt>
              </c:numCache>
            </c:numRef>
          </c:xVal>
          <c:yVal>
            <c:numRef>
              <c:f>Foglio5!$F$4:$F$27</c:f>
              <c:numCache>
                <c:formatCode>0.000</c:formatCode>
                <c:ptCount val="24"/>
                <c:pt idx="0">
                  <c:v>3.6140470508012275</c:v>
                </c:pt>
                <c:pt idx="1">
                  <c:v>3.1032090832755284</c:v>
                </c:pt>
                <c:pt idx="2">
                  <c:v>3.8057543005023597</c:v>
                </c:pt>
                <c:pt idx="3">
                  <c:v>6.6490711602882957</c:v>
                </c:pt>
                <c:pt idx="4">
                  <c:v>2.9012634534394013</c:v>
                </c:pt>
                <c:pt idx="5">
                  <c:v>2.5578466866047536</c:v>
                </c:pt>
                <c:pt idx="6">
                  <c:v>3.7927371444308928</c:v>
                </c:pt>
                <c:pt idx="7">
                  <c:v>1.799338847586236</c:v>
                </c:pt>
                <c:pt idx="8">
                  <c:v>1.5983217621497425</c:v>
                </c:pt>
                <c:pt idx="9">
                  <c:v>2.5009293994389807</c:v>
                </c:pt>
                <c:pt idx="10">
                  <c:v>1.0688201413217744</c:v>
                </c:pt>
                <c:pt idx="11">
                  <c:v>1.0755202244563948</c:v>
                </c:pt>
                <c:pt idx="12">
                  <c:v>2.6423181938287192</c:v>
                </c:pt>
                <c:pt idx="13">
                  <c:v>3.01073829993644</c:v>
                </c:pt>
                <c:pt idx="14">
                  <c:v>1.3019306106171853</c:v>
                </c:pt>
                <c:pt idx="15">
                  <c:v>2.4273648230252891</c:v>
                </c:pt>
                <c:pt idx="16">
                  <c:v>2.0706190061028771</c:v>
                </c:pt>
                <c:pt idx="17">
                  <c:v>2.08552911892001</c:v>
                </c:pt>
                <c:pt idx="18">
                  <c:v>3.7511542012927057</c:v>
                </c:pt>
                <c:pt idx="19">
                  <c:v>4.1161942843702226</c:v>
                </c:pt>
                <c:pt idx="20">
                  <c:v>6.8012974782881654</c:v>
                </c:pt>
                <c:pt idx="21">
                  <c:v>0.72035921913060652</c:v>
                </c:pt>
                <c:pt idx="22">
                  <c:v>0.79939246172908585</c:v>
                </c:pt>
                <c:pt idx="23">
                  <c:v>6.7562089560305925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AD-4AF9-860B-2033F509F0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2391392"/>
        <c:axId val="872404704"/>
      </c:scatterChart>
      <c:valAx>
        <c:axId val="872391392"/>
        <c:scaling>
          <c:orientation val="minMax"/>
          <c:min val="1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404704"/>
        <c:crosses val="autoZero"/>
        <c:crossBetween val="midCat"/>
      </c:valAx>
      <c:valAx>
        <c:axId val="872404704"/>
        <c:scaling>
          <c:orientation val="minMax"/>
          <c:max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391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32</xdr:row>
      <xdr:rowOff>66675</xdr:rowOff>
    </xdr:from>
    <xdr:to>
      <xdr:col>10</xdr:col>
      <xdr:colOff>0</xdr:colOff>
      <xdr:row>47</xdr:row>
      <xdr:rowOff>142875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0</xdr:col>
      <xdr:colOff>257175</xdr:colOff>
      <xdr:row>0</xdr:row>
      <xdr:rowOff>57150</xdr:rowOff>
    </xdr:from>
    <xdr:ext cx="6481967" cy="311496"/>
    <xdr:sp macro="" textlink="">
      <xdr:nvSpPr>
        <xdr:cNvPr id="3" name="CasellaDiTesto 2"/>
        <xdr:cNvSpPr txBox="1"/>
      </xdr:nvSpPr>
      <xdr:spPr>
        <a:xfrm>
          <a:off x="257175" y="57150"/>
          <a:ext cx="6481967" cy="311496"/>
        </a:xfrm>
        <a:prstGeom prst="rect">
          <a:avLst/>
        </a:prstGeom>
        <a:solidFill>
          <a:srgbClr val="FF66CC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400"/>
            <a:t>Comparison</a:t>
          </a:r>
          <a:r>
            <a:rPr lang="en-GB" sz="1400" baseline="0"/>
            <a:t> of the Performance of Classical Slack Equation and Revised Slack Equation</a:t>
          </a:r>
          <a:endParaRPr lang="en-GB" sz="1400"/>
        </a:p>
      </xdr:txBody>
    </xdr:sp>
    <xdr:clientData/>
  </xdr:one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U87"/>
  <sheetViews>
    <sheetView tabSelected="1" topLeftCell="B1" workbookViewId="0">
      <selection activeCell="O37" sqref="O37"/>
    </sheetView>
  </sheetViews>
  <sheetFormatPr defaultRowHeight="15" x14ac:dyDescent="0.25"/>
  <cols>
    <col min="2" max="2" width="12.85546875" customWidth="1"/>
    <col min="6" max="6" width="12.5703125" bestFit="1" customWidth="1"/>
    <col min="7" max="9" width="12" customWidth="1"/>
    <col min="11" max="11" width="10.7109375" customWidth="1"/>
    <col min="12" max="12" width="17.28515625" customWidth="1"/>
    <col min="13" max="13" width="21.28515625" customWidth="1"/>
    <col min="14" max="14" width="18.42578125" customWidth="1"/>
    <col min="16" max="16" width="15.5703125" customWidth="1"/>
    <col min="17" max="17" width="10.85546875" customWidth="1"/>
    <col min="18" max="18" width="9.7109375" bestFit="1" customWidth="1"/>
    <col min="19" max="19" width="23.7109375" customWidth="1"/>
    <col min="20" max="20" width="15.5703125" customWidth="1"/>
  </cols>
  <sheetData>
    <row r="3" spans="1:20" ht="15.75" thickBot="1" x14ac:dyDescent="0.3">
      <c r="A3" t="s">
        <v>31</v>
      </c>
      <c r="B3" t="s">
        <v>5</v>
      </c>
      <c r="C3" t="s">
        <v>4</v>
      </c>
      <c r="D3" t="s">
        <v>19</v>
      </c>
      <c r="E3" t="s">
        <v>20</v>
      </c>
      <c r="F3" t="s">
        <v>21</v>
      </c>
      <c r="G3" t="s">
        <v>29</v>
      </c>
      <c r="L3" t="s">
        <v>30</v>
      </c>
      <c r="M3" t="s">
        <v>33</v>
      </c>
      <c r="P3" t="s">
        <v>32</v>
      </c>
      <c r="R3" t="s">
        <v>4</v>
      </c>
      <c r="S3" t="s">
        <v>33</v>
      </c>
      <c r="T3" t="s">
        <v>32</v>
      </c>
    </row>
    <row r="4" spans="1:20" ht="15.75" thickBot="1" x14ac:dyDescent="0.3">
      <c r="A4" t="s">
        <v>0</v>
      </c>
      <c r="B4" s="5">
        <v>12.72</v>
      </c>
      <c r="C4">
        <v>3.5196000000000001</v>
      </c>
      <c r="D4" s="7">
        <v>1.8152999999999999</v>
      </c>
      <c r="E4" s="1">
        <v>145.38900000000001</v>
      </c>
      <c r="F4" s="6">
        <f>B4/C4</f>
        <v>3.6140470508012275</v>
      </c>
      <c r="G4">
        <f t="shared" ref="G4:G27" si="0">$I$4*D4^$I$5</f>
        <v>3.4279475494370346</v>
      </c>
      <c r="H4">
        <f>(F4-G4)^2</f>
        <v>3.4633024408001215E-2</v>
      </c>
      <c r="I4">
        <v>0.27426335228381415</v>
      </c>
      <c r="J4" s="5"/>
      <c r="L4" s="6">
        <f>C4*$O$4*D4^$O$5</f>
        <v>12.123432170059148</v>
      </c>
      <c r="M4">
        <f t="shared" ref="M4:M27" si="1">((L4-B4))^2</f>
        <v>0.35589317572033768</v>
      </c>
      <c r="N4" s="9" t="s">
        <v>39</v>
      </c>
      <c r="O4" s="9">
        <v>0.28900277303472899</v>
      </c>
      <c r="P4" s="6">
        <f t="shared" ref="P4:P27" si="2">(ABS(L4-B4)/B4)*100</f>
        <v>4.6899986630570147</v>
      </c>
      <c r="R4" s="6">
        <f t="shared" ref="R4:R27" si="3">C4</f>
        <v>3.5196000000000001</v>
      </c>
      <c r="S4">
        <f t="shared" ref="S4:S22" si="4">((B4-C4))^2</f>
        <v>84.647360160000005</v>
      </c>
      <c r="T4" s="6">
        <f t="shared" ref="T4:T27" si="5">(ABS(B4-R4)/B4)*100</f>
        <v>72.330188679245282</v>
      </c>
    </row>
    <row r="5" spans="1:20" x14ac:dyDescent="0.25">
      <c r="A5" t="s">
        <v>1</v>
      </c>
      <c r="B5">
        <v>17</v>
      </c>
      <c r="C5">
        <v>5.4782000000000002</v>
      </c>
      <c r="D5" s="6">
        <v>1.7329000000000001</v>
      </c>
      <c r="E5">
        <v>203.96199999999999</v>
      </c>
      <c r="F5" s="6">
        <f t="shared" ref="F5:F27" si="6">B5/C5</f>
        <v>3.1032090832755284</v>
      </c>
      <c r="G5">
        <f t="shared" si="0"/>
        <v>2.8156347102679744</v>
      </c>
      <c r="H5">
        <f t="shared" ref="H5:H26" si="7">(F5-G5)^2</f>
        <v>8.2699020010687768E-2</v>
      </c>
      <c r="I5">
        <v>4.2358491335708885</v>
      </c>
      <c r="L5" s="6">
        <f t="shared" ref="L5:L27" si="8">C5*$O$4*D5^$O$5</f>
        <v>15.556793343586536</v>
      </c>
      <c r="M5">
        <f t="shared" si="1"/>
        <v>2.0828454531161302</v>
      </c>
      <c r="N5" s="9" t="s">
        <v>38</v>
      </c>
      <c r="O5" s="9">
        <v>4.1561571193635496</v>
      </c>
      <c r="P5" s="6">
        <f t="shared" si="2"/>
        <v>8.4894509200792001</v>
      </c>
      <c r="R5" s="6">
        <f t="shared" si="3"/>
        <v>5.4782000000000002</v>
      </c>
      <c r="S5">
        <f t="shared" si="4"/>
        <v>132.75187523999998</v>
      </c>
      <c r="T5" s="6">
        <f t="shared" si="5"/>
        <v>67.77529411764705</v>
      </c>
    </row>
    <row r="6" spans="1:20" x14ac:dyDescent="0.25">
      <c r="A6" t="s">
        <v>7</v>
      </c>
      <c r="B6">
        <v>12.5</v>
      </c>
      <c r="C6">
        <v>3.2845</v>
      </c>
      <c r="D6" s="6">
        <v>1.6528</v>
      </c>
      <c r="E6">
        <v>108.435</v>
      </c>
      <c r="F6" s="6">
        <f t="shared" si="6"/>
        <v>3.8057543005023597</v>
      </c>
      <c r="G6">
        <f t="shared" si="0"/>
        <v>2.3041782158186872</v>
      </c>
      <c r="H6">
        <f t="shared" si="7"/>
        <v>2.2547307380939476</v>
      </c>
      <c r="L6" s="6">
        <f t="shared" si="8"/>
        <v>7.661770639042973</v>
      </c>
      <c r="M6">
        <f t="shared" si="1"/>
        <v>23.408463349226643</v>
      </c>
      <c r="P6" s="6">
        <f t="shared" si="2"/>
        <v>38.705834887656216</v>
      </c>
      <c r="R6" s="6">
        <f t="shared" si="3"/>
        <v>3.2845</v>
      </c>
      <c r="S6">
        <f t="shared" si="4"/>
        <v>84.925440250000008</v>
      </c>
      <c r="T6" s="6">
        <f t="shared" si="5"/>
        <v>73.724000000000004</v>
      </c>
    </row>
    <row r="7" spans="1:20" x14ac:dyDescent="0.25">
      <c r="A7" t="s">
        <v>26</v>
      </c>
      <c r="B7">
        <v>13.1</v>
      </c>
      <c r="C7">
        <v>1.9702</v>
      </c>
      <c r="D7" s="6">
        <v>1.9478</v>
      </c>
      <c r="E7">
        <v>118.874</v>
      </c>
      <c r="F7" s="6">
        <f t="shared" si="6"/>
        <v>6.6490711602882957</v>
      </c>
      <c r="G7">
        <f t="shared" si="0"/>
        <v>4.6199152935169767</v>
      </c>
      <c r="H7">
        <f t="shared" si="7"/>
        <v>4.1174735316524629</v>
      </c>
      <c r="L7" s="6">
        <f t="shared" si="8"/>
        <v>9.0950310079764591</v>
      </c>
      <c r="M7">
        <f t="shared" si="1"/>
        <v>16.039776627070054</v>
      </c>
      <c r="P7" s="6">
        <f t="shared" si="2"/>
        <v>30.57228238185909</v>
      </c>
      <c r="R7" s="6">
        <f t="shared" si="3"/>
        <v>1.9702</v>
      </c>
      <c r="S7">
        <f t="shared" si="4"/>
        <v>123.87244803999999</v>
      </c>
      <c r="T7" s="6">
        <f t="shared" si="5"/>
        <v>84.96030534351145</v>
      </c>
    </row>
    <row r="8" spans="1:20" x14ac:dyDescent="0.25">
      <c r="A8" t="s">
        <v>27</v>
      </c>
      <c r="B8">
        <v>6.2</v>
      </c>
      <c r="C8">
        <v>2.137</v>
      </c>
      <c r="D8" s="6">
        <v>1.8640000000000001</v>
      </c>
      <c r="E8">
        <v>104.288</v>
      </c>
      <c r="F8" s="6">
        <f t="shared" si="6"/>
        <v>2.9012634534394013</v>
      </c>
      <c r="G8">
        <f t="shared" si="0"/>
        <v>3.834739307659202</v>
      </c>
      <c r="H8">
        <f t="shared" si="7"/>
        <v>0.87137717041138663</v>
      </c>
      <c r="L8" s="6">
        <f t="shared" si="8"/>
        <v>8.2171689814655302</v>
      </c>
      <c r="M8">
        <f t="shared" si="1"/>
        <v>4.0689706997866839</v>
      </c>
      <c r="P8" s="6">
        <f t="shared" si="2"/>
        <v>32.534983572024679</v>
      </c>
      <c r="R8" s="6">
        <f t="shared" si="3"/>
        <v>2.137</v>
      </c>
      <c r="S8">
        <f t="shared" si="4"/>
        <v>16.507969000000006</v>
      </c>
      <c r="T8" s="6">
        <f t="shared" si="5"/>
        <v>65.532258064516142</v>
      </c>
    </row>
    <row r="9" spans="1:20" x14ac:dyDescent="0.25">
      <c r="A9" t="s">
        <v>28</v>
      </c>
      <c r="B9">
        <v>6.5</v>
      </c>
      <c r="C9">
        <v>2.5411999999999999</v>
      </c>
      <c r="D9" s="6">
        <v>1.8116000000000001</v>
      </c>
      <c r="E9">
        <v>110.02</v>
      </c>
      <c r="F9" s="6">
        <f t="shared" si="6"/>
        <v>2.5578466866047536</v>
      </c>
      <c r="G9">
        <f t="shared" si="0"/>
        <v>3.398449343135328</v>
      </c>
      <c r="H9">
        <f t="shared" si="7"/>
        <v>0.70661282616625887</v>
      </c>
      <c r="L9" s="6">
        <f t="shared" si="8"/>
        <v>8.6793733818586887</v>
      </c>
      <c r="M9">
        <f t="shared" si="1"/>
        <v>4.7496683375541773</v>
      </c>
      <c r="P9" s="6">
        <f t="shared" si="2"/>
        <v>33.528821259364442</v>
      </c>
      <c r="R9" s="6">
        <f t="shared" si="3"/>
        <v>2.5411999999999999</v>
      </c>
      <c r="S9">
        <f t="shared" si="4"/>
        <v>15.67209744</v>
      </c>
      <c r="T9" s="6">
        <f t="shared" si="5"/>
        <v>60.90461538461539</v>
      </c>
    </row>
    <row r="10" spans="1:20" x14ac:dyDescent="0.25">
      <c r="A10" t="s">
        <v>6</v>
      </c>
      <c r="B10">
        <v>9.64</v>
      </c>
      <c r="C10">
        <v>2.5417000000000001</v>
      </c>
      <c r="D10" s="6">
        <v>1.7493000000000001</v>
      </c>
      <c r="E10">
        <v>105.63</v>
      </c>
      <c r="F10" s="6">
        <f t="shared" si="6"/>
        <v>3.7927371444308928</v>
      </c>
      <c r="G10">
        <f t="shared" si="0"/>
        <v>2.9302474616860947</v>
      </c>
      <c r="H10">
        <f t="shared" si="7"/>
        <v>0.74388845284122251</v>
      </c>
      <c r="L10" s="6">
        <f t="shared" si="8"/>
        <v>7.5059984826458921</v>
      </c>
      <c r="M10">
        <f t="shared" si="1"/>
        <v>4.5539624760696373</v>
      </c>
      <c r="P10" s="6">
        <f t="shared" si="2"/>
        <v>22.136945200768761</v>
      </c>
      <c r="R10" s="6">
        <f t="shared" si="3"/>
        <v>2.5417000000000001</v>
      </c>
      <c r="S10">
        <f t="shared" si="4"/>
        <v>50.385862889999999</v>
      </c>
      <c r="T10" s="6">
        <f t="shared" si="5"/>
        <v>73.633817427385878</v>
      </c>
    </row>
    <row r="11" spans="1:20" x14ac:dyDescent="0.25">
      <c r="A11" t="s">
        <v>2</v>
      </c>
      <c r="B11">
        <v>12.9</v>
      </c>
      <c r="C11">
        <v>7.1692999999999998</v>
      </c>
      <c r="D11" s="6">
        <v>1.4794</v>
      </c>
      <c r="E11">
        <v>173.779</v>
      </c>
      <c r="F11" s="6">
        <f t="shared" si="6"/>
        <v>1.799338847586236</v>
      </c>
      <c r="G11">
        <f t="shared" si="0"/>
        <v>1.4408699441246857</v>
      </c>
      <c r="H11">
        <f t="shared" si="7"/>
        <v>0.12849995474892623</v>
      </c>
      <c r="L11" s="6">
        <f t="shared" si="8"/>
        <v>10.550700641173188</v>
      </c>
      <c r="M11">
        <f t="shared" si="1"/>
        <v>5.5192074773840707</v>
      </c>
      <c r="P11" s="6">
        <f t="shared" si="2"/>
        <v>18.211622936641952</v>
      </c>
      <c r="R11" s="6">
        <f t="shared" si="3"/>
        <v>7.1692999999999998</v>
      </c>
      <c r="S11">
        <f t="shared" si="4"/>
        <v>32.840922490000004</v>
      </c>
      <c r="T11" s="6">
        <f t="shared" si="5"/>
        <v>44.424031007751942</v>
      </c>
    </row>
    <row r="12" spans="1:20" x14ac:dyDescent="0.25">
      <c r="A12" t="s">
        <v>3</v>
      </c>
      <c r="B12">
        <v>9.6</v>
      </c>
      <c r="C12">
        <v>6.0063000000000004</v>
      </c>
      <c r="D12" s="6">
        <v>1.4843</v>
      </c>
      <c r="E12">
        <v>143.74199999999999</v>
      </c>
      <c r="F12" s="6">
        <f t="shared" si="6"/>
        <v>1.5983217621497425</v>
      </c>
      <c r="G12">
        <f t="shared" si="0"/>
        <v>1.4611936331779625</v>
      </c>
      <c r="H12">
        <f t="shared" si="7"/>
        <v>1.8804123755301147E-2</v>
      </c>
      <c r="L12" s="6">
        <f t="shared" si="8"/>
        <v>8.961487692702427</v>
      </c>
      <c r="M12">
        <f t="shared" si="1"/>
        <v>0.40769796657046992</v>
      </c>
      <c r="P12" s="6">
        <f t="shared" si="2"/>
        <v>6.6511698676830484</v>
      </c>
      <c r="R12" s="6">
        <f t="shared" si="3"/>
        <v>6.0063000000000004</v>
      </c>
      <c r="S12">
        <f t="shared" si="4"/>
        <v>12.914679689999994</v>
      </c>
      <c r="T12" s="6">
        <f t="shared" si="5"/>
        <v>37.434374999999989</v>
      </c>
    </row>
    <row r="13" spans="1:20" x14ac:dyDescent="0.25">
      <c r="A13" t="s">
        <v>8</v>
      </c>
      <c r="B13">
        <v>7.4</v>
      </c>
      <c r="C13">
        <v>2.9588999999999999</v>
      </c>
      <c r="D13" s="6">
        <v>1.7358</v>
      </c>
      <c r="E13">
        <v>132.625</v>
      </c>
      <c r="F13" s="6">
        <f t="shared" si="6"/>
        <v>2.5009293994389807</v>
      </c>
      <c r="G13">
        <f t="shared" si="0"/>
        <v>2.8356479342363898</v>
      </c>
      <c r="H13">
        <f t="shared" si="7"/>
        <v>0.11203649753692436</v>
      </c>
      <c r="L13" s="6">
        <f t="shared" si="8"/>
        <v>8.4611737745442746</v>
      </c>
      <c r="M13">
        <f t="shared" si="1"/>
        <v>1.126089779780542</v>
      </c>
      <c r="P13" s="6">
        <f t="shared" si="2"/>
        <v>14.340186142490191</v>
      </c>
      <c r="R13" s="6">
        <f t="shared" si="3"/>
        <v>2.9588999999999999</v>
      </c>
      <c r="S13">
        <f t="shared" si="4"/>
        <v>19.723369210000005</v>
      </c>
      <c r="T13" s="6">
        <f t="shared" si="5"/>
        <v>60.014864864864869</v>
      </c>
    </row>
    <row r="14" spans="1:20" x14ac:dyDescent="0.25">
      <c r="A14" t="s">
        <v>9</v>
      </c>
      <c r="B14">
        <v>7.2</v>
      </c>
      <c r="C14">
        <v>6.7363999999999997</v>
      </c>
      <c r="D14" s="6">
        <v>1.4417</v>
      </c>
      <c r="E14">
        <v>183.203</v>
      </c>
      <c r="F14" s="6">
        <f t="shared" si="6"/>
        <v>1.0688201413217744</v>
      </c>
      <c r="G14">
        <f t="shared" si="0"/>
        <v>1.2916292785187531</v>
      </c>
      <c r="H14">
        <f t="shared" si="7"/>
        <v>4.9643911618462079E-2</v>
      </c>
      <c r="L14" s="6">
        <f t="shared" si="8"/>
        <v>8.9051023920257961</v>
      </c>
      <c r="M14">
        <f t="shared" si="1"/>
        <v>2.9073741672920912</v>
      </c>
      <c r="P14" s="6">
        <f t="shared" si="2"/>
        <v>23.681977667024942</v>
      </c>
      <c r="R14" s="6">
        <f t="shared" si="3"/>
        <v>6.7363999999999997</v>
      </c>
      <c r="S14">
        <f t="shared" si="4"/>
        <v>0.21492496000000041</v>
      </c>
      <c r="T14" s="6">
        <f t="shared" si="5"/>
        <v>6.4388888888888953</v>
      </c>
    </row>
    <row r="15" spans="1:20" x14ac:dyDescent="0.25">
      <c r="A15" t="s">
        <v>13</v>
      </c>
      <c r="B15">
        <v>6.9</v>
      </c>
      <c r="C15">
        <v>6.4154999999999998</v>
      </c>
      <c r="D15" s="6">
        <v>1.4519</v>
      </c>
      <c r="E15">
        <v>139.23099999999999</v>
      </c>
      <c r="F15" s="6">
        <f t="shared" si="6"/>
        <v>1.0755202244563948</v>
      </c>
      <c r="G15">
        <f t="shared" si="0"/>
        <v>1.3307829640589823</v>
      </c>
      <c r="H15">
        <f t="shared" si="7"/>
        <v>6.5159066229418389E-2</v>
      </c>
      <c r="L15" s="6">
        <f t="shared" si="8"/>
        <v>8.7330693636470791</v>
      </c>
      <c r="M15">
        <f t="shared" si="1"/>
        <v>3.360143291941506</v>
      </c>
      <c r="P15" s="6">
        <f t="shared" si="2"/>
        <v>26.566222661551862</v>
      </c>
      <c r="R15" s="6">
        <f t="shared" si="3"/>
        <v>6.4154999999999998</v>
      </c>
      <c r="S15">
        <f t="shared" si="4"/>
        <v>0.23474025000000057</v>
      </c>
      <c r="T15" s="6">
        <f t="shared" si="5"/>
        <v>7.0217391304347911</v>
      </c>
    </row>
    <row r="16" spans="1:20" x14ac:dyDescent="0.25">
      <c r="A16" t="s">
        <v>14</v>
      </c>
      <c r="B16">
        <v>9</v>
      </c>
      <c r="C16">
        <v>3.4060999999999999</v>
      </c>
      <c r="D16" s="6">
        <v>1.6726000000000001</v>
      </c>
      <c r="E16">
        <v>132.959</v>
      </c>
      <c r="F16" s="6">
        <f t="shared" si="6"/>
        <v>2.6423181938287192</v>
      </c>
      <c r="G16">
        <f t="shared" si="0"/>
        <v>2.423388157527528</v>
      </c>
      <c r="H16">
        <f t="shared" si="7"/>
        <v>4.7930360794840914E-2</v>
      </c>
      <c r="L16" s="6">
        <f t="shared" si="8"/>
        <v>8.3485689758597328</v>
      </c>
      <c r="M16">
        <f t="shared" si="1"/>
        <v>0.42436237921243741</v>
      </c>
      <c r="P16" s="6">
        <f t="shared" si="2"/>
        <v>7.2381224904474131</v>
      </c>
      <c r="R16" s="6">
        <f t="shared" si="3"/>
        <v>3.4060999999999999</v>
      </c>
      <c r="S16">
        <f t="shared" si="4"/>
        <v>31.291717209999995</v>
      </c>
      <c r="T16" s="6">
        <f t="shared" si="5"/>
        <v>62.154444444444444</v>
      </c>
    </row>
    <row r="17" spans="1:21" x14ac:dyDescent="0.25">
      <c r="A17" t="s">
        <v>15</v>
      </c>
      <c r="B17">
        <v>9</v>
      </c>
      <c r="C17">
        <v>2.9893000000000001</v>
      </c>
      <c r="D17" s="6">
        <v>1.7453000000000001</v>
      </c>
      <c r="E17">
        <v>119.703</v>
      </c>
      <c r="F17" s="6">
        <f t="shared" si="6"/>
        <v>3.01073829993644</v>
      </c>
      <c r="G17">
        <f t="shared" si="0"/>
        <v>2.9019704487018534</v>
      </c>
      <c r="H17">
        <f t="shared" si="7"/>
        <v>1.1830445462189174E-2</v>
      </c>
      <c r="L17" s="6">
        <f t="shared" si="8"/>
        <v>8.7442306186444174</v>
      </c>
      <c r="M17">
        <f t="shared" si="1"/>
        <v>6.5417976439017436E-2</v>
      </c>
      <c r="P17" s="6">
        <f t="shared" si="2"/>
        <v>2.841882015062029</v>
      </c>
      <c r="R17" s="6">
        <f t="shared" si="3"/>
        <v>2.9893000000000001</v>
      </c>
      <c r="S17">
        <f t="shared" si="4"/>
        <v>36.128514490000001</v>
      </c>
      <c r="T17" s="6">
        <f t="shared" si="5"/>
        <v>66.785555555555547</v>
      </c>
    </row>
    <row r="18" spans="1:21" x14ac:dyDescent="0.25">
      <c r="A18" t="s">
        <v>24</v>
      </c>
      <c r="B18">
        <v>5.55</v>
      </c>
      <c r="C18">
        <v>4.2629000000000001</v>
      </c>
      <c r="D18" s="6">
        <v>1.6156999999999999</v>
      </c>
      <c r="E18">
        <v>186.173</v>
      </c>
      <c r="F18" s="6">
        <f t="shared" si="6"/>
        <v>1.3019306106171853</v>
      </c>
      <c r="G18">
        <f t="shared" si="0"/>
        <v>2.0929187868389341</v>
      </c>
      <c r="H18">
        <f t="shared" si="7"/>
        <v>0.62566229492260828</v>
      </c>
      <c r="L18" s="6">
        <f t="shared" si="8"/>
        <v>9.0487182422665384</v>
      </c>
      <c r="M18">
        <f t="shared" si="1"/>
        <v>12.241029338768657</v>
      </c>
      <c r="P18" s="6">
        <f t="shared" si="2"/>
        <v>63.039968329126829</v>
      </c>
      <c r="R18" s="6">
        <f t="shared" si="3"/>
        <v>4.2629000000000001</v>
      </c>
      <c r="S18">
        <f t="shared" si="4"/>
        <v>1.6566264099999992</v>
      </c>
      <c r="T18" s="6">
        <f t="shared" si="5"/>
        <v>23.190990990990986</v>
      </c>
    </row>
    <row r="19" spans="1:21" x14ac:dyDescent="0.25">
      <c r="A19" t="s">
        <v>10</v>
      </c>
      <c r="B19">
        <v>9.8000000000000007</v>
      </c>
      <c r="C19">
        <v>4.0373000000000001</v>
      </c>
      <c r="D19" s="6">
        <v>1.7031000000000001</v>
      </c>
      <c r="E19">
        <v>142.68100000000001</v>
      </c>
      <c r="F19" s="6">
        <f t="shared" si="6"/>
        <v>2.4273648230252891</v>
      </c>
      <c r="G19">
        <f t="shared" si="0"/>
        <v>2.6161712249584945</v>
      </c>
      <c r="H19">
        <f t="shared" si="7"/>
        <v>3.5647857410963116E-2</v>
      </c>
      <c r="L19" s="6">
        <f t="shared" si="8"/>
        <v>10.667518949458684</v>
      </c>
      <c r="M19">
        <f t="shared" si="1"/>
        <v>0.75258912766989661</v>
      </c>
      <c r="P19" s="6">
        <f t="shared" si="2"/>
        <v>8.8522341781498231</v>
      </c>
      <c r="R19" s="6">
        <f t="shared" si="3"/>
        <v>4.0373000000000001</v>
      </c>
      <c r="S19">
        <f t="shared" si="4"/>
        <v>33.208711290000004</v>
      </c>
      <c r="T19" s="6">
        <f t="shared" si="5"/>
        <v>58.803061224489795</v>
      </c>
    </row>
    <row r="20" spans="1:21" x14ac:dyDescent="0.25">
      <c r="A20" t="s">
        <v>12</v>
      </c>
      <c r="B20">
        <v>7.6</v>
      </c>
      <c r="C20">
        <v>3.6703999999999999</v>
      </c>
      <c r="D20" s="6">
        <v>1.6008</v>
      </c>
      <c r="E20">
        <v>145.59399999999999</v>
      </c>
      <c r="F20" s="6">
        <f t="shared" si="6"/>
        <v>2.0706190061028771</v>
      </c>
      <c r="G20">
        <f t="shared" si="0"/>
        <v>2.0123744967580457</v>
      </c>
      <c r="H20">
        <f t="shared" si="7"/>
        <v>3.3924228688201508E-3</v>
      </c>
      <c r="L20" s="6">
        <f t="shared" si="8"/>
        <v>7.4967391150992198</v>
      </c>
      <c r="M20">
        <f t="shared" si="1"/>
        <v>1.0662810350492113E-2</v>
      </c>
      <c r="P20" s="6">
        <f t="shared" si="2"/>
        <v>1.3586958539576302</v>
      </c>
      <c r="R20" s="6">
        <f t="shared" si="3"/>
        <v>3.6703999999999999</v>
      </c>
      <c r="S20">
        <f t="shared" si="4"/>
        <v>15.441756159999999</v>
      </c>
      <c r="T20" s="6">
        <f t="shared" si="5"/>
        <v>51.705263157894734</v>
      </c>
    </row>
    <row r="21" spans="1:21" ht="15.75" x14ac:dyDescent="0.25">
      <c r="A21" t="s">
        <v>11</v>
      </c>
      <c r="B21">
        <v>9.3000000000000007</v>
      </c>
      <c r="C21">
        <v>4.4592999999999998</v>
      </c>
      <c r="D21" s="8">
        <v>1.6887000000000001</v>
      </c>
      <c r="E21" s="4">
        <v>145.67599999999999</v>
      </c>
      <c r="F21" s="6">
        <f t="shared" si="6"/>
        <v>2.08552911892001</v>
      </c>
      <c r="G21">
        <f t="shared" si="0"/>
        <v>2.5237472243633663</v>
      </c>
      <c r="H21">
        <f t="shared" si="7"/>
        <v>0.19203510793836451</v>
      </c>
      <c r="L21" s="6">
        <f t="shared" si="8"/>
        <v>11.373985163558215</v>
      </c>
      <c r="M21">
        <f t="shared" si="1"/>
        <v>4.3014144586595942</v>
      </c>
      <c r="P21" s="6">
        <f t="shared" si="2"/>
        <v>22.3009157371851</v>
      </c>
      <c r="R21" s="6">
        <f t="shared" si="3"/>
        <v>4.4592999999999998</v>
      </c>
      <c r="S21">
        <f t="shared" si="4"/>
        <v>23.43237649000001</v>
      </c>
      <c r="T21" s="6">
        <f t="shared" si="5"/>
        <v>52.050537634408613</v>
      </c>
    </row>
    <row r="22" spans="1:21" x14ac:dyDescent="0.25">
      <c r="A22" t="s">
        <v>16</v>
      </c>
      <c r="B22">
        <v>6.5</v>
      </c>
      <c r="C22">
        <v>1.7327999999999999</v>
      </c>
      <c r="D22" s="6">
        <v>1.9719</v>
      </c>
      <c r="E22">
        <v>109.384</v>
      </c>
      <c r="F22" s="6">
        <f t="shared" si="6"/>
        <v>3.7511542012927057</v>
      </c>
      <c r="G22">
        <f t="shared" si="0"/>
        <v>4.8669364236414019</v>
      </c>
      <c r="H22">
        <f t="shared" si="7"/>
        <v>1.2449699677093953</v>
      </c>
      <c r="L22" s="6">
        <f t="shared" si="8"/>
        <v>8.418570858864884</v>
      </c>
      <c r="M22">
        <f t="shared" si="1"/>
        <v>3.6809141404855388</v>
      </c>
      <c r="P22" s="6">
        <f t="shared" si="2"/>
        <v>29.516474751767447</v>
      </c>
      <c r="R22" s="6">
        <f t="shared" si="3"/>
        <v>1.7327999999999999</v>
      </c>
      <c r="S22">
        <f t="shared" si="4"/>
        <v>22.726195839999999</v>
      </c>
      <c r="T22" s="6">
        <f t="shared" si="5"/>
        <v>73.341538461538462</v>
      </c>
    </row>
    <row r="23" spans="1:21" x14ac:dyDescent="0.25">
      <c r="A23" t="s">
        <v>17</v>
      </c>
      <c r="B23">
        <v>7</v>
      </c>
      <c r="C23">
        <v>1.7005999999999999</v>
      </c>
      <c r="D23" s="6">
        <v>1.9742</v>
      </c>
      <c r="E23">
        <v>109.336</v>
      </c>
      <c r="F23" s="6">
        <f t="shared" si="6"/>
        <v>4.1161942843702226</v>
      </c>
      <c r="G23">
        <f t="shared" si="0"/>
        <v>4.8910276336676937</v>
      </c>
      <c r="H23">
        <f t="shared" si="7"/>
        <v>0.60036671918353679</v>
      </c>
      <c r="L23" s="6">
        <f t="shared" si="8"/>
        <v>8.302257623285481</v>
      </c>
      <c r="M23">
        <f t="shared" si="1"/>
        <v>1.6958749174051497</v>
      </c>
      <c r="P23" s="6">
        <f t="shared" si="2"/>
        <v>18.603680332649727</v>
      </c>
      <c r="R23" s="6">
        <f t="shared" si="3"/>
        <v>1.7005999999999999</v>
      </c>
      <c r="S23">
        <f t="shared" ref="S23:S27" si="9">((B23-C23))^2</f>
        <v>28.083640360000004</v>
      </c>
      <c r="T23" s="6">
        <f t="shared" si="5"/>
        <v>75.705714285714294</v>
      </c>
    </row>
    <row r="24" spans="1:21" x14ac:dyDescent="0.25">
      <c r="A24" t="s">
        <v>18</v>
      </c>
      <c r="B24">
        <v>6.5</v>
      </c>
      <c r="C24">
        <v>0.95569999999999999</v>
      </c>
      <c r="D24" s="6">
        <v>2.1181000000000001</v>
      </c>
      <c r="E24">
        <v>93.677999999999997</v>
      </c>
      <c r="F24" s="6">
        <f t="shared" si="6"/>
        <v>6.8012974782881654</v>
      </c>
      <c r="G24">
        <f t="shared" si="0"/>
        <v>6.5891259811452754</v>
      </c>
      <c r="H24">
        <f t="shared" si="7"/>
        <v>4.5016744199855414E-2</v>
      </c>
      <c r="L24" s="6">
        <f t="shared" si="8"/>
        <v>6.2504069916146765</v>
      </c>
      <c r="M24">
        <f t="shared" si="1"/>
        <v>6.2296669834836164E-2</v>
      </c>
      <c r="P24" s="6">
        <f t="shared" si="2"/>
        <v>3.8398924366972849</v>
      </c>
      <c r="R24" s="6">
        <f t="shared" si="3"/>
        <v>0.95569999999999999</v>
      </c>
      <c r="S24">
        <f t="shared" si="9"/>
        <v>30.739262489999998</v>
      </c>
      <c r="T24" s="6">
        <f t="shared" si="5"/>
        <v>85.296923076923065</v>
      </c>
    </row>
    <row r="25" spans="1:21" x14ac:dyDescent="0.25">
      <c r="A25" t="s">
        <v>25</v>
      </c>
      <c r="B25" s="3">
        <v>27</v>
      </c>
      <c r="C25">
        <v>37.481299999999997</v>
      </c>
      <c r="D25" s="6">
        <v>1.3471</v>
      </c>
      <c r="E25">
        <v>517.46900000000005</v>
      </c>
      <c r="F25" s="6">
        <f t="shared" ref="F25" si="10">B25/C25</f>
        <v>0.72035921913060652</v>
      </c>
      <c r="G25">
        <f t="shared" si="0"/>
        <v>0.96891563457932417</v>
      </c>
      <c r="H25">
        <f t="shared" si="7"/>
        <v>6.1780291660715525E-2</v>
      </c>
      <c r="L25" s="6">
        <f t="shared" si="8"/>
        <v>37.369966251577964</v>
      </c>
      <c r="M25">
        <f t="shared" si="1"/>
        <v>107.53620005886592</v>
      </c>
      <c r="P25" s="6">
        <f t="shared" si="2"/>
        <v>38.407282413251714</v>
      </c>
      <c r="R25" s="6">
        <f t="shared" si="3"/>
        <v>37.481299999999997</v>
      </c>
      <c r="S25">
        <f t="shared" si="9"/>
        <v>109.85764968999995</v>
      </c>
      <c r="T25" s="6">
        <f t="shared" si="5"/>
        <v>38.819629629629624</v>
      </c>
    </row>
    <row r="26" spans="1:21" x14ac:dyDescent="0.25">
      <c r="A26" t="s">
        <v>22</v>
      </c>
      <c r="B26">
        <v>60</v>
      </c>
      <c r="C26">
        <v>75.057000000000002</v>
      </c>
      <c r="D26" s="6">
        <v>1.2441</v>
      </c>
      <c r="E26">
        <v>711.43799999999999</v>
      </c>
      <c r="F26" s="6">
        <f t="shared" si="6"/>
        <v>0.79939246172908585</v>
      </c>
      <c r="G26">
        <f t="shared" si="0"/>
        <v>0.69176801579752767</v>
      </c>
      <c r="H26">
        <f t="shared" si="7"/>
        <v>1.158302136207489E-2</v>
      </c>
      <c r="L26" s="6">
        <f t="shared" si="8"/>
        <v>53.768348952457053</v>
      </c>
      <c r="M26">
        <f t="shared" si="1"/>
        <v>38.833474778343103</v>
      </c>
      <c r="P26" s="6">
        <f t="shared" si="2"/>
        <v>10.386085079238244</v>
      </c>
      <c r="R26" s="6">
        <f t="shared" si="3"/>
        <v>75.057000000000002</v>
      </c>
      <c r="S26">
        <f t="shared" si="9"/>
        <v>226.71324900000008</v>
      </c>
      <c r="T26" s="6">
        <f t="shared" si="5"/>
        <v>25.095000000000006</v>
      </c>
    </row>
    <row r="27" spans="1:21" x14ac:dyDescent="0.25">
      <c r="A27" t="s">
        <v>23</v>
      </c>
      <c r="B27">
        <v>50</v>
      </c>
      <c r="C27">
        <v>7.4005999999999998</v>
      </c>
      <c r="D27" s="6">
        <v>2.1219999999999999</v>
      </c>
      <c r="E27">
        <v>478.27800000000002</v>
      </c>
      <c r="F27" s="6">
        <f t="shared" si="6"/>
        <v>6.7562089560305925</v>
      </c>
      <c r="G27">
        <f t="shared" si="0"/>
        <v>6.6406702128142339</v>
      </c>
      <c r="H27">
        <f>(F27-G27)^2</f>
        <v>1.334920118401565E-2</v>
      </c>
      <c r="J27" s="3"/>
      <c r="L27" s="6">
        <f t="shared" si="8"/>
        <v>48.772394365991033</v>
      </c>
      <c r="M27">
        <f t="shared" si="1"/>
        <v>1.5070155926505571</v>
      </c>
      <c r="P27" s="6">
        <f t="shared" si="2"/>
        <v>2.4552112680179334</v>
      </c>
      <c r="R27" s="6">
        <f t="shared" si="3"/>
        <v>7.4005999999999998</v>
      </c>
      <c r="S27">
        <f t="shared" si="9"/>
        <v>1814.7088803600002</v>
      </c>
      <c r="T27" s="6">
        <f t="shared" si="5"/>
        <v>85.198800000000006</v>
      </c>
    </row>
    <row r="29" spans="1:21" x14ac:dyDescent="0.25">
      <c r="G29">
        <f>RSQ(F4:F27,G4:G27)</f>
        <v>0.83148200881115242</v>
      </c>
      <c r="H29">
        <f>SUM(H4:H27)</f>
        <v>12.079122752170377</v>
      </c>
    </row>
    <row r="30" spans="1:21" ht="17.25" x14ac:dyDescent="0.25">
      <c r="K30" s="10"/>
      <c r="L30" s="11" t="s">
        <v>35</v>
      </c>
      <c r="M30" s="10" t="s">
        <v>34</v>
      </c>
      <c r="N30" s="10"/>
      <c r="O30" s="10"/>
      <c r="P30" s="10" t="s">
        <v>36</v>
      </c>
      <c r="Q30" s="10"/>
      <c r="R30" s="11" t="s">
        <v>35</v>
      </c>
      <c r="S30" s="10" t="s">
        <v>34</v>
      </c>
      <c r="T30" s="10" t="s">
        <v>36</v>
      </c>
      <c r="U30" s="10"/>
    </row>
    <row r="31" spans="1:21" x14ac:dyDescent="0.25">
      <c r="K31" s="10"/>
      <c r="L31" s="11">
        <f>RSQ(B3:B27,L3:L27)</f>
        <v>0.94400311091292344</v>
      </c>
      <c r="M31" s="10">
        <f>AVERAGE(M4:M27)</f>
        <v>9.9871393770915642</v>
      </c>
      <c r="N31" s="10"/>
      <c r="O31" s="10"/>
      <c r="P31" s="12">
        <f>AVERAGE(P4:P27)</f>
        <v>19.53958087690636</v>
      </c>
      <c r="Q31" s="10"/>
      <c r="R31" s="11">
        <f>RSQ(B3:B27,R3:R27)</f>
        <v>0.6203690258972383</v>
      </c>
      <c r="S31" s="10">
        <f>AVERAGE(S4:S27)</f>
        <v>122.86167789208332</v>
      </c>
      <c r="T31" s="12">
        <f>AVERAGE(T4:T27)</f>
        <v>56.34757651543547</v>
      </c>
      <c r="U31" s="10"/>
    </row>
    <row r="32" spans="1:21" x14ac:dyDescent="0.25">
      <c r="K32" s="13" t="s">
        <v>37</v>
      </c>
      <c r="L32" s="13">
        <f>CORREL(B4:B27,L4:L27)</f>
        <v>0.97159822504619864</v>
      </c>
      <c r="M32" s="10"/>
      <c r="N32" s="10"/>
      <c r="O32" s="10"/>
      <c r="P32" s="10"/>
      <c r="Q32" s="13" t="s">
        <v>37</v>
      </c>
      <c r="R32" s="13">
        <f>CORREL(B4:B27,R4:R27)</f>
        <v>0.78763508422189921</v>
      </c>
      <c r="S32" s="10"/>
      <c r="T32" s="10"/>
      <c r="U32" s="10"/>
    </row>
    <row r="48" spans="3:3" ht="15.75" x14ac:dyDescent="0.25">
      <c r="C48" s="2"/>
    </row>
    <row r="57" spans="2:10" ht="15.75" x14ac:dyDescent="0.25">
      <c r="B57" s="2"/>
    </row>
    <row r="63" spans="2:10" x14ac:dyDescent="0.25">
      <c r="D63" t="s">
        <v>19</v>
      </c>
      <c r="E63" t="s">
        <v>21</v>
      </c>
    </row>
    <row r="64" spans="2:10" ht="15.75" x14ac:dyDescent="0.25">
      <c r="D64">
        <v>1.8029999999999999</v>
      </c>
      <c r="E64">
        <v>3.431346102</v>
      </c>
      <c r="J64" s="2"/>
    </row>
    <row r="65" spans="2:5" x14ac:dyDescent="0.25">
      <c r="D65">
        <v>1.704</v>
      </c>
      <c r="E65">
        <v>2.5831940430000002</v>
      </c>
    </row>
    <row r="66" spans="2:5" x14ac:dyDescent="0.25">
      <c r="D66">
        <v>1.6950000000000001</v>
      </c>
      <c r="E66">
        <v>3.4078516900000002</v>
      </c>
    </row>
    <row r="67" spans="2:5" x14ac:dyDescent="0.25">
      <c r="D67">
        <v>1.875</v>
      </c>
      <c r="E67">
        <v>3.0185004869999998</v>
      </c>
    </row>
    <row r="68" spans="2:5" x14ac:dyDescent="0.25">
      <c r="D68">
        <v>1.786</v>
      </c>
      <c r="E68">
        <v>2.3739956169999998</v>
      </c>
    </row>
    <row r="69" spans="2:5" x14ac:dyDescent="0.25">
      <c r="D69">
        <v>1.748</v>
      </c>
      <c r="E69">
        <v>3.1473477409999999</v>
      </c>
    </row>
    <row r="70" spans="2:5" x14ac:dyDescent="0.25">
      <c r="D70">
        <v>1.5049999999999999</v>
      </c>
      <c r="E70">
        <v>1.840228245</v>
      </c>
    </row>
    <row r="71" spans="2:5" x14ac:dyDescent="0.25">
      <c r="D71">
        <v>1.516</v>
      </c>
      <c r="E71">
        <v>1.7238283350000001</v>
      </c>
    </row>
    <row r="72" spans="2:5" x14ac:dyDescent="0.25">
      <c r="D72">
        <v>1.736</v>
      </c>
      <c r="E72">
        <v>2.5016903309999998</v>
      </c>
    </row>
    <row r="73" spans="2:5" x14ac:dyDescent="0.25">
      <c r="D73">
        <v>1.452</v>
      </c>
      <c r="E73">
        <v>1.424332344</v>
      </c>
    </row>
    <row r="74" spans="2:5" x14ac:dyDescent="0.25">
      <c r="D74">
        <v>1.4359999999999999</v>
      </c>
      <c r="E74">
        <v>1.205661366</v>
      </c>
    </row>
    <row r="75" spans="2:5" x14ac:dyDescent="0.25">
      <c r="D75">
        <v>1.673</v>
      </c>
      <c r="E75">
        <v>2.5714285710000002</v>
      </c>
    </row>
    <row r="76" spans="2:5" ht="15.75" x14ac:dyDescent="0.25">
      <c r="B76" s="4"/>
      <c r="D76">
        <v>1.7450000000000001</v>
      </c>
      <c r="E76">
        <v>3.084304318</v>
      </c>
    </row>
    <row r="77" spans="2:5" x14ac:dyDescent="0.25">
      <c r="D77">
        <v>1.62</v>
      </c>
      <c r="E77">
        <v>1.509382649</v>
      </c>
    </row>
    <row r="78" spans="2:5" x14ac:dyDescent="0.25">
      <c r="D78">
        <v>1.702</v>
      </c>
      <c r="E78">
        <v>2.423343225</v>
      </c>
    </row>
    <row r="79" spans="2:5" x14ac:dyDescent="0.25">
      <c r="D79">
        <v>1.69</v>
      </c>
      <c r="E79">
        <v>1.7036538889999999</v>
      </c>
    </row>
    <row r="80" spans="2:5" x14ac:dyDescent="0.25">
      <c r="D80">
        <v>1.6890000000000001</v>
      </c>
      <c r="E80">
        <v>2.0856694330000001</v>
      </c>
    </row>
    <row r="81" spans="4:10" x14ac:dyDescent="0.25">
      <c r="D81">
        <v>1.972</v>
      </c>
      <c r="E81">
        <v>3.7420840530000001</v>
      </c>
    </row>
    <row r="82" spans="4:10" ht="15.75" x14ac:dyDescent="0.25">
      <c r="D82">
        <v>1.976</v>
      </c>
      <c r="E82">
        <v>4.0322580649999997</v>
      </c>
      <c r="J82" s="4"/>
    </row>
    <row r="83" spans="4:10" x14ac:dyDescent="0.25">
      <c r="D83">
        <v>2.1160000000000001</v>
      </c>
      <c r="E83">
        <v>6.7708333329999997</v>
      </c>
    </row>
    <row r="84" spans="4:10" x14ac:dyDescent="0.25">
      <c r="D84">
        <v>1.929</v>
      </c>
      <c r="E84">
        <v>6.3468992249999996</v>
      </c>
    </row>
    <row r="85" spans="4:10" x14ac:dyDescent="0.25">
      <c r="D85">
        <v>1.2410000000000001</v>
      </c>
      <c r="E85">
        <v>0.35069338300000003</v>
      </c>
    </row>
    <row r="86" spans="4:10" x14ac:dyDescent="0.25">
      <c r="D86">
        <v>1.3260000000000001</v>
      </c>
      <c r="E86">
        <v>0.28593213899999997</v>
      </c>
    </row>
    <row r="87" spans="4:10" x14ac:dyDescent="0.25">
      <c r="D87">
        <v>1.6040000000000001</v>
      </c>
      <c r="E87">
        <v>1.178336732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 santonocito</dc:creator>
  <cp:lastModifiedBy>Barbara Patrizi</cp:lastModifiedBy>
  <dcterms:created xsi:type="dcterms:W3CDTF">2023-10-04T08:21:45Z</dcterms:created>
  <dcterms:modified xsi:type="dcterms:W3CDTF">2024-04-03T13:49:15Z</dcterms:modified>
</cp:coreProperties>
</file>