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9320\Desktop\Paper Thermal Conductivity\GitHub\"/>
    </mc:Choice>
  </mc:AlternateContent>
  <bookViews>
    <workbookView xWindow="0" yWindow="0" windowWidth="28800" windowHeight="12480" activeTab="1"/>
  </bookViews>
  <sheets>
    <sheet name="Foglio1" sheetId="1" r:id="rId1"/>
    <sheet name="Foglio1 (2)" sheetId="2" r:id="rId2"/>
  </sheets>
  <definedNames>
    <definedName name="solver_adj" localSheetId="0" hidden="1">Foglio1!$J$54,Foglio1!$J$57</definedName>
    <definedName name="solver_adj" localSheetId="1" hidden="1">'Foglio1 (2)'!$N$97,'Foglio1 (2)'!$N$101</definedName>
    <definedName name="solver_cvg" localSheetId="0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cvg" localSheetId="1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rt" localSheetId="1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0" hidden="1">2</definedName>
    <definedName name="solver_msl" localSheetId="1" hidden="1">2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Foglio1!$G$61</definedName>
    <definedName name="solver_opt" localSheetId="1" hidden="1">'Foglio1 (2)'!$F$104</definedName>
    <definedName name="solver_pre" localSheetId="0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pre" localSheetId="1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1</definedName>
    <definedName name="solver_tol" localSheetId="1" hidden="1">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8" i="2" l="1"/>
  <c r="F98" i="2"/>
  <c r="F77" i="2"/>
  <c r="C77" i="2"/>
  <c r="F76" i="2"/>
  <c r="C76" i="2"/>
  <c r="F75" i="2"/>
  <c r="C75" i="2"/>
  <c r="F74" i="2"/>
  <c r="C74" i="2"/>
  <c r="F73" i="2"/>
  <c r="C73" i="2"/>
  <c r="K54" i="2"/>
  <c r="L54" i="2" s="1"/>
  <c r="F55" i="2" s="1"/>
  <c r="G54" i="2"/>
  <c r="L26" i="2"/>
  <c r="H26" i="2"/>
  <c r="D26" i="2"/>
  <c r="L25" i="2"/>
  <c r="H25" i="2"/>
  <c r="D25" i="2"/>
  <c r="L24" i="2"/>
  <c r="H24" i="2"/>
  <c r="D24" i="2"/>
  <c r="L23" i="2"/>
  <c r="H23" i="2"/>
  <c r="D23" i="2"/>
  <c r="L22" i="2"/>
  <c r="H22" i="2"/>
  <c r="D22" i="2"/>
  <c r="L21" i="2"/>
  <c r="H21" i="2"/>
  <c r="D21" i="2"/>
  <c r="L20" i="2"/>
  <c r="H20" i="2"/>
  <c r="D20" i="2"/>
  <c r="F58" i="2" l="1"/>
  <c r="G58" i="2" s="1"/>
  <c r="F56" i="2"/>
  <c r="T71" i="2" s="1"/>
  <c r="E101" i="2"/>
  <c r="F101" i="2" s="1"/>
  <c r="E99" i="2"/>
  <c r="F99" i="2" s="1"/>
  <c r="E100" i="2"/>
  <c r="T75" i="2" s="1"/>
  <c r="G55" i="2"/>
  <c r="T70" i="2"/>
  <c r="F57" i="2"/>
  <c r="C74" i="1"/>
  <c r="C73" i="1"/>
  <c r="L26" i="1"/>
  <c r="L20" i="1"/>
  <c r="G56" i="2" l="1"/>
  <c r="T73" i="2"/>
  <c r="T74" i="2"/>
  <c r="T76" i="2"/>
  <c r="F100" i="2"/>
  <c r="F104" i="2" s="1"/>
  <c r="T72" i="2"/>
  <c r="G57" i="2"/>
  <c r="F73" i="1"/>
  <c r="F74" i="1"/>
  <c r="F75" i="1"/>
  <c r="F76" i="1"/>
  <c r="F77" i="1"/>
  <c r="N98" i="1"/>
  <c r="K54" i="1"/>
  <c r="L54" i="1" s="1"/>
  <c r="F55" i="1" s="1"/>
  <c r="Q56" i="1" s="1"/>
  <c r="L21" i="1"/>
  <c r="G54" i="1"/>
  <c r="L22" i="1"/>
  <c r="L23" i="1"/>
  <c r="L24" i="1"/>
  <c r="L25" i="1"/>
  <c r="H20" i="1"/>
  <c r="H21" i="1"/>
  <c r="H22" i="1"/>
  <c r="H23" i="1"/>
  <c r="H24" i="1"/>
  <c r="H25" i="1"/>
  <c r="H26" i="1"/>
  <c r="D20" i="1"/>
  <c r="D21" i="1"/>
  <c r="D22" i="1"/>
  <c r="D23" i="1"/>
  <c r="D24" i="1"/>
  <c r="D25" i="1"/>
  <c r="D26" i="1"/>
  <c r="G61" i="2" l="1"/>
  <c r="T78" i="2"/>
  <c r="E99" i="1"/>
  <c r="Q60" i="1" s="1"/>
  <c r="E101" i="1"/>
  <c r="E100" i="1"/>
  <c r="G55" i="1"/>
  <c r="F57" i="1"/>
  <c r="F56" i="1"/>
  <c r="F58" i="1"/>
  <c r="C75" i="1"/>
  <c r="C76" i="1"/>
  <c r="C77" i="1"/>
  <c r="F98" i="1"/>
  <c r="Q61" i="1" l="1"/>
  <c r="Q62" i="1"/>
  <c r="G58" i="1"/>
  <c r="Q59" i="1"/>
  <c r="G56" i="1"/>
  <c r="Q57" i="1"/>
  <c r="G57" i="1"/>
  <c r="Q58" i="1"/>
  <c r="F99" i="1"/>
  <c r="F100" i="1"/>
  <c r="F101" i="1"/>
  <c r="G61" i="1" l="1"/>
  <c r="Q64" i="1"/>
  <c r="F104" i="1"/>
</calcChain>
</file>

<file path=xl/sharedStrings.xml><?xml version="1.0" encoding="utf-8"?>
<sst xmlns="http://schemas.openxmlformats.org/spreadsheetml/2006/main" count="233" uniqueCount="51">
  <si>
    <t>Y2O3</t>
  </si>
  <si>
    <t>Sc12</t>
  </si>
  <si>
    <t>Sc25</t>
  </si>
  <si>
    <t>Sc50</t>
  </si>
  <si>
    <t>Sc2O3</t>
  </si>
  <si>
    <t>YAG</t>
  </si>
  <si>
    <t>Lu33</t>
  </si>
  <si>
    <t>Lu50</t>
  </si>
  <si>
    <t>Lu67</t>
  </si>
  <si>
    <t>LuAG</t>
  </si>
  <si>
    <t>TmY2O3</t>
  </si>
  <si>
    <t>TmSc2O3</t>
  </si>
  <si>
    <t>compound</t>
  </si>
  <si>
    <t>Tm2O3</t>
  </si>
  <si>
    <t>a</t>
  </si>
  <si>
    <t xml:space="preserve">ci </t>
  </si>
  <si>
    <t>%dopant</t>
  </si>
  <si>
    <r>
      <t>d</t>
    </r>
    <r>
      <rPr>
        <vertAlign val="subscript"/>
        <sz val="11"/>
        <color rgb="FF000000"/>
        <rFont val="Calibri"/>
        <family val="2"/>
        <scheme val="minor"/>
      </rPr>
      <t>Y2O3</t>
    </r>
  </si>
  <si>
    <r>
      <t>d</t>
    </r>
    <r>
      <rPr>
        <vertAlign val="subscript"/>
        <sz val="11"/>
        <color rgb="FF000000"/>
        <rFont val="Calibri"/>
        <family val="2"/>
        <scheme val="minor"/>
      </rPr>
      <t>Sc2O3</t>
    </r>
  </si>
  <si>
    <r>
      <t>d</t>
    </r>
    <r>
      <rPr>
        <vertAlign val="subscript"/>
        <sz val="11"/>
        <color theme="1"/>
        <rFont val="Calibri"/>
        <family val="2"/>
        <scheme val="minor"/>
      </rPr>
      <t>Tm2O3</t>
    </r>
  </si>
  <si>
    <t>𝜎</t>
  </si>
  <si>
    <r>
      <t>Γ</t>
    </r>
    <r>
      <rPr>
        <b/>
        <vertAlign val="subscript"/>
        <sz val="11"/>
        <color rgb="FF5F6368"/>
        <rFont val="Arial"/>
        <family val="2"/>
      </rPr>
      <t>opt</t>
    </r>
  </si>
  <si>
    <r>
      <t>Γ</t>
    </r>
    <r>
      <rPr>
        <b/>
        <vertAlign val="subscript"/>
        <sz val="11"/>
        <color theme="1"/>
        <rFont val="Arial"/>
        <family val="2"/>
      </rPr>
      <t>opt</t>
    </r>
  </si>
  <si>
    <r>
      <t>Γ</t>
    </r>
    <r>
      <rPr>
        <vertAlign val="subscript"/>
        <sz val="11"/>
        <color theme="1"/>
        <rFont val="Calibri"/>
        <family val="2"/>
        <scheme val="minor"/>
      </rPr>
      <t>calc</t>
    </r>
  </si>
  <si>
    <r>
      <t>(Γ</t>
    </r>
    <r>
      <rPr>
        <vertAlign val="subscript"/>
        <sz val="11"/>
        <color theme="1"/>
        <rFont val="Calibri"/>
        <family val="2"/>
        <scheme val="minor"/>
      </rPr>
      <t>opt</t>
    </r>
    <r>
      <rPr>
        <sz val="11"/>
        <color theme="1"/>
        <rFont val="Calibri"/>
        <family val="2"/>
        <scheme val="minor"/>
      </rPr>
      <t>-Γ</t>
    </r>
    <r>
      <rPr>
        <vertAlign val="subscript"/>
        <sz val="11"/>
        <color theme="1"/>
        <rFont val="Calibri"/>
        <family val="2"/>
        <scheme val="minor"/>
      </rPr>
      <t>calc</t>
    </r>
    <r>
      <rPr>
        <sz val="11"/>
        <color theme="1"/>
        <rFont val="Calibri"/>
        <family val="2"/>
        <scheme val="minor"/>
      </rPr>
      <t>)</t>
    </r>
    <r>
      <rPr>
        <vertAlign val="superscript"/>
        <sz val="11"/>
        <color theme="1"/>
        <rFont val="Calibri"/>
        <family val="2"/>
        <scheme val="minor"/>
      </rPr>
      <t>2</t>
    </r>
  </si>
  <si>
    <t>a lattice sides</t>
  </si>
  <si>
    <t>r</t>
  </si>
  <si>
    <r>
      <t>d</t>
    </r>
    <r>
      <rPr>
        <vertAlign val="subscript"/>
        <sz val="11"/>
        <color theme="1"/>
        <rFont val="Calibri"/>
        <family val="2"/>
        <scheme val="minor"/>
      </rPr>
      <t>YAG</t>
    </r>
  </si>
  <si>
    <r>
      <t>d</t>
    </r>
    <r>
      <rPr>
        <vertAlign val="subscript"/>
        <sz val="11"/>
        <color theme="1"/>
        <rFont val="Calibri"/>
        <family val="2"/>
        <scheme val="minor"/>
      </rPr>
      <t>LuAG</t>
    </r>
  </si>
  <si>
    <r>
      <t>%Lu</t>
    </r>
    <r>
      <rPr>
        <vertAlign val="superscript"/>
        <sz val="11"/>
        <color theme="1"/>
        <rFont val="Calibri"/>
        <family val="2"/>
        <scheme val="minor"/>
      </rPr>
      <t>3+</t>
    </r>
  </si>
  <si>
    <r>
      <t>dL</t>
    </r>
    <r>
      <rPr>
        <vertAlign val="subscript"/>
        <sz val="11"/>
        <color theme="1"/>
        <rFont val="Calibri"/>
        <family val="2"/>
        <scheme val="minor"/>
      </rPr>
      <t>uAG</t>
    </r>
  </si>
  <si>
    <t>Colonna1</t>
  </si>
  <si>
    <t>Colonna2</t>
  </si>
  <si>
    <t>Colonna3</t>
  </si>
  <si>
    <t>Colonna4</t>
  </si>
  <si>
    <t>Colonna5</t>
  </si>
  <si>
    <t>Colonna6</t>
  </si>
  <si>
    <t>Colonna7</t>
  </si>
  <si>
    <t>Colonna8</t>
  </si>
  <si>
    <t>Colonna9</t>
  </si>
  <si>
    <t>Colonna10</t>
  </si>
  <si>
    <t>Colonna11</t>
  </si>
  <si>
    <t>Colonna12</t>
  </si>
  <si>
    <r>
      <t>(Γ</t>
    </r>
    <r>
      <rPr>
        <vertAlign val="subscript"/>
        <sz val="12"/>
        <color theme="1"/>
        <rFont val="Calibri"/>
        <family val="2"/>
        <scheme val="minor"/>
      </rPr>
      <t>opt</t>
    </r>
    <r>
      <rPr>
        <sz val="12"/>
        <color theme="1"/>
        <rFont val="Calibri"/>
        <family val="2"/>
        <scheme val="minor"/>
      </rPr>
      <t>-Γ</t>
    </r>
    <r>
      <rPr>
        <vertAlign val="subscript"/>
        <sz val="12"/>
        <color theme="1"/>
        <rFont val="Calibri"/>
        <family val="2"/>
        <scheme val="minor"/>
      </rPr>
      <t>calc)</t>
    </r>
    <r>
      <rPr>
        <vertAlign val="superscript"/>
        <sz val="12"/>
        <color theme="1"/>
        <rFont val="Calibri"/>
        <family val="2"/>
        <scheme val="minor"/>
      </rPr>
      <t>2</t>
    </r>
  </si>
  <si>
    <t>Mean Square Error on the entire dataset</t>
  </si>
  <si>
    <t>Mean Square Error calcukated in the first example dataset</t>
  </si>
  <si>
    <t>(Γopt-Γcalc)3</t>
  </si>
  <si>
    <t>Values of multiplicative coefficients a in first example dataset</t>
  </si>
  <si>
    <t>Values of exponent r in first example dataset</t>
  </si>
  <si>
    <t>Values of multiplicative coefficients a in the entire dataset</t>
  </si>
  <si>
    <t>Values of exponent r in the entire 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</si>
</sst>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#,##0.0000"/>
    <numFmt numFmtId="166" formatCode="0.000000000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5"/>
      <color rgb="FF040C28"/>
      <name val="Arial"/>
      <family val="2"/>
    </font>
    <font>
      <b/>
      <sz val="11"/>
      <color rgb="FF5F6368"/>
      <name val="Arial"/>
      <family val="2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rgb="FF5F6368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/>
      <top/>
      <bottom style="medium">
        <color rgb="FF7F7F7F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65" fontId="1" fillId="0" borderId="2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0" fillId="0" borderId="0" xfId="0" applyFill="1"/>
    <xf numFmtId="0" fontId="10" fillId="0" borderId="0" xfId="0" applyFont="1"/>
    <xf numFmtId="0" fontId="0" fillId="3" borderId="3" xfId="0" applyFont="1" applyFill="1" applyBorder="1"/>
    <xf numFmtId="0" fontId="0" fillId="4" borderId="3" xfId="0" applyFont="1" applyFill="1" applyBorder="1"/>
    <xf numFmtId="0" fontId="13" fillId="0" borderId="0" xfId="0" applyFont="1"/>
    <xf numFmtId="166" fontId="0" fillId="0" borderId="0" xfId="0" applyNumberFormat="1"/>
    <xf numFmtId="0" fontId="13" fillId="5" borderId="0" xfId="0" applyFont="1" applyFill="1"/>
    <xf numFmtId="0" fontId="0" fillId="5" borderId="0" xfId="0" applyFill="1"/>
    <xf numFmtId="166" fontId="0" fillId="5" borderId="0" xfId="0" applyNumberFormat="1" applyFill="1"/>
    <xf numFmtId="0" fontId="0" fillId="6" borderId="0" xfId="0" applyFill="1"/>
    <xf numFmtId="0" fontId="0" fillId="7" borderId="0" xfId="0" applyFill="1"/>
    <xf numFmtId="166" fontId="0" fillId="7" borderId="0" xfId="0" applyNumberFormat="1" applyFill="1"/>
  </cellXfs>
  <cellStyles count="1">
    <cellStyle name="Normale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thin">
          <color theme="5" tint="0.39997558519241921"/>
        </left>
        <right style="thin">
          <color theme="5" tint="0.39997558519241921"/>
        </right>
        <top style="thin">
          <color theme="5" tint="0.39997558519241921"/>
        </top>
        <bottom style="thin">
          <color theme="5" tint="0.39997558519241921"/>
        </bottom>
        <vertical/>
        <horizontal/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colors>
    <mruColors>
      <color rgb="FFF9AD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|</a:t>
            </a:r>
            <a:r>
              <a:rPr lang="en-US" sz="1400" b="0" i="0" u="none" strike="noStrike" baseline="0">
                <a:effectLst/>
              </a:rPr>
              <a:t>𝛥𝑅</a:t>
            </a:r>
            <a:r>
              <a:rPr lang="it-IT" sz="1400" b="0" i="0" u="none" strike="noStrike" baseline="-25000">
                <a:effectLst/>
              </a:rPr>
              <a:t>𝑌2𝑂3 </a:t>
            </a:r>
            <a:r>
              <a:rPr lang="it-IT" sz="1400" b="0" i="0" u="none" strike="noStrike" baseline="0">
                <a:effectLst/>
              </a:rPr>
              <a:t>| vs %dopant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82981189851268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Foglio1!$B$20:$B$26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0.25</c:v>
                </c:pt>
                <c:pt idx="4">
                  <c:v>0.5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Foglio1!$C$20:$C$26</c:f>
              <c:numCache>
                <c:formatCode>General</c:formatCode>
                <c:ptCount val="7"/>
                <c:pt idx="0">
                  <c:v>0</c:v>
                </c:pt>
                <c:pt idx="1">
                  <c:v>0.22675211128687373</c:v>
                </c:pt>
                <c:pt idx="2">
                  <c:v>6.0149438158537922</c:v>
                </c:pt>
                <c:pt idx="3">
                  <c:v>9.8051767719999994</c:v>
                </c:pt>
                <c:pt idx="4">
                  <c:v>16.49602187</c:v>
                </c:pt>
                <c:pt idx="5">
                  <c:v>28.387211099999998</c:v>
                </c:pt>
                <c:pt idx="6">
                  <c:v>29.113462999999999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A5-4E6F-B9FE-4D03CAC4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43039"/>
        <c:axId val="934246783"/>
      </c:scatterChart>
      <c:valAx>
        <c:axId val="93424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46783"/>
        <c:crosses val="autoZero"/>
        <c:crossBetween val="midCat"/>
      </c:valAx>
      <c:valAx>
        <c:axId val="9342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|</a:t>
            </a:r>
            <a:r>
              <a:rPr lang="en-US" sz="1800" b="0" i="0" baseline="0">
                <a:effectLst/>
              </a:rPr>
              <a:t>𝛥𝑅</a:t>
            </a:r>
            <a:r>
              <a:rPr lang="en-US" sz="1800" b="0" i="0" baseline="-25000">
                <a:effectLst/>
              </a:rPr>
              <a:t>Tm</a:t>
            </a:r>
            <a:r>
              <a:rPr lang="it-IT" sz="1800" b="0" i="0" baseline="-25000">
                <a:effectLst/>
              </a:rPr>
              <a:t>2𝑂3 </a:t>
            </a:r>
            <a:r>
              <a:rPr lang="it-IT" sz="1800" b="0" i="0" baseline="0">
                <a:effectLst/>
              </a:rPr>
              <a:t>| vs %dopant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'Foglio1 (2)'!$J$20:$J$26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0.25</c:v>
                </c:pt>
                <c:pt idx="4">
                  <c:v>0.5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'Foglio1 (2)'!$K$20:$K$26</c:f>
              <c:numCache>
                <c:formatCode>General</c:formatCode>
                <c:ptCount val="7"/>
                <c:pt idx="0">
                  <c:v>0.68776000000000004</c:v>
                </c:pt>
                <c:pt idx="1">
                  <c:v>0.40222025311137</c:v>
                </c:pt>
                <c:pt idx="2">
                  <c:v>4.2806876265298097</c:v>
                </c:pt>
                <c:pt idx="3">
                  <c:v>6.9249811738633085</c:v>
                </c:pt>
                <c:pt idx="4">
                  <c:v>12.248354779224218</c:v>
                </c:pt>
                <c:pt idx="5">
                  <c:v>23.328902403294041</c:v>
                </c:pt>
                <c:pt idx="6">
                  <c:v>24.43637635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6E-4A7E-889E-17A8EB6BF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691056"/>
        <c:axId val="1899683152"/>
      </c:scatterChart>
      <c:valAx>
        <c:axId val="18996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83152"/>
        <c:crosses val="autoZero"/>
        <c:crossBetween val="midCat"/>
      </c:valAx>
      <c:valAx>
        <c:axId val="18996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|</a:t>
            </a:r>
            <a:r>
              <a:rPr lang="en-US" sz="1800" b="0" i="0" baseline="0">
                <a:effectLst/>
              </a:rPr>
              <a:t>𝛥𝑅</a:t>
            </a:r>
            <a:r>
              <a:rPr lang="en-US" sz="1800" b="0" i="0" baseline="-25000">
                <a:effectLst/>
              </a:rPr>
              <a:t>Sc</a:t>
            </a:r>
            <a:r>
              <a:rPr lang="it-IT" sz="1800" b="0" i="0" baseline="-25000">
                <a:effectLst/>
              </a:rPr>
              <a:t>2𝑂3 </a:t>
            </a:r>
            <a:r>
              <a:rPr lang="it-IT" sz="1800" b="0" i="0" baseline="0">
                <a:effectLst/>
              </a:rPr>
              <a:t>| vs %dopant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089895013123358E-2"/>
                  <c:y val="-0.55994094488188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Foglio1!$F$20:$F$26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0.25</c:v>
                </c:pt>
                <c:pt idx="4">
                  <c:v>0.5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Foglio1!$G$20:$G$26</c:f>
              <c:numCache>
                <c:formatCode>General</c:formatCode>
                <c:ptCount val="7"/>
                <c:pt idx="0">
                  <c:v>29.113462999999999</c:v>
                </c:pt>
                <c:pt idx="1">
                  <c:v>28.387211099999998</c:v>
                </c:pt>
                <c:pt idx="2">
                  <c:v>25.962377570000001</c:v>
                </c:pt>
                <c:pt idx="3">
                  <c:v>22.325591859999999</c:v>
                </c:pt>
                <c:pt idx="4">
                  <c:v>15.490419620000001</c:v>
                </c:pt>
                <c:pt idx="5">
                  <c:v>5.8345659999999997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A-4FCD-A934-8178721FE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94159"/>
        <c:axId val="1416393327"/>
      </c:scatterChart>
      <c:valAx>
        <c:axId val="141639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93327"/>
        <c:crosses val="autoZero"/>
        <c:crossBetween val="midCat"/>
      </c:valAx>
      <c:valAx>
        <c:axId val="14163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9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|</a:t>
            </a:r>
            <a:r>
              <a:rPr lang="en-US" sz="1800" b="0" i="0" baseline="0">
                <a:effectLst/>
              </a:rPr>
              <a:t>𝛥𝑅</a:t>
            </a:r>
            <a:r>
              <a:rPr lang="it-IT" sz="1800" b="0" i="0" baseline="-25000">
                <a:effectLst/>
              </a:rPr>
              <a:t>𝑌AG</a:t>
            </a:r>
            <a:r>
              <a:rPr lang="it-IT" sz="1800" b="0" i="0" baseline="0">
                <a:effectLst/>
              </a:rPr>
              <a:t>| vs %Lu</a:t>
            </a:r>
            <a:r>
              <a:rPr lang="it-IT" sz="1800" b="0" i="0" baseline="30000">
                <a:effectLst/>
              </a:rPr>
              <a:t>3+</a:t>
            </a:r>
            <a:endParaRPr lang="en-GB" baseline="30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Foglio1!$H$73:$H$77</c:f>
              <c:numCache>
                <c:formatCode>General</c:formatCode>
                <c:ptCount val="5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>
                  <c:v>0.67</c:v>
                </c:pt>
                <c:pt idx="4">
                  <c:v>1</c:v>
                </c:pt>
              </c:numCache>
            </c:numRef>
          </c:xVal>
          <c:yVal>
            <c:numRef>
              <c:f>Foglio1!$I$73:$I$77</c:f>
              <c:numCache>
                <c:formatCode>General</c:formatCode>
                <c:ptCount val="5"/>
                <c:pt idx="0">
                  <c:v>0</c:v>
                </c:pt>
                <c:pt idx="1">
                  <c:v>2.9540915578103442</c:v>
                </c:pt>
                <c:pt idx="2">
                  <c:v>4.1283294575692429</c:v>
                </c:pt>
                <c:pt idx="3">
                  <c:v>5.1038482173979576</c:v>
                </c:pt>
                <c:pt idx="4">
                  <c:v>7.4631770786461455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4-4ED7-B6F9-A5FE76CE0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43456"/>
        <c:axId val="1164644704"/>
      </c:scatterChart>
      <c:valAx>
        <c:axId val="11646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44704"/>
        <c:crosses val="autoZero"/>
        <c:crossBetween val="midCat"/>
      </c:valAx>
      <c:valAx>
        <c:axId val="11646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|</a:t>
            </a:r>
            <a:r>
              <a:rPr lang="en-US" sz="1800" b="0" i="0" baseline="0">
                <a:effectLst/>
              </a:rPr>
              <a:t>𝛥𝑅LuAG</a:t>
            </a:r>
            <a:r>
              <a:rPr lang="it-IT" sz="1800" b="0" i="0" baseline="0">
                <a:effectLst/>
              </a:rPr>
              <a:t>| vs %Lu</a:t>
            </a:r>
            <a:r>
              <a:rPr lang="it-IT" sz="1800" b="0" i="0" baseline="30000">
                <a:effectLst/>
              </a:rPr>
              <a:t>3+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Foglio1!$K$73:$K$77</c:f>
              <c:numCache>
                <c:formatCode>General</c:formatCode>
                <c:ptCount val="5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>
                  <c:v>0.67</c:v>
                </c:pt>
                <c:pt idx="4">
                  <c:v>1</c:v>
                </c:pt>
              </c:numCache>
            </c:numRef>
          </c:xVal>
          <c:yVal>
            <c:numRef>
              <c:f>Foglio1!$L$73:$L$77</c:f>
              <c:numCache>
                <c:formatCode>General</c:formatCode>
                <c:ptCount val="5"/>
                <c:pt idx="0">
                  <c:v>7.4631770786461455</c:v>
                </c:pt>
                <c:pt idx="1">
                  <c:v>4.8545237205258118</c:v>
                </c:pt>
                <c:pt idx="2">
                  <c:v>4.09226538272185</c:v>
                </c:pt>
                <c:pt idx="3">
                  <c:v>2.9234235507272315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83-406B-9558-001CFFAF4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208928"/>
        <c:axId val="1243203520"/>
      </c:scatterChart>
      <c:valAx>
        <c:axId val="12432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03520"/>
        <c:crosses val="autoZero"/>
        <c:crossBetween val="midCat"/>
      </c:valAx>
      <c:valAx>
        <c:axId val="12432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|</a:t>
            </a:r>
            <a:r>
              <a:rPr lang="en-US" sz="1800" b="0" i="0" baseline="0">
                <a:effectLst/>
              </a:rPr>
              <a:t>𝛥𝑅</a:t>
            </a:r>
            <a:r>
              <a:rPr lang="en-US" sz="1800" b="0" i="0" baseline="-25000">
                <a:effectLst/>
              </a:rPr>
              <a:t>Tm</a:t>
            </a:r>
            <a:r>
              <a:rPr lang="it-IT" sz="1800" b="0" i="0" baseline="-25000">
                <a:effectLst/>
              </a:rPr>
              <a:t>2𝑂3 </a:t>
            </a:r>
            <a:r>
              <a:rPr lang="it-IT" sz="1800" b="0" i="0" baseline="0">
                <a:effectLst/>
              </a:rPr>
              <a:t>| vs %dopant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Foglio1!$J$20:$J$26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0.25</c:v>
                </c:pt>
                <c:pt idx="4">
                  <c:v>0.5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Foglio1!$K$20:$K$26</c:f>
              <c:numCache>
                <c:formatCode>General</c:formatCode>
                <c:ptCount val="7"/>
                <c:pt idx="0">
                  <c:v>0.68776000000000004</c:v>
                </c:pt>
                <c:pt idx="1">
                  <c:v>0.40222025311137</c:v>
                </c:pt>
                <c:pt idx="2">
                  <c:v>4.2806876265298097</c:v>
                </c:pt>
                <c:pt idx="3">
                  <c:v>6.9249811738633085</c:v>
                </c:pt>
                <c:pt idx="4">
                  <c:v>12.248354779224218</c:v>
                </c:pt>
                <c:pt idx="5">
                  <c:v>23.328902403294041</c:v>
                </c:pt>
                <c:pt idx="6">
                  <c:v>24.43637635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C4-4F4F-A62B-4633E2F9E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691056"/>
        <c:axId val="1899683152"/>
      </c:scatterChart>
      <c:valAx>
        <c:axId val="189969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83152"/>
        <c:crosses val="autoZero"/>
        <c:crossBetween val="midCat"/>
      </c:valAx>
      <c:valAx>
        <c:axId val="18996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69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|</a:t>
            </a:r>
            <a:r>
              <a:rPr lang="en-US" sz="1400" b="0" i="0" u="none" strike="noStrike" baseline="0">
                <a:effectLst/>
              </a:rPr>
              <a:t>𝛥𝑅</a:t>
            </a:r>
            <a:r>
              <a:rPr lang="it-IT" sz="1400" b="0" i="0" u="none" strike="noStrike" baseline="-25000">
                <a:effectLst/>
              </a:rPr>
              <a:t>𝑌2𝑂3 </a:t>
            </a:r>
            <a:r>
              <a:rPr lang="it-IT" sz="1400" b="0" i="0" u="none" strike="noStrike" baseline="0">
                <a:effectLst/>
              </a:rPr>
              <a:t>| vs %dopant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829811898512688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'Foglio1 (2)'!$B$20:$B$26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0.25</c:v>
                </c:pt>
                <c:pt idx="4">
                  <c:v>0.5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'Foglio1 (2)'!$C$20:$C$26</c:f>
              <c:numCache>
                <c:formatCode>General</c:formatCode>
                <c:ptCount val="7"/>
                <c:pt idx="0">
                  <c:v>0</c:v>
                </c:pt>
                <c:pt idx="1">
                  <c:v>0.22675211128687373</c:v>
                </c:pt>
                <c:pt idx="2">
                  <c:v>6.0149438158537922</c:v>
                </c:pt>
                <c:pt idx="3">
                  <c:v>9.8051767719999994</c:v>
                </c:pt>
                <c:pt idx="4">
                  <c:v>16.49602187</c:v>
                </c:pt>
                <c:pt idx="5">
                  <c:v>28.387211099999998</c:v>
                </c:pt>
                <c:pt idx="6">
                  <c:v>29.113462999999999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F4-4112-B578-83D341B5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243039"/>
        <c:axId val="934246783"/>
      </c:scatterChart>
      <c:valAx>
        <c:axId val="93424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46783"/>
        <c:crosses val="autoZero"/>
        <c:crossBetween val="midCat"/>
      </c:valAx>
      <c:valAx>
        <c:axId val="93424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4243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|</a:t>
            </a:r>
            <a:r>
              <a:rPr lang="en-US" sz="1800" b="0" i="0" baseline="0">
                <a:effectLst/>
              </a:rPr>
              <a:t>𝛥𝑅</a:t>
            </a:r>
            <a:r>
              <a:rPr lang="en-US" sz="1800" b="0" i="0" baseline="-25000">
                <a:effectLst/>
              </a:rPr>
              <a:t>Sc</a:t>
            </a:r>
            <a:r>
              <a:rPr lang="it-IT" sz="1800" b="0" i="0" baseline="-25000">
                <a:effectLst/>
              </a:rPr>
              <a:t>2𝑂3 </a:t>
            </a:r>
            <a:r>
              <a:rPr lang="it-IT" sz="1800" b="0" i="0" baseline="0">
                <a:effectLst/>
              </a:rPr>
              <a:t>| vs %dopant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089895013123358E-2"/>
                  <c:y val="-0.559940944881889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'Foglio1 (2)'!$F$20:$F$26</c:f>
              <c:numCache>
                <c:formatCode>General</c:formatCode>
                <c:ptCount val="7"/>
                <c:pt idx="0">
                  <c:v>0</c:v>
                </c:pt>
                <c:pt idx="1">
                  <c:v>0.05</c:v>
                </c:pt>
                <c:pt idx="2">
                  <c:v>0.12</c:v>
                </c:pt>
                <c:pt idx="3">
                  <c:v>0.25</c:v>
                </c:pt>
                <c:pt idx="4">
                  <c:v>0.5</c:v>
                </c:pt>
                <c:pt idx="5">
                  <c:v>0.95</c:v>
                </c:pt>
                <c:pt idx="6">
                  <c:v>1</c:v>
                </c:pt>
              </c:numCache>
            </c:numRef>
          </c:xVal>
          <c:yVal>
            <c:numRef>
              <c:f>'Foglio1 (2)'!$G$20:$G$26</c:f>
              <c:numCache>
                <c:formatCode>General</c:formatCode>
                <c:ptCount val="7"/>
                <c:pt idx="0">
                  <c:v>29.113462999999999</c:v>
                </c:pt>
                <c:pt idx="1">
                  <c:v>28.387211099999998</c:v>
                </c:pt>
                <c:pt idx="2">
                  <c:v>25.962377570000001</c:v>
                </c:pt>
                <c:pt idx="3">
                  <c:v>22.325591859999999</c:v>
                </c:pt>
                <c:pt idx="4">
                  <c:v>15.490419620000001</c:v>
                </c:pt>
                <c:pt idx="5">
                  <c:v>5.8345659999999997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59-4889-8E7A-5CB519BB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394159"/>
        <c:axId val="1416393327"/>
      </c:scatterChart>
      <c:valAx>
        <c:axId val="1416394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93327"/>
        <c:crosses val="autoZero"/>
        <c:crossBetween val="midCat"/>
      </c:valAx>
      <c:valAx>
        <c:axId val="141639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394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|</a:t>
            </a:r>
            <a:r>
              <a:rPr lang="en-US" sz="1800" b="0" i="0" baseline="0">
                <a:effectLst/>
              </a:rPr>
              <a:t>𝛥𝑅</a:t>
            </a:r>
            <a:r>
              <a:rPr lang="it-IT" sz="1800" b="0" i="0" baseline="-25000">
                <a:effectLst/>
              </a:rPr>
              <a:t>𝑌AG</a:t>
            </a:r>
            <a:r>
              <a:rPr lang="it-IT" sz="1800" b="0" i="0" baseline="0">
                <a:effectLst/>
              </a:rPr>
              <a:t>| vs %Lu</a:t>
            </a:r>
            <a:r>
              <a:rPr lang="it-IT" sz="1800" b="0" i="0" baseline="30000">
                <a:effectLst/>
              </a:rPr>
              <a:t>3+</a:t>
            </a:r>
            <a:endParaRPr lang="en-GB" baseline="300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'Foglio1 (2)'!$H$73:$H$77</c:f>
              <c:numCache>
                <c:formatCode>General</c:formatCode>
                <c:ptCount val="5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>
                  <c:v>0.67</c:v>
                </c:pt>
                <c:pt idx="4">
                  <c:v>1</c:v>
                </c:pt>
              </c:numCache>
            </c:numRef>
          </c:xVal>
          <c:yVal>
            <c:numRef>
              <c:f>'Foglio1 (2)'!$I$73:$I$77</c:f>
              <c:numCache>
                <c:formatCode>General</c:formatCode>
                <c:ptCount val="5"/>
                <c:pt idx="0">
                  <c:v>0</c:v>
                </c:pt>
                <c:pt idx="1">
                  <c:v>2.9540915578103442</c:v>
                </c:pt>
                <c:pt idx="2">
                  <c:v>4.1283294575692429</c:v>
                </c:pt>
                <c:pt idx="3">
                  <c:v>5.1038482173979576</c:v>
                </c:pt>
                <c:pt idx="4">
                  <c:v>7.4631770786461455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77-4440-90B6-CCF2D1EBB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643456"/>
        <c:axId val="1164644704"/>
      </c:scatterChart>
      <c:valAx>
        <c:axId val="116464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44704"/>
        <c:crosses val="autoZero"/>
        <c:crossBetween val="midCat"/>
      </c:valAx>
      <c:valAx>
        <c:axId val="11646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64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|</a:t>
            </a:r>
            <a:r>
              <a:rPr lang="en-US" sz="1800" b="0" i="0" baseline="0">
                <a:effectLst/>
              </a:rPr>
              <a:t>𝛥𝑅LuAG</a:t>
            </a:r>
            <a:r>
              <a:rPr lang="it-IT" sz="1800" b="0" i="0" baseline="0">
                <a:effectLst/>
              </a:rPr>
              <a:t>| vs %Lu</a:t>
            </a:r>
            <a:r>
              <a:rPr lang="it-IT" sz="1800" b="0" i="0" baseline="30000">
                <a:effectLst/>
              </a:rPr>
              <a:t>3+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'Foglio1 (2)'!$K$73:$K$77</c:f>
              <c:numCache>
                <c:formatCode>General</c:formatCode>
                <c:ptCount val="5"/>
                <c:pt idx="0">
                  <c:v>0</c:v>
                </c:pt>
                <c:pt idx="1">
                  <c:v>0.33</c:v>
                </c:pt>
                <c:pt idx="2">
                  <c:v>0.5</c:v>
                </c:pt>
                <c:pt idx="3">
                  <c:v>0.67</c:v>
                </c:pt>
                <c:pt idx="4">
                  <c:v>1</c:v>
                </c:pt>
              </c:numCache>
            </c:numRef>
          </c:xVal>
          <c:yVal>
            <c:numRef>
              <c:f>'Foglio1 (2)'!$L$73:$L$77</c:f>
              <c:numCache>
                <c:formatCode>General</c:formatCode>
                <c:ptCount val="5"/>
                <c:pt idx="0">
                  <c:v>7.4631770786461455</c:v>
                </c:pt>
                <c:pt idx="1">
                  <c:v>4.8545237205258118</c:v>
                </c:pt>
                <c:pt idx="2">
                  <c:v>4.09226538272185</c:v>
                </c:pt>
                <c:pt idx="3">
                  <c:v>2.9234235507272315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38-42FB-B489-389E8968F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3208928"/>
        <c:axId val="1243203520"/>
      </c:scatterChart>
      <c:valAx>
        <c:axId val="12432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03520"/>
        <c:crosses val="autoZero"/>
        <c:crossBetween val="midCat"/>
      </c:valAx>
      <c:valAx>
        <c:axId val="12432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320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27</xdr:row>
      <xdr:rowOff>28574</xdr:rowOff>
    </xdr:from>
    <xdr:to>
      <xdr:col>7</xdr:col>
      <xdr:colOff>152400</xdr:colOff>
      <xdr:row>40</xdr:row>
      <xdr:rowOff>76199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333374</xdr:colOff>
      <xdr:row>27</xdr:row>
      <xdr:rowOff>76199</xdr:rowOff>
    </xdr:from>
    <xdr:to>
      <xdr:col>14</xdr:col>
      <xdr:colOff>342899</xdr:colOff>
      <xdr:row>40</xdr:row>
      <xdr:rowOff>85724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79</xdr:row>
      <xdr:rowOff>66675</xdr:rowOff>
    </xdr:from>
    <xdr:to>
      <xdr:col>7</xdr:col>
      <xdr:colOff>304800</xdr:colOff>
      <xdr:row>93</xdr:row>
      <xdr:rowOff>142875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79</xdr:row>
      <xdr:rowOff>66675</xdr:rowOff>
    </xdr:from>
    <xdr:to>
      <xdr:col>15</xdr:col>
      <xdr:colOff>304800</xdr:colOff>
      <xdr:row>93</xdr:row>
      <xdr:rowOff>142875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161925</xdr:colOff>
      <xdr:row>27</xdr:row>
      <xdr:rowOff>152400</xdr:rowOff>
    </xdr:from>
    <xdr:to>
      <xdr:col>21</xdr:col>
      <xdr:colOff>190500</xdr:colOff>
      <xdr:row>40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0</xdr:colOff>
      <xdr:row>2</xdr:row>
      <xdr:rowOff>95250</xdr:rowOff>
    </xdr:from>
    <xdr:ext cx="55424015" cy="16955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sellaDiTesto 5"/>
            <xdr:cNvSpPr txBox="1"/>
          </xdr:nvSpPr>
          <xdr:spPr>
            <a:xfrm>
              <a:off x="0" y="285750"/>
              <a:ext cx="55424015" cy="169559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Here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 method to calculate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parameter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</m:t>
                  </m:r>
                  <m:r>
                    <a:rPr lang="it-IT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for  the</a:t>
              </a:r>
              <a:r>
                <a:rPr lang="en-GB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compounds under study.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begChr m:val="|"/>
                          <m:endChr m:val="|"/>
                          <m:ctrlPr>
                            <a:rPr lang="en-GB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acc>
                                <m:accPr>
                                  <m:chr m:val="⃗"/>
                                  <m:ctrlPr>
                                    <a:rPr lang="en-GB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𝛥</m:t>
                                  </m:r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</m:acc>
                            </m:e>
                            <m:sub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d>
                    </m:num>
                    <m:den>
                      <m:sSub>
                        <m:sSubPr>
                          <m:ctrlPr>
                            <a:rPr lang="en-GB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</m:e>
                        <m:sub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sub>
                      </m:sSub>
                    </m:den>
                  </m:f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f>
                    <m:f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num>
                    <m:den>
                      <m:sSub>
                        <m:sSubPr>
                          <m:ctrlPr>
                            <a:rPr lang="en-GB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𝒂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A</m:t>
                          </m:r>
                        </m:sub>
                      </m:s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𝒂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B</m:t>
                          </m:r>
                        </m:sub>
                      </m:sSub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 </a:t>
              </a:r>
              <a14:m>
                <m:oMath xmlns:m="http://schemas.openxmlformats.org/officeDocument/2006/math">
                  <m:d>
                    <m:dPr>
                      <m:begChr m:val="|"/>
                      <m:endChr m:val="|"/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GB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acc>
                            <m:accPr>
                              <m:chr m:val="⃗"/>
                              <m:ctrlPr>
                                <a:rPr lang="en-GB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𝛥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</m:acc>
                        </m:e>
                        <m:sub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with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 = A or B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is the average displacement of the atoms of the  partially doped system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 comparison to the undoped host lattice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 or B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respectively; </a:t>
              </a:r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𝜎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is the average bond length, for the compound under consideration. The variables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𝒂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𝒊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are the average side of the cell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with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𝐵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referring respectively to the pure compounds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𝐵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to the mixed compositions samples,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</m:oMath>
              </a14:m>
              <a:endParaRPr lang="it-IT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with weight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(1−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𝐵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that is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10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xa</a:t>
              </a:r>
              <a:r>
                <a:rPr lang="en-US" sz="110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+(1-x)a</a:t>
              </a:r>
              <a:r>
                <a:rPr lang="en-US" sz="110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term </a:t>
              </a:r>
              <a14:m>
                <m:oMath xmlns:m="http://schemas.openxmlformats.org/officeDocument/2006/math">
                  <m:f>
                    <m:f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𝒂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A</m:t>
                          </m:r>
                        </m:sub>
                      </m:s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𝒂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B</m:t>
                          </m:r>
                        </m:sub>
                      </m:sSub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is used as a normalization factor ensuring the consistency of the model and comparability across different materials. </a:t>
              </a:r>
            </a:p>
          </xdr:txBody>
        </xdr:sp>
      </mc:Choice>
      <mc:Fallback xmlns="">
        <xdr:sp macro="" textlink="">
          <xdr:nvSpPr>
            <xdr:cNvPr id="6" name="CasellaDiTesto 5"/>
            <xdr:cNvSpPr txBox="1"/>
          </xdr:nvSpPr>
          <xdr:spPr>
            <a:xfrm>
              <a:off x="0" y="285750"/>
              <a:ext cx="55424015" cy="169559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Here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 method to calculate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parameter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for  the</a:t>
              </a:r>
              <a:r>
                <a:rPr lang="en-GB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compounds under study.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𝑑=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𝛥𝑅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|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 ·2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/(</a:t>
              </a:r>
              <a:r>
                <a:rPr lang="it-IT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𝒂</a:t>
              </a:r>
              <a:r>
                <a:rPr lang="en-GB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it-IT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𝒂</a:t>
              </a:r>
              <a:r>
                <a:rPr lang="en-GB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𝛥𝑅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 |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with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 = A or B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is the average displacement of the atoms of the  partially doped system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 comparison to the undoped host lattice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 or B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respectively; </a:t>
              </a: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is the average bond length, for the compound under consideration. The variables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𝒂</a:t>
              </a:r>
              <a:r>
                <a:rPr lang="en-GB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𝒊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are the average side of the cell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with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=𝐴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referring respectively to the pure compounds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to the mixed compositions samples,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𝐶,</a:t>
              </a:r>
              <a:endParaRPr lang="it-IT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with weight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(1−𝑥)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that is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10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xa</a:t>
              </a:r>
              <a:r>
                <a:rPr lang="en-US" sz="110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+(1-x)a</a:t>
              </a:r>
              <a:r>
                <a:rPr lang="en-US" sz="110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term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it-IT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𝒂</a:t>
              </a:r>
              <a:r>
                <a:rPr lang="en-GB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it-IT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𝒂</a:t>
              </a:r>
              <a:r>
                <a:rPr lang="en-GB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is used as a normalization factor ensuring the consistency of the model and comparability across different materials. </a:t>
              </a:r>
            </a:p>
          </xdr:txBody>
        </xdr:sp>
      </mc:Fallback>
    </mc:AlternateContent>
    <xdr:clientData/>
  </xdr:oneCellAnchor>
  <xdr:oneCellAnchor>
    <xdr:from>
      <xdr:col>1</xdr:col>
      <xdr:colOff>552450</xdr:colOff>
      <xdr:row>17</xdr:row>
      <xdr:rowOff>114300</xdr:rowOff>
    </xdr:from>
    <xdr:ext cx="740844" cy="296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sellaDiTesto 7"/>
            <xdr:cNvSpPr txBox="1"/>
          </xdr:nvSpPr>
          <xdr:spPr>
            <a:xfrm>
              <a:off x="1162050" y="114300"/>
              <a:ext cx="740844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𝛥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</m:acc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CasellaDiTesto 7"/>
            <xdr:cNvSpPr txBox="1"/>
          </xdr:nvSpPr>
          <xdr:spPr>
            <a:xfrm>
              <a:off x="1162050" y="114300"/>
              <a:ext cx="740844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𝛥𝑅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⃗_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𝑌2𝑂3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76200</xdr:colOff>
      <xdr:row>17</xdr:row>
      <xdr:rowOff>123825</xdr:rowOff>
    </xdr:from>
    <xdr:ext cx="781496" cy="296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sellaDiTesto 8"/>
            <xdr:cNvSpPr txBox="1"/>
          </xdr:nvSpPr>
          <xdr:spPr>
            <a:xfrm>
              <a:off x="3924300" y="123825"/>
              <a:ext cx="781496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𝛥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</m:acc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𝑆𝑐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CasellaDiTesto 8"/>
            <xdr:cNvSpPr txBox="1"/>
          </xdr:nvSpPr>
          <xdr:spPr>
            <a:xfrm>
              <a:off x="3924300" y="123825"/>
              <a:ext cx="781496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𝛥𝑅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⃗_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𝑆𝑐2𝑂3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523875</xdr:colOff>
      <xdr:row>17</xdr:row>
      <xdr:rowOff>123825</xdr:rowOff>
    </xdr:from>
    <xdr:ext cx="184731" cy="264560"/>
    <xdr:sp macro="" textlink="">
      <xdr:nvSpPr>
        <xdr:cNvPr id="11" name="CasellaDiTesto 10"/>
        <xdr:cNvSpPr txBox="1"/>
      </xdr:nvSpPr>
      <xdr:spPr>
        <a:xfrm>
          <a:off x="1743075" y="123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523875</xdr:colOff>
      <xdr:row>17</xdr:row>
      <xdr:rowOff>123825</xdr:rowOff>
    </xdr:from>
    <xdr:ext cx="184731" cy="264560"/>
    <xdr:sp macro="" textlink="">
      <xdr:nvSpPr>
        <xdr:cNvPr id="12" name="CasellaDiTesto 11"/>
        <xdr:cNvSpPr txBox="1"/>
      </xdr:nvSpPr>
      <xdr:spPr>
        <a:xfrm>
          <a:off x="1743075" y="123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9</xdr:col>
      <xdr:colOff>514350</xdr:colOff>
      <xdr:row>17</xdr:row>
      <xdr:rowOff>123825</xdr:rowOff>
    </xdr:from>
    <xdr:ext cx="841064" cy="296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asellaDiTesto 13"/>
            <xdr:cNvSpPr txBox="1"/>
          </xdr:nvSpPr>
          <xdr:spPr>
            <a:xfrm>
              <a:off x="6381750" y="123825"/>
              <a:ext cx="841064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𝛥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</m:acc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𝑇𝑚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4" name="CasellaDiTesto 13"/>
            <xdr:cNvSpPr txBox="1"/>
          </xdr:nvSpPr>
          <xdr:spPr>
            <a:xfrm>
              <a:off x="6381750" y="123825"/>
              <a:ext cx="841064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𝛥𝑅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⃗_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𝑇𝑚2𝑂3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523875</xdr:colOff>
      <xdr:row>51</xdr:row>
      <xdr:rowOff>123825</xdr:rowOff>
    </xdr:from>
    <xdr:ext cx="184731" cy="264560"/>
    <xdr:sp macro="" textlink="">
      <xdr:nvSpPr>
        <xdr:cNvPr id="15" name="CasellaDiTesto 14"/>
        <xdr:cNvSpPr txBox="1"/>
      </xdr:nvSpPr>
      <xdr:spPr>
        <a:xfrm>
          <a:off x="1743075" y="123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0</xdr:col>
      <xdr:colOff>38100</xdr:colOff>
      <xdr:row>42</xdr:row>
      <xdr:rowOff>133350</xdr:rowOff>
    </xdr:from>
    <xdr:ext cx="13320698" cy="15884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asellaDiTesto 16"/>
            <xdr:cNvSpPr txBox="1"/>
          </xdr:nvSpPr>
          <xdr:spPr>
            <a:xfrm>
              <a:off x="38100" y="5238750"/>
              <a:ext cx="13320698" cy="1588448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Here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we report the calculation of the corrected scattering parameter (</a:t>
              </a:r>
              <a:r>
                <a:rPr lang="el-G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n-US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calc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).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parameters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are extrapolated from the fitting of the difference between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𝛤</m:t>
                      </m:r>
                    </m:e>
                    <m:sub>
                      <m:r>
                        <a:rPr lang="it-IT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it-IT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obtained from original Klemens equation form and a value of </a:t>
              </a:r>
              <a14:m>
                <m:oMath xmlns:m="http://schemas.openxmlformats.org/officeDocument/2006/math">
                  <m:r>
                    <a:rPr lang="it-IT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𝛤</m:t>
                  </m:r>
                </m:oMath>
              </a14:m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which derives from experimental values (</a:t>
              </a:r>
              <a:r>
                <a:rPr lang="el-G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n-GB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opt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as a function of the parameter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</m:t>
                  </m:r>
                </m:oMath>
              </a14:m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So the final revised Klemens equation is: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b>
                        <m:sSubPr>
                          <m:ctrlPr>
                            <a:rPr lang="en-GB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e>
                        <m:sub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e>
                    <m:sub>
                      <m:r>
                        <m:rPr>
                          <m:sty m:val="p"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K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e>
                        <m:sub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sub>
                      </m:s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sSup>
                        <m:sSupPr>
                          <m:ctrlPr>
                            <a:rPr lang="en-GB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tan</m:t>
                          </m:r>
                        </m:e>
                        <m:sup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p>
                      </m:sSup>
                      <m:d>
                        <m:dPr>
                          <m:ctrlPr>
                            <a:rPr lang="en-GB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ad>
                            <m:radPr>
                              <m:degHide m:val="on"/>
                              <m:ctrlPr>
                                <a:rPr lang="en-GB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radPr>
                            <m:deg/>
                            <m:e>
                              <m:f>
                                <m:fPr>
                                  <m:ctrlPr>
                                    <a:rPr lang="en-GB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sSup>
                                    <m:sSupPr>
                                      <m:ctrlPr>
                                        <a:rPr lang="en-GB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pPr>
                                    <m:e>
                                      <m:d>
                                        <m:d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dPr>
                                        <m:e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6·</m:t>
                                          </m:r>
                                          <m:sSup>
                                            <m:sSup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pPr>
                                            <m:e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𝜋</m:t>
                                              </m:r>
                                            </m:e>
                                            <m:sup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5</m:t>
                                              </m:r>
                                            </m:sup>
                                          </m:s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·</m:t>
                                          </m:r>
                                          <m:sSup>
                                            <m:sSup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pPr>
                                            <m:e>
                                              <m:sSub>
                                                <m:sSubPr>
                                                  <m:ctrlPr>
                                                    <a:rPr lang="en-GB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</m:ctrlPr>
                                                </m:sSubPr>
                                                <m:e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𝑉</m:t>
                                                  </m:r>
                                                </m:e>
                                                <m:sub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0</m:t>
                                                  </m:r>
                                                </m:sub>
                                              </m:sSub>
                                            </m:e>
                                            <m:sup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2</m:t>
                                              </m:r>
                                            </m:sup>
                                          </m:sSup>
                                        </m:e>
                                      </m:d>
                                    </m:e>
                                    <m:sup>
                                      <m:f>
                                        <m:f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fPr>
                                        <m:num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1</m:t>
                                          </m:r>
                                        </m:num>
                                        <m:den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3</m:t>
                                          </m:r>
                                        </m:den>
                                      </m:f>
                                    </m:sup>
                                  </m:sSup>
                                  <m:nary>
                                    <m:naryPr>
                                      <m:chr m:val="∑"/>
                                      <m:limLoc m:val="undOvr"/>
                                      <m:grow m:val="on"/>
                                      <m:supHide m:val="on"/>
                                      <m:ctrlPr>
                                        <a:rPr lang="en-GB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naryPr>
                                    <m:sub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ⅈ</m:t>
                                      </m:r>
                                    </m:sub>
                                    <m:sup/>
                                    <m:e>
                                      <m:sSub>
                                        <m:sSub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𝑐</m:t>
                                          </m:r>
                                        </m:e>
                                        <m:sub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  <m:d>
                                        <m:dPr>
                                          <m:begChr m:val="{"/>
                                          <m:endChr m:val="}"/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dPr>
                                        <m:e>
                                          <m:sSup>
                                            <m:sSup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pPr>
                                            <m:e>
                                              <m:d>
                                                <m:dPr>
                                                  <m:ctrlPr>
                                                    <a:rPr lang="en-GB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</m:ctrlPr>
                                                </m:dPr>
                                                <m:e>
                                                  <m:f>
                                                    <m:fPr>
                                                      <m:ctrlPr>
                                                        <a:rPr lang="en-GB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</m:ctrlPr>
                                                    </m:fPr>
                                                    <m:num>
                                                      <m:sSub>
                                                        <m:sSubPr>
                                                          <m:ctrlPr>
                                                            <a:rPr lang="en-GB" sz="110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</m:ctrlPr>
                                                        </m:sSubPr>
                                                        <m:e>
                                                          <m:r>
                                                            <a:rPr lang="en-US" sz="110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𝑀</m:t>
                                                          </m:r>
                                                        </m:e>
                                                        <m:sub>
                                                          <m:r>
                                                            <a:rPr lang="en-US" sz="110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𝑖</m:t>
                                                          </m:r>
                                                        </m:sub>
                                                      </m:sSub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−</m:t>
                                                      </m:r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𝑀</m:t>
                                                      </m:r>
                                                    </m:num>
                                                    <m:den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𝑀</m:t>
                                                      </m:r>
                                                    </m:den>
                                                  </m:f>
                                                </m:e>
                                              </m:d>
                                            </m:e>
                                            <m:sup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2</m:t>
                                              </m:r>
                                            </m:sup>
                                          </m:s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+</m:t>
                                          </m:r>
                                          <m:f>
                                            <m:f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fPr>
                                            <m:num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2</m:t>
                                              </m:r>
                                            </m:num>
                                            <m:den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9</m:t>
                                              </m:r>
                                            </m:den>
                                          </m:f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·</m:t>
                                          </m:r>
                                          <m:sSup>
                                            <m:sSup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pPr>
                                            <m:e>
                                              <m:d>
                                                <m:dPr>
                                                  <m:ctrlPr>
                                                    <a:rPr lang="en-GB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</m:ctrlPr>
                                                </m:dPr>
                                                <m:e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6.4·</m:t>
                                                  </m:r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𝛾</m:t>
                                                  </m:r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·</m:t>
                                                  </m:r>
                                                  <m:f>
                                                    <m:fPr>
                                                      <m:ctrlPr>
                                                        <a:rPr lang="en-GB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</m:ctrlPr>
                                                    </m:fPr>
                                                    <m:num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1+</m:t>
                                                      </m:r>
                                                      <m:r>
                                                        <m:rPr>
                                                          <m:sty m:val="p"/>
                                                        </m:rPr>
                                                        <a:rPr lang="en-US" sz="1100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υ</m:t>
                                                      </m:r>
                                                    </m:num>
                                                    <m:den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1−</m:t>
                                                      </m:r>
                                                      <m:r>
                                                        <m:rPr>
                                                          <m:sty m:val="p"/>
                                                        </m:rPr>
                                                        <a:rPr lang="en-US" sz="1100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υ</m:t>
                                                      </m:r>
                                                    </m:den>
                                                  </m:f>
                                                </m:e>
                                              </m:d>
                                            </m:e>
                                            <m:sup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2</m:t>
                                              </m:r>
                                            </m:sup>
                                          </m:s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·</m:t>
                                          </m:r>
                                          <m:sSup>
                                            <m:sSup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pPr>
                                            <m:e>
                                              <m:d>
                                                <m:dPr>
                                                  <m:ctrlPr>
                                                    <a:rPr lang="en-GB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</m:ctrlPr>
                                                </m:dPr>
                                                <m:e>
                                                  <m:f>
                                                    <m:fPr>
                                                      <m:ctrlPr>
                                                        <a:rPr lang="en-GB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</m:ctrlPr>
                                                    </m:fPr>
                                                    <m:num>
                                                      <m:sSub>
                                                        <m:sSubPr>
                                                          <m:ctrlPr>
                                                            <a:rPr lang="en-GB" sz="110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</m:ctrlPr>
                                                        </m:sSubPr>
                                                        <m:e>
                                                          <m:r>
                                                            <a:rPr lang="en-US" sz="110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𝑅</m:t>
                                                          </m:r>
                                                        </m:e>
                                                        <m:sub>
                                                          <m:r>
                                                            <a:rPr lang="en-US" sz="110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𝑖</m:t>
                                                          </m:r>
                                                        </m:sub>
                                                      </m:sSub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−</m:t>
                                                      </m:r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𝑅</m:t>
                                                      </m:r>
                                                    </m:num>
                                                    <m:den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𝑅</m:t>
                                                      </m:r>
                                                    </m:den>
                                                  </m:f>
                                                </m:e>
                                              </m:d>
                                            </m:e>
                                            <m:sup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2</m:t>
                                              </m:r>
                                            </m:sup>
                                          </m:s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+(</m:t>
                                          </m:r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𝑎</m:t>
                                          </m:r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·</m:t>
                                          </m:r>
                                          <m:sSup>
                                            <m:sSup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pPr>
                                            <m:e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𝑑</m:t>
                                              </m:r>
                                            </m:e>
                                            <m:sup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𝑟</m:t>
                                              </m:r>
                                            </m:sup>
                                          </m:s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)</m:t>
                                          </m:r>
                                        </m:e>
                                      </m:d>
                                    </m:e>
                                  </m:nary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·</m:t>
                                  </m:r>
                                  <m:sSub>
                                    <m:sSubPr>
                                      <m:ctrlPr>
                                        <a:rPr lang="en-GB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𝑘</m:t>
                                      </m:r>
                                    </m:e>
                                    <m:sub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𝑚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2·</m:t>
                                  </m:r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𝑘</m:t>
                                  </m:r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·</m:t>
                                  </m:r>
                                  <m:sSub>
                                    <m:sSubPr>
                                      <m:ctrlPr>
                                        <a:rPr lang="en-GB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𝑣</m:t>
                                      </m:r>
                                    </m:e>
                                    <m:sub>
                                      <m:r>
                                        <a:rPr lang="it-IT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𝑎</m:t>
                                      </m:r>
                                    </m:sub>
                                  </m:sSub>
                                </m:den>
                              </m:f>
                            </m:e>
                          </m:rad>
                        </m:e>
                      </m:d>
                    </m:num>
                    <m:den>
                      <m:rad>
                        <m:radPr>
                          <m:degHide m:val="on"/>
                          <m:ctrlPr>
                            <a:rPr lang="en-GB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en-GB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n-GB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d>
                                    <m:dPr>
                                      <m:ctrlPr>
                                        <a:rPr lang="en-GB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6·</m:t>
                                      </m:r>
                                      <m:sSup>
                                        <m:sSup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𝜋</m:t>
                                          </m:r>
                                        </m:e>
                                        <m: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5</m:t>
                                          </m:r>
                                        </m:sup>
                                      </m:sSup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·</m:t>
                                      </m:r>
                                      <m:sSup>
                                        <m:sSup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pPr>
                                        <m:e>
                                          <m:sSub>
                                            <m:sSub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bPr>
                                            <m:e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𝑉</m:t>
                                              </m:r>
                                            </m:e>
                                            <m:sub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0</m:t>
                                              </m:r>
                                            </m:sub>
                                          </m:sSub>
                                        </m:e>
                                        <m: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d>
                                </m:e>
                                <m:sup>
                                  <m:f>
                                    <m:fPr>
                                      <m:ctrlPr>
                                        <a:rPr lang="en-GB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num>
                                    <m:den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3</m:t>
                                      </m:r>
                                    </m:den>
                                  </m:f>
                                </m:sup>
                              </m:sSup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·</m:t>
                              </m:r>
                              <m:nary>
                                <m:naryPr>
                                  <m:chr m:val="∑"/>
                                  <m:limLoc m:val="undOvr"/>
                                  <m:grow m:val="on"/>
                                  <m:supHide m:val="on"/>
                                  <m:ctrlPr>
                                    <a:rPr lang="en-GB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ⅈ</m:t>
                                  </m:r>
                                </m:sub>
                                <m:sup/>
                                <m:e>
                                  <m:sSub>
                                    <m:sSubPr>
                                      <m:ctrlPr>
                                        <a:rPr lang="en-GB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𝑐</m:t>
                                      </m:r>
                                    </m:e>
                                    <m:sub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𝑖</m:t>
                                      </m:r>
                                    </m:sub>
                                  </m:sSub>
                                  <m:d>
                                    <m:dPr>
                                      <m:begChr m:val="{"/>
                                      <m:endChr m:val="}"/>
                                      <m:ctrlPr>
                                        <a:rPr lang="en-GB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sSup>
                                        <m:sSup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pPr>
                                        <m:e>
                                          <m:d>
                                            <m:d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dPr>
                                            <m:e>
                                              <m:f>
                                                <m:fPr>
                                                  <m:ctrlPr>
                                                    <a:rPr lang="en-GB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</m:ctrlPr>
                                                </m:fPr>
                                                <m:num>
                                                  <m:sSub>
                                                    <m:sSubPr>
                                                      <m:ctrlPr>
                                                        <a:rPr lang="en-GB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</m:ctrlPr>
                                                    </m:sSubPr>
                                                    <m:e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𝑀</m:t>
                                                      </m:r>
                                                    </m:e>
                                                    <m:sub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𝑖</m:t>
                                                      </m:r>
                                                    </m:sub>
                                                  </m:sSub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−</m:t>
                                                  </m:r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𝑀</m:t>
                                                  </m:r>
                                                </m:num>
                                                <m:den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𝑀</m:t>
                                                  </m:r>
                                                </m:den>
                                              </m:f>
                                            </m:e>
                                          </m:d>
                                        </m:e>
                                        <m: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+</m:t>
                                      </m:r>
                                      <m:f>
                                        <m:f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fPr>
                                        <m:num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2</m:t>
                                          </m:r>
                                        </m:num>
                                        <m:den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9</m:t>
                                          </m:r>
                                        </m:den>
                                      </m:f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·</m:t>
                                      </m:r>
                                      <m:sSup>
                                        <m:sSup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pPr>
                                        <m:e>
                                          <m:d>
                                            <m:d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dPr>
                                            <m:e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6.4·</m:t>
                                              </m:r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𝛾</m:t>
                                              </m:r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·</m:t>
                                              </m:r>
                                              <m:f>
                                                <m:fPr>
                                                  <m:ctrlPr>
                                                    <a:rPr lang="en-GB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</m:ctrlPr>
                                                </m:fPr>
                                                <m:num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1+</m:t>
                                                  </m:r>
                                                  <m:r>
                                                    <m:rPr>
                                                      <m:sty m:val="p"/>
                                                    </m:rPr>
                                                    <a:rPr lang="en-US" sz="1100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υ</m:t>
                                                  </m:r>
                                                </m:num>
                                                <m:den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1−</m:t>
                                                  </m:r>
                                                  <m:r>
                                                    <m:rPr>
                                                      <m:sty m:val="p"/>
                                                    </m:rPr>
                                                    <a:rPr lang="en-US" sz="1100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υ</m:t>
                                                  </m:r>
                                                </m:den>
                                              </m:f>
                                            </m:e>
                                          </m:d>
                                        </m:e>
                                        <m: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·</m:t>
                                      </m:r>
                                      <m:sSup>
                                        <m:sSup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pPr>
                                        <m:e>
                                          <m:d>
                                            <m:d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dPr>
                                            <m:e>
                                              <m:f>
                                                <m:fPr>
                                                  <m:ctrlPr>
                                                    <a:rPr lang="en-GB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</m:ctrlPr>
                                                </m:fPr>
                                                <m:num>
                                                  <m:sSub>
                                                    <m:sSubPr>
                                                      <m:ctrlPr>
                                                        <a:rPr lang="en-GB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</m:ctrlPr>
                                                    </m:sSubPr>
                                                    <m:e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𝑅</m:t>
                                                      </m:r>
                                                    </m:e>
                                                    <m:sub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𝑖</m:t>
                                                      </m:r>
                                                    </m:sub>
                                                  </m:sSub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−</m:t>
                                                  </m:r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𝑅</m:t>
                                                  </m:r>
                                                </m:num>
                                                <m:den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𝑅</m:t>
                                                  </m:r>
                                                </m:den>
                                              </m:f>
                                            </m:e>
                                          </m:d>
                                        </m:e>
                                        <m: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+(</m:t>
                                      </m:r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𝑎</m:t>
                                      </m:r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·</m:t>
                                      </m:r>
                                      <m:sSup>
                                        <m:sSup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sup>
                                      </m:sSup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)</m:t>
                                      </m:r>
                                    </m:e>
                                  </m:d>
                                </m:e>
                              </m:nary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·</m:t>
                              </m:r>
                              <m:sSub>
                                <m:sSubPr>
                                  <m:ctrlPr>
                                    <a:rPr lang="en-GB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𝑘</m:t>
                                  </m:r>
                                </m:e>
                                <m:sub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2·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𝑘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·</m:t>
                              </m:r>
                              <m:sSub>
                                <m:sSubPr>
                                  <m:ctrlPr>
                                    <a:rPr lang="en-GB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it-IT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𝑣</m:t>
                                  </m:r>
                                </m:e>
                                <m:sub>
                                  <m:r>
                                    <a:rPr lang="it-IT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𝑎</m:t>
                                  </m:r>
                                </m:sub>
                              </m:sSub>
                            </m:den>
                          </m:f>
                        </m:e>
                      </m:rad>
                    </m:den>
                  </m:f>
                </m:oMath>
              </a14:m>
              <a:endParaRPr lang="en-GB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 xmlns="">
        <xdr:sp macro="" textlink="">
          <xdr:nvSpPr>
            <xdr:cNvPr id="17" name="CasellaDiTesto 16"/>
            <xdr:cNvSpPr txBox="1"/>
          </xdr:nvSpPr>
          <xdr:spPr>
            <a:xfrm>
              <a:off x="38100" y="5238750"/>
              <a:ext cx="13320698" cy="1588448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Here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we report the calculation of the corrected scattering parameter (</a:t>
              </a:r>
              <a:r>
                <a:rPr lang="el-G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n-US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calc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).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parameters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are extrapolated from the fitting of the difference between 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𝛤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it-IT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obtained from original Klemens equation form and a value of 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𝛤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which derives from experimental values (</a:t>
              </a:r>
              <a:r>
                <a:rPr lang="el-G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n-GB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opt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as a function of the parameter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So the final revised Klemens equation is: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𝐿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K=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𝑘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𝑚·tan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−1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(√(((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6·𝜋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∑129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_ⅈ▒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{((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𝑖−𝑀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2+2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6.4·𝛾·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𝑖−𝑅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2+(𝑎·𝑑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𝑟)}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·𝑘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2·𝑘·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)/√(((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6·𝜋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𝑉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0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2 )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3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∑129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_ⅈ▒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𝑐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{((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𝑖−𝑀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𝑀)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2+2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9·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6.4·𝛾·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1+υ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1−υ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𝑖−𝑅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𝑅)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2+(𝑎·𝑑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𝑟)}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〗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·𝑘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2·𝑘·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𝑣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))</a:t>
              </a:r>
              <a:endParaRPr lang="en-GB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70</xdr:row>
      <xdr:rowOff>133350</xdr:rowOff>
    </xdr:from>
    <xdr:ext cx="689804" cy="296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sellaDiTesto 18"/>
            <xdr:cNvSpPr txBox="1"/>
          </xdr:nvSpPr>
          <xdr:spPr>
            <a:xfrm>
              <a:off x="1219200" y="12382500"/>
              <a:ext cx="689804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𝛥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</m:acc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𝑌𝐴𝐺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9" name="CasellaDiTesto 18"/>
            <xdr:cNvSpPr txBox="1"/>
          </xdr:nvSpPr>
          <xdr:spPr>
            <a:xfrm>
              <a:off x="1219200" y="12382500"/>
              <a:ext cx="689804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𝛥𝑅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⃗_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𝑌𝐴𝐺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600075</xdr:colOff>
      <xdr:row>70</xdr:row>
      <xdr:rowOff>152400</xdr:rowOff>
    </xdr:from>
    <xdr:ext cx="748666" cy="2968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asellaDiTesto 19"/>
            <xdr:cNvSpPr txBox="1"/>
          </xdr:nvSpPr>
          <xdr:spPr>
            <a:xfrm>
              <a:off x="3038475" y="12401550"/>
              <a:ext cx="748666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𝛥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</m:acc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𝐿𝑢𝐴𝐺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0" name="CasellaDiTesto 19"/>
            <xdr:cNvSpPr txBox="1"/>
          </xdr:nvSpPr>
          <xdr:spPr>
            <a:xfrm>
              <a:off x="3038475" y="12401550"/>
              <a:ext cx="748666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|(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𝛥𝑅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⃗_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𝐿𝑢𝐴𝐺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13</xdr:row>
      <xdr:rowOff>38100</xdr:rowOff>
    </xdr:from>
    <xdr:ext cx="4665123" cy="390525"/>
    <xdr:sp macro="" textlink="">
      <xdr:nvSpPr>
        <xdr:cNvPr id="21" name="CasellaDiTesto 20"/>
        <xdr:cNvSpPr txBox="1"/>
      </xdr:nvSpPr>
      <xdr:spPr>
        <a:xfrm>
          <a:off x="38100" y="2514600"/>
          <a:ext cx="4665123" cy="3905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/>
            <a:t>Example 1: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5at.% Tm</a:t>
          </a:r>
          <a:r>
            <a:rPr lang="en-US" sz="1400" b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3+-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doped (Y,Sc)</a:t>
          </a:r>
          <a:r>
            <a:rPr lang="en-US" sz="1400" b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400" b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transparent ceramics</a:t>
          </a:r>
          <a:endParaRPr lang="en-GB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oneCellAnchor>
  <xdr:oneCellAnchor>
    <xdr:from>
      <xdr:col>0</xdr:col>
      <xdr:colOff>0</xdr:colOff>
      <xdr:row>66</xdr:row>
      <xdr:rowOff>1</xdr:rowOff>
    </xdr:from>
    <xdr:ext cx="4371974" cy="323850"/>
    <xdr:sp macro="" textlink="">
      <xdr:nvSpPr>
        <xdr:cNvPr id="22" name="CasellaDiTesto 21"/>
        <xdr:cNvSpPr txBox="1"/>
      </xdr:nvSpPr>
      <xdr:spPr>
        <a:xfrm>
          <a:off x="0" y="12734926"/>
          <a:ext cx="4371974" cy="323850"/>
        </a:xfrm>
        <a:prstGeom prst="rect">
          <a:avLst/>
        </a:prstGeom>
        <a:solidFill>
          <a:srgbClr val="F9AD8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/>
            <a:t>Example 2: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Lu-doped Yttrium Aluminum Garnet</a:t>
          </a:r>
          <a:endParaRPr lang="en-GB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oneCellAnchor>
  <xdr:oneCellAnchor>
    <xdr:from>
      <xdr:col>1</xdr:col>
      <xdr:colOff>495300</xdr:colOff>
      <xdr:row>0</xdr:row>
      <xdr:rowOff>133350</xdr:rowOff>
    </xdr:from>
    <xdr:ext cx="7168116" cy="405432"/>
    <xdr:sp macro="" textlink="">
      <xdr:nvSpPr>
        <xdr:cNvPr id="23" name="CasellaDiTesto 22"/>
        <xdr:cNvSpPr txBox="1"/>
      </xdr:nvSpPr>
      <xdr:spPr>
        <a:xfrm>
          <a:off x="1104900" y="133350"/>
          <a:ext cx="7168116" cy="405432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/>
            <a:t>Determination of the parameters</a:t>
          </a:r>
          <a:r>
            <a:rPr lang="en-GB" sz="2000" baseline="0"/>
            <a:t> for the revised Klemens equation</a:t>
          </a:r>
          <a:endParaRPr lang="en-GB" sz="2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27</xdr:row>
      <xdr:rowOff>28574</xdr:rowOff>
    </xdr:from>
    <xdr:to>
      <xdr:col>7</xdr:col>
      <xdr:colOff>152400</xdr:colOff>
      <xdr:row>40</xdr:row>
      <xdr:rowOff>76199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333374</xdr:colOff>
      <xdr:row>27</xdr:row>
      <xdr:rowOff>76199</xdr:rowOff>
    </xdr:from>
    <xdr:to>
      <xdr:col>14</xdr:col>
      <xdr:colOff>342899</xdr:colOff>
      <xdr:row>40</xdr:row>
      <xdr:rowOff>85724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79</xdr:row>
      <xdr:rowOff>66675</xdr:rowOff>
    </xdr:from>
    <xdr:to>
      <xdr:col>7</xdr:col>
      <xdr:colOff>304800</xdr:colOff>
      <xdr:row>93</xdr:row>
      <xdr:rowOff>142875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419100</xdr:colOff>
      <xdr:row>79</xdr:row>
      <xdr:rowOff>66675</xdr:rowOff>
    </xdr:from>
    <xdr:to>
      <xdr:col>15</xdr:col>
      <xdr:colOff>304800</xdr:colOff>
      <xdr:row>93</xdr:row>
      <xdr:rowOff>142875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161925</xdr:colOff>
      <xdr:row>27</xdr:row>
      <xdr:rowOff>152400</xdr:rowOff>
    </xdr:from>
    <xdr:to>
      <xdr:col>21</xdr:col>
      <xdr:colOff>190500</xdr:colOff>
      <xdr:row>40</xdr:row>
      <xdr:rowOff>66675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0</xdr:colOff>
      <xdr:row>2</xdr:row>
      <xdr:rowOff>95250</xdr:rowOff>
    </xdr:from>
    <xdr:ext cx="55424015" cy="16955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asellaDiTesto 6"/>
            <xdr:cNvSpPr txBox="1"/>
          </xdr:nvSpPr>
          <xdr:spPr>
            <a:xfrm>
              <a:off x="0" y="476250"/>
              <a:ext cx="55424015" cy="169559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Here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 method to calculate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parameter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</m:t>
                  </m:r>
                  <m:r>
                    <a:rPr lang="it-IT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for  the</a:t>
              </a:r>
              <a:r>
                <a:rPr lang="en-GB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compounds under study.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begChr m:val="|"/>
                          <m:endChr m:val="|"/>
                          <m:ctrlPr>
                            <a:rPr lang="en-GB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n-GB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acc>
                                <m:accPr>
                                  <m:chr m:val="⃗"/>
                                  <m:ctrlPr>
                                    <a:rPr lang="en-GB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acc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𝛥</m:t>
                                  </m:r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</m:acc>
                            </m:e>
                            <m:sub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d>
                    </m:num>
                    <m:den>
                      <m:sSub>
                        <m:sSubPr>
                          <m:ctrlPr>
                            <a:rPr lang="en-GB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𝑎</m:t>
                          </m:r>
                        </m:e>
                        <m:sub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𝐶</m:t>
                          </m:r>
                        </m:sub>
                      </m:sSub>
                    </m:den>
                  </m:f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·</m:t>
                  </m:r>
                  <m:f>
                    <m:f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num>
                    <m:den>
                      <m:sSub>
                        <m:sSubPr>
                          <m:ctrlPr>
                            <a:rPr lang="en-GB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𝒂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A</m:t>
                          </m:r>
                        </m:sub>
                      </m:s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𝒂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B</m:t>
                          </m:r>
                        </m:sub>
                      </m:sSub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 </a:t>
              </a:r>
              <a14:m>
                <m:oMath xmlns:m="http://schemas.openxmlformats.org/officeDocument/2006/math">
                  <m:d>
                    <m:dPr>
                      <m:begChr m:val="|"/>
                      <m:endChr m:val="|"/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sSub>
                        <m:sSubPr>
                          <m:ctrlPr>
                            <a:rPr lang="en-GB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acc>
                            <m:accPr>
                              <m:chr m:val="⃗"/>
                              <m:ctrlPr>
                                <a:rPr lang="en-GB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accPr>
                            <m:e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𝛥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</m:acc>
                        </m:e>
                        <m:sub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</m:sSub>
                    </m:e>
                  </m:d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with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 = A or B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is the average displacement of the atoms of the  partially doped system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 comparison to the undoped host lattice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 or B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respectively; </a:t>
              </a:r>
            </a:p>
            <a:p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𝜎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is the average bond length, for the compound under consideration. The variables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𝒂</m:t>
                      </m:r>
                    </m:e>
                    <m: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𝒊</m:t>
                      </m:r>
                    </m:sub>
                  </m:sSub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are the average side of the cell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with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𝐵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referring respectively to the pure compounds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𝐵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to the mixed compositions samples,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𝐶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,</m:t>
                  </m:r>
                </m:oMath>
              </a14:m>
              <a:endParaRPr lang="it-IT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with weight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𝐴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(1−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𝐵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that is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10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xa</a:t>
              </a:r>
              <a:r>
                <a:rPr lang="en-US" sz="110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+(1-x)a</a:t>
              </a:r>
              <a:r>
                <a:rPr lang="en-US" sz="110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term </a:t>
              </a:r>
              <a14:m>
                <m:oMath xmlns:m="http://schemas.openxmlformats.org/officeDocument/2006/math">
                  <m:f>
                    <m:f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𝒂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A</m:t>
                          </m:r>
                        </m:sub>
                      </m:sSub>
                      <m:r>
                        <a:rPr lang="en-US" sz="1100" b="1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</m:t>
                      </m:r>
                      <m:sSub>
                        <m:sSubPr>
                          <m:ctrlPr>
                            <a:rPr lang="en-GB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it-IT" sz="1100" b="1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𝒂</m:t>
                          </m:r>
                        </m:e>
                        <m:sub>
                          <m:r>
                            <m:rPr>
                              <m:sty m:val="p"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B</m:t>
                          </m:r>
                        </m:sub>
                      </m:sSub>
                    </m:num>
                    <m:den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den>
                  </m:f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is used as a normalization factor ensuring the consistency of the model and comparability across different materials. </a:t>
              </a:r>
            </a:p>
          </xdr:txBody>
        </xdr:sp>
      </mc:Choice>
      <mc:Fallback>
        <xdr:sp macro="" textlink="">
          <xdr:nvSpPr>
            <xdr:cNvPr id="7" name="CasellaDiTesto 6"/>
            <xdr:cNvSpPr txBox="1"/>
          </xdr:nvSpPr>
          <xdr:spPr>
            <a:xfrm>
              <a:off x="0" y="476250"/>
              <a:ext cx="55424015" cy="1695592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Here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the method to calculate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parameter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for  the</a:t>
              </a:r>
              <a:r>
                <a:rPr lang="en-GB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compounds under study.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𝑑=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𝛥𝑅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|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 ·2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it-IT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𝒂</a:t>
              </a:r>
              <a:r>
                <a:rPr lang="en-GB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𝒂</a:t>
              </a:r>
              <a:r>
                <a:rPr lang="en-GB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GB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                                                                                               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where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𝛥𝑅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|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with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 = A or B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is the average displacement of the atoms of the  partially doped system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C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in comparison to the undoped host lattice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 or B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respectively; </a:t>
              </a:r>
            </a:p>
            <a:p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𝜎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is the average bond length, for the compound under consideration. The variables 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𝒂</a:t>
              </a:r>
              <a:r>
                <a:rPr lang="en-GB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𝒊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are the average side of the cell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with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i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=𝐴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referring respectively to the pure compounds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to the mixed compositions samples,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𝐶,</a:t>
              </a:r>
              <a:endParaRPr lang="it-IT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with weight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(1−𝑥)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for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, that is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10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 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 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xa</a:t>
              </a:r>
              <a:r>
                <a:rPr lang="en-US" sz="110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A</a:t>
              </a:r>
              <a:r>
                <a:rPr lang="en-US" sz="1100" i="1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+(1-x)a</a:t>
              </a:r>
              <a:r>
                <a:rPr lang="en-US" sz="1100" i="1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B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 </a:t>
              </a:r>
            </a:p>
            <a:p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term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it-IT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𝒂</a:t>
              </a:r>
              <a:r>
                <a:rPr lang="en-GB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A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it-IT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𝒂</a:t>
              </a:r>
              <a:r>
                <a:rPr lang="en-GB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B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is used as a normalization factor ensuring the consistency of the model and comparability across different materials. </a:t>
              </a:r>
            </a:p>
          </xdr:txBody>
        </xdr:sp>
      </mc:Fallback>
    </mc:AlternateContent>
    <xdr:clientData/>
  </xdr:oneCellAnchor>
  <xdr:oneCellAnchor>
    <xdr:from>
      <xdr:col>1</xdr:col>
      <xdr:colOff>552450</xdr:colOff>
      <xdr:row>17</xdr:row>
      <xdr:rowOff>114300</xdr:rowOff>
    </xdr:from>
    <xdr:ext cx="740844" cy="2968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asellaDiTesto 7"/>
            <xdr:cNvSpPr txBox="1"/>
          </xdr:nvSpPr>
          <xdr:spPr>
            <a:xfrm>
              <a:off x="1314450" y="3248025"/>
              <a:ext cx="740844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𝛥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</m:acc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8" name="CasellaDiTesto 7"/>
            <xdr:cNvSpPr txBox="1"/>
          </xdr:nvSpPr>
          <xdr:spPr>
            <a:xfrm>
              <a:off x="1314450" y="3248025"/>
              <a:ext cx="740844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𝛥𝑅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⃗_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𝑌2𝑂3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76200</xdr:colOff>
      <xdr:row>17</xdr:row>
      <xdr:rowOff>123825</xdr:rowOff>
    </xdr:from>
    <xdr:ext cx="781496" cy="2968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asellaDiTesto 8"/>
            <xdr:cNvSpPr txBox="1"/>
          </xdr:nvSpPr>
          <xdr:spPr>
            <a:xfrm>
              <a:off x="4686300" y="3248025"/>
              <a:ext cx="781496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𝛥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</m:acc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𝑆𝑐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9" name="CasellaDiTesto 8"/>
            <xdr:cNvSpPr txBox="1"/>
          </xdr:nvSpPr>
          <xdr:spPr>
            <a:xfrm>
              <a:off x="4686300" y="3248025"/>
              <a:ext cx="781496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𝛥𝑅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⃗_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𝑆𝑐2𝑂3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</xdr:col>
      <xdr:colOff>523875</xdr:colOff>
      <xdr:row>17</xdr:row>
      <xdr:rowOff>123825</xdr:rowOff>
    </xdr:from>
    <xdr:ext cx="184731" cy="264560"/>
    <xdr:sp macro="" textlink="">
      <xdr:nvSpPr>
        <xdr:cNvPr id="10" name="CasellaDiTesto 9"/>
        <xdr:cNvSpPr txBox="1"/>
      </xdr:nvSpPr>
      <xdr:spPr>
        <a:xfrm>
          <a:off x="20478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523875</xdr:colOff>
      <xdr:row>17</xdr:row>
      <xdr:rowOff>123825</xdr:rowOff>
    </xdr:from>
    <xdr:ext cx="184731" cy="264560"/>
    <xdr:sp macro="" textlink="">
      <xdr:nvSpPr>
        <xdr:cNvPr id="11" name="CasellaDiTesto 10"/>
        <xdr:cNvSpPr txBox="1"/>
      </xdr:nvSpPr>
      <xdr:spPr>
        <a:xfrm>
          <a:off x="5133975" y="3248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9</xdr:col>
      <xdr:colOff>514350</xdr:colOff>
      <xdr:row>17</xdr:row>
      <xdr:rowOff>123825</xdr:rowOff>
    </xdr:from>
    <xdr:ext cx="841064" cy="2968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asellaDiTesto 11"/>
            <xdr:cNvSpPr txBox="1"/>
          </xdr:nvSpPr>
          <xdr:spPr>
            <a:xfrm>
              <a:off x="7448550" y="3248025"/>
              <a:ext cx="841064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𝛥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</m:acc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𝑇𝑚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𝑂</m:t>
                            </m:r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2" name="CasellaDiTesto 11"/>
            <xdr:cNvSpPr txBox="1"/>
          </xdr:nvSpPr>
          <xdr:spPr>
            <a:xfrm>
              <a:off x="7448550" y="3248025"/>
              <a:ext cx="841064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𝛥𝑅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⃗_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𝑇𝑚2𝑂3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523875</xdr:colOff>
      <xdr:row>51</xdr:row>
      <xdr:rowOff>123825</xdr:rowOff>
    </xdr:from>
    <xdr:ext cx="184731" cy="264560"/>
    <xdr:sp macro="" textlink="">
      <xdr:nvSpPr>
        <xdr:cNvPr id="13" name="CasellaDiTesto 12"/>
        <xdr:cNvSpPr txBox="1"/>
      </xdr:nvSpPr>
      <xdr:spPr>
        <a:xfrm>
          <a:off x="523875" y="97631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0</xdr:col>
      <xdr:colOff>38100</xdr:colOff>
      <xdr:row>42</xdr:row>
      <xdr:rowOff>133350</xdr:rowOff>
    </xdr:from>
    <xdr:ext cx="13320698" cy="158844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asellaDiTesto 13"/>
            <xdr:cNvSpPr txBox="1"/>
          </xdr:nvSpPr>
          <xdr:spPr>
            <a:xfrm>
              <a:off x="38100" y="8058150"/>
              <a:ext cx="13320698" cy="1588448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Here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we report the calculation of the corrected scattering parameter (</a:t>
              </a:r>
              <a:r>
                <a:rPr lang="el-G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n-US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calc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).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parameters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𝑎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𝑟</m:t>
                  </m:r>
                </m:oMath>
              </a14:m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are extrapolated from the fitting of the difference between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it-IT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𝛤</m:t>
                      </m:r>
                    </m:e>
                    <m:sub>
                      <m:r>
                        <a:rPr lang="it-IT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it-IT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obtained from original Klemens equation form and a value of </a:t>
              </a:r>
              <a14:m>
                <m:oMath xmlns:m="http://schemas.openxmlformats.org/officeDocument/2006/math">
                  <m:r>
                    <a:rPr lang="it-IT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𝛤</m:t>
                  </m:r>
                </m:oMath>
              </a14:m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which derives from experimental values (</a:t>
              </a:r>
              <a:r>
                <a:rPr lang="el-G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n-GB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opt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as a function of the parameter </a:t>
              </a:r>
              <a14:m>
                <m:oMath xmlns:m="http://schemas.openxmlformats.org/officeDocument/2006/math"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</m:t>
                  </m:r>
                </m:oMath>
              </a14:m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So the final revised Klemens equation is: </a:t>
              </a:r>
              <a14:m>
                <m:oMath xmlns:m="http://schemas.openxmlformats.org/officeDocument/2006/math">
                  <m:sSub>
                    <m:sSub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sSub>
                        <m:sSubPr>
                          <m:ctrlPr>
                            <a:rPr lang="en-GB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e>
                        <m:sub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𝐿</m:t>
                          </m:r>
                        </m:sub>
                      </m:sSub>
                    </m:e>
                    <m:sub>
                      <m:r>
                        <m:rPr>
                          <m:sty m:val="p"/>
                        </m:rPr>
                        <a:rPr lang="en-US" sz="110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K</m:t>
                      </m:r>
                    </m:sub>
                  </m:sSub>
                  <m:r>
                    <a:rPr lang="en-US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f>
                    <m:fPr>
                      <m:ctrl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sSub>
                        <m:sSubPr>
                          <m:ctrlPr>
                            <a:rPr lang="en-GB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𝑘</m:t>
                          </m:r>
                        </m:e>
                        <m:sub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sub>
                      </m:sSub>
                      <m:r>
                        <a:rPr lang="en-US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·</m:t>
                      </m:r>
                      <m:sSup>
                        <m:sSupPr>
                          <m:ctrlPr>
                            <a:rPr lang="en-GB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en-US" sz="110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tan</m:t>
                          </m:r>
                        </m:e>
                        <m:sup>
                          <m:r>
                            <a:rPr lang="en-US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−1</m:t>
                          </m:r>
                        </m:sup>
                      </m:sSup>
                      <m:d>
                        <m:dPr>
                          <m:ctrlPr>
                            <a:rPr lang="en-GB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ad>
                            <m:radPr>
                              <m:degHide m:val="on"/>
                              <m:ctrlPr>
                                <a:rPr lang="en-GB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radPr>
                            <m:deg/>
                            <m:e>
                              <m:f>
                                <m:fPr>
                                  <m:ctrlPr>
                                    <a:rPr lang="en-GB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sSup>
                                    <m:sSupPr>
                                      <m:ctrlPr>
                                        <a:rPr lang="en-GB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pPr>
                                    <m:e>
                                      <m:d>
                                        <m:d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dPr>
                                        <m:e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6·</m:t>
                                          </m:r>
                                          <m:sSup>
                                            <m:sSup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pPr>
                                            <m:e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𝜋</m:t>
                                              </m:r>
                                            </m:e>
                                            <m:sup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5</m:t>
                                              </m:r>
                                            </m:sup>
                                          </m:s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·</m:t>
                                          </m:r>
                                          <m:sSup>
                                            <m:sSup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pPr>
                                            <m:e>
                                              <m:sSub>
                                                <m:sSubPr>
                                                  <m:ctrlPr>
                                                    <a:rPr lang="en-GB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</m:ctrlPr>
                                                </m:sSubPr>
                                                <m:e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𝑉</m:t>
                                                  </m:r>
                                                </m:e>
                                                <m:sub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0</m:t>
                                                  </m:r>
                                                </m:sub>
                                              </m:sSub>
                                            </m:e>
                                            <m:sup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2</m:t>
                                              </m:r>
                                            </m:sup>
                                          </m:sSup>
                                        </m:e>
                                      </m:d>
                                    </m:e>
                                    <m:sup>
                                      <m:f>
                                        <m:f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fPr>
                                        <m:num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1</m:t>
                                          </m:r>
                                        </m:num>
                                        <m:den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3</m:t>
                                          </m:r>
                                        </m:den>
                                      </m:f>
                                    </m:sup>
                                  </m:sSup>
                                  <m:nary>
                                    <m:naryPr>
                                      <m:chr m:val="∑"/>
                                      <m:limLoc m:val="undOvr"/>
                                      <m:grow m:val="on"/>
                                      <m:supHide m:val="on"/>
                                      <m:ctrlPr>
                                        <a:rPr lang="en-GB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naryPr>
                                    <m:sub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ⅈ</m:t>
                                      </m:r>
                                    </m:sub>
                                    <m:sup/>
                                    <m:e>
                                      <m:sSub>
                                        <m:sSub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𝑐</m:t>
                                          </m:r>
                                        </m:e>
                                        <m:sub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  <m:d>
                                        <m:dPr>
                                          <m:begChr m:val="{"/>
                                          <m:endChr m:val="}"/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dPr>
                                        <m:e>
                                          <m:sSup>
                                            <m:sSup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pPr>
                                            <m:e>
                                              <m:d>
                                                <m:dPr>
                                                  <m:ctrlPr>
                                                    <a:rPr lang="en-GB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</m:ctrlPr>
                                                </m:dPr>
                                                <m:e>
                                                  <m:f>
                                                    <m:fPr>
                                                      <m:ctrlPr>
                                                        <a:rPr lang="en-GB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</m:ctrlPr>
                                                    </m:fPr>
                                                    <m:num>
                                                      <m:sSub>
                                                        <m:sSubPr>
                                                          <m:ctrlPr>
                                                            <a:rPr lang="en-GB" sz="110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</m:ctrlPr>
                                                        </m:sSubPr>
                                                        <m:e>
                                                          <m:r>
                                                            <a:rPr lang="en-US" sz="110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𝑀</m:t>
                                                          </m:r>
                                                        </m:e>
                                                        <m:sub>
                                                          <m:r>
                                                            <a:rPr lang="en-US" sz="110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𝑖</m:t>
                                                          </m:r>
                                                        </m:sub>
                                                      </m:sSub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−</m:t>
                                                      </m:r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𝑀</m:t>
                                                      </m:r>
                                                    </m:num>
                                                    <m:den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𝑀</m:t>
                                                      </m:r>
                                                    </m:den>
                                                  </m:f>
                                                </m:e>
                                              </m:d>
                                            </m:e>
                                            <m:sup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2</m:t>
                                              </m:r>
                                            </m:sup>
                                          </m:s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+</m:t>
                                          </m:r>
                                          <m:f>
                                            <m:f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fPr>
                                            <m:num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2</m:t>
                                              </m:r>
                                            </m:num>
                                            <m:den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9</m:t>
                                              </m:r>
                                            </m:den>
                                          </m:f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·</m:t>
                                          </m:r>
                                          <m:sSup>
                                            <m:sSup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pPr>
                                            <m:e>
                                              <m:d>
                                                <m:dPr>
                                                  <m:ctrlPr>
                                                    <a:rPr lang="en-GB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</m:ctrlPr>
                                                </m:dPr>
                                                <m:e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6.4·</m:t>
                                                  </m:r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𝛾</m:t>
                                                  </m:r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·</m:t>
                                                  </m:r>
                                                  <m:f>
                                                    <m:fPr>
                                                      <m:ctrlPr>
                                                        <a:rPr lang="en-GB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</m:ctrlPr>
                                                    </m:fPr>
                                                    <m:num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1+</m:t>
                                                      </m:r>
                                                      <m:r>
                                                        <m:rPr>
                                                          <m:sty m:val="p"/>
                                                        </m:rPr>
                                                        <a:rPr lang="en-US" sz="1100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υ</m:t>
                                                      </m:r>
                                                    </m:num>
                                                    <m:den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1−</m:t>
                                                      </m:r>
                                                      <m:r>
                                                        <m:rPr>
                                                          <m:sty m:val="p"/>
                                                        </m:rPr>
                                                        <a:rPr lang="en-US" sz="1100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υ</m:t>
                                                      </m:r>
                                                    </m:den>
                                                  </m:f>
                                                </m:e>
                                              </m:d>
                                            </m:e>
                                            <m:sup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2</m:t>
                                              </m:r>
                                            </m:sup>
                                          </m:s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·</m:t>
                                          </m:r>
                                          <m:sSup>
                                            <m:sSup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pPr>
                                            <m:e>
                                              <m:d>
                                                <m:dPr>
                                                  <m:ctrlPr>
                                                    <a:rPr lang="en-GB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</m:ctrlPr>
                                                </m:dPr>
                                                <m:e>
                                                  <m:f>
                                                    <m:fPr>
                                                      <m:ctrlPr>
                                                        <a:rPr lang="en-GB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</m:ctrlPr>
                                                    </m:fPr>
                                                    <m:num>
                                                      <m:sSub>
                                                        <m:sSubPr>
                                                          <m:ctrlPr>
                                                            <a:rPr lang="en-GB" sz="110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</m:ctrlPr>
                                                        </m:sSubPr>
                                                        <m:e>
                                                          <m:r>
                                                            <a:rPr lang="en-US" sz="110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𝑅</m:t>
                                                          </m:r>
                                                        </m:e>
                                                        <m:sub>
                                                          <m:r>
                                                            <a:rPr lang="en-US" sz="1100" i="1">
                                                              <a:solidFill>
                                                                <a:schemeClr val="tx1"/>
                                                              </a:solidFill>
                                                              <a:effectLst/>
                                                              <a:latin typeface="Cambria Math" panose="02040503050406030204" pitchFamily="18" charset="0"/>
                                                              <a:ea typeface="+mn-ea"/>
                                                              <a:cs typeface="+mn-cs"/>
                                                            </a:rPr>
                                                            <m:t>𝑖</m:t>
                                                          </m:r>
                                                        </m:sub>
                                                      </m:sSub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−</m:t>
                                                      </m:r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𝑅</m:t>
                                                      </m:r>
                                                    </m:num>
                                                    <m:den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𝑅</m:t>
                                                      </m:r>
                                                    </m:den>
                                                  </m:f>
                                                </m:e>
                                              </m:d>
                                            </m:e>
                                            <m:sup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2</m:t>
                                              </m:r>
                                            </m:sup>
                                          </m:s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+(</m:t>
                                          </m:r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𝑎</m:t>
                                          </m:r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·</m:t>
                                          </m:r>
                                          <m:sSup>
                                            <m:sSup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pPr>
                                            <m:e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𝑑</m:t>
                                              </m:r>
                                            </m:e>
                                            <m:sup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𝑟</m:t>
                                              </m:r>
                                            </m:sup>
                                          </m:s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)</m:t>
                                          </m:r>
                                        </m:e>
                                      </m:d>
                                    </m:e>
                                  </m:nary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·</m:t>
                                  </m:r>
                                  <m:sSub>
                                    <m:sSubPr>
                                      <m:ctrlPr>
                                        <a:rPr lang="en-GB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𝑘</m:t>
                                      </m:r>
                                    </m:e>
                                    <m:sub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𝑚</m:t>
                                      </m:r>
                                    </m:sub>
                                  </m:sSub>
                                </m:num>
                                <m:den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2·</m:t>
                                  </m:r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𝑘</m:t>
                                  </m:r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·</m:t>
                                  </m:r>
                                  <m:sSub>
                                    <m:sSubPr>
                                      <m:ctrlPr>
                                        <a:rPr lang="en-GB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it-IT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𝑣</m:t>
                                      </m:r>
                                    </m:e>
                                    <m:sub>
                                      <m:r>
                                        <a:rPr lang="it-IT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𝑎</m:t>
                                      </m:r>
                                    </m:sub>
                                  </m:sSub>
                                </m:den>
                              </m:f>
                            </m:e>
                          </m:rad>
                        </m:e>
                      </m:d>
                    </m:num>
                    <m:den>
                      <m:rad>
                        <m:radPr>
                          <m:degHide m:val="on"/>
                          <m:ctrlPr>
                            <a:rPr lang="en-GB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radPr>
                        <m:deg/>
                        <m:e>
                          <m:f>
                            <m:fPr>
                              <m:ctrlPr>
                                <a:rPr lang="en-GB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en-GB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pPr>
                                <m:e>
                                  <m:d>
                                    <m:dPr>
                                      <m:ctrlPr>
                                        <a:rPr lang="en-GB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6·</m:t>
                                      </m:r>
                                      <m:sSup>
                                        <m:sSup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𝜋</m:t>
                                          </m:r>
                                        </m:e>
                                        <m: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5</m:t>
                                          </m:r>
                                        </m:sup>
                                      </m:sSup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·</m:t>
                                      </m:r>
                                      <m:sSup>
                                        <m:sSup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pPr>
                                        <m:e>
                                          <m:sSub>
                                            <m:sSub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sSubPr>
                                            <m:e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𝑉</m:t>
                                              </m:r>
                                            </m:e>
                                            <m:sub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0</m:t>
                                              </m:r>
                                            </m:sub>
                                          </m:sSub>
                                        </m:e>
                                        <m: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</m:e>
                                  </m:d>
                                </m:e>
                                <m:sup>
                                  <m:f>
                                    <m:fPr>
                                      <m:ctrlPr>
                                        <a:rPr lang="en-GB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1</m:t>
                                      </m:r>
                                    </m:num>
                                    <m:den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3</m:t>
                                      </m:r>
                                    </m:den>
                                  </m:f>
                                </m:sup>
                              </m:sSup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·</m:t>
                              </m:r>
                              <m:nary>
                                <m:naryPr>
                                  <m:chr m:val="∑"/>
                                  <m:limLoc m:val="undOvr"/>
                                  <m:grow m:val="on"/>
                                  <m:supHide m:val="on"/>
                                  <m:ctrlPr>
                                    <a:rPr lang="en-GB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ⅈ</m:t>
                                  </m:r>
                                </m:sub>
                                <m:sup/>
                                <m:e>
                                  <m:sSub>
                                    <m:sSubPr>
                                      <m:ctrlPr>
                                        <a:rPr lang="en-GB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𝑐</m:t>
                                      </m:r>
                                    </m:e>
                                    <m:sub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𝑖</m:t>
                                      </m:r>
                                    </m:sub>
                                  </m:sSub>
                                  <m:d>
                                    <m:dPr>
                                      <m:begChr m:val="{"/>
                                      <m:endChr m:val="}"/>
                                      <m:ctrlPr>
                                        <a:rPr lang="en-GB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dPr>
                                    <m:e>
                                      <m:sSup>
                                        <m:sSup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pPr>
                                        <m:e>
                                          <m:d>
                                            <m:d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dPr>
                                            <m:e>
                                              <m:f>
                                                <m:fPr>
                                                  <m:ctrlPr>
                                                    <a:rPr lang="en-GB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</m:ctrlPr>
                                                </m:fPr>
                                                <m:num>
                                                  <m:sSub>
                                                    <m:sSubPr>
                                                      <m:ctrlPr>
                                                        <a:rPr lang="en-GB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</m:ctrlPr>
                                                    </m:sSubPr>
                                                    <m:e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𝑀</m:t>
                                                      </m:r>
                                                    </m:e>
                                                    <m:sub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𝑖</m:t>
                                                      </m:r>
                                                    </m:sub>
                                                  </m:sSub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−</m:t>
                                                  </m:r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𝑀</m:t>
                                                  </m:r>
                                                </m:num>
                                                <m:den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𝑀</m:t>
                                                  </m:r>
                                                </m:den>
                                              </m:f>
                                            </m:e>
                                          </m:d>
                                        </m:e>
                                        <m: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+</m:t>
                                      </m:r>
                                      <m:f>
                                        <m:f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fPr>
                                        <m:num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2</m:t>
                                          </m:r>
                                        </m:num>
                                        <m:den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9</m:t>
                                          </m:r>
                                        </m:den>
                                      </m:f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·</m:t>
                                      </m:r>
                                      <m:sSup>
                                        <m:sSup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pPr>
                                        <m:e>
                                          <m:d>
                                            <m:d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dPr>
                                            <m:e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6.4·</m:t>
                                              </m:r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𝛾</m:t>
                                              </m:r>
                                              <m:r>
                                                <a:rPr lang="en-US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  <m:t>·</m:t>
                                              </m:r>
                                              <m:f>
                                                <m:fPr>
                                                  <m:ctrlPr>
                                                    <a:rPr lang="en-GB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</m:ctrlPr>
                                                </m:fPr>
                                                <m:num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1+</m:t>
                                                  </m:r>
                                                  <m:r>
                                                    <m:rPr>
                                                      <m:sty m:val="p"/>
                                                    </m:rPr>
                                                    <a:rPr lang="en-US" sz="1100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υ</m:t>
                                                  </m:r>
                                                </m:num>
                                                <m:den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1−</m:t>
                                                  </m:r>
                                                  <m:r>
                                                    <m:rPr>
                                                      <m:sty m:val="p"/>
                                                    </m:rPr>
                                                    <a:rPr lang="en-US" sz="1100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υ</m:t>
                                                  </m:r>
                                                </m:den>
                                              </m:f>
                                            </m:e>
                                          </m:d>
                                        </m:e>
                                        <m: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·</m:t>
                                      </m:r>
                                      <m:sSup>
                                        <m:sSup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pPr>
                                        <m:e>
                                          <m:d>
                                            <m:dPr>
                                              <m:ctrlPr>
                                                <a:rPr lang="en-GB" sz="1100" i="1">
                                                  <a:solidFill>
                                                    <a:schemeClr val="tx1"/>
                                                  </a:solidFill>
                                                  <a:effectLst/>
                                                  <a:latin typeface="Cambria Math" panose="02040503050406030204" pitchFamily="18" charset="0"/>
                                                  <a:ea typeface="+mn-ea"/>
                                                  <a:cs typeface="+mn-cs"/>
                                                </a:rPr>
                                              </m:ctrlPr>
                                            </m:dPr>
                                            <m:e>
                                              <m:f>
                                                <m:fPr>
                                                  <m:ctrlPr>
                                                    <a:rPr lang="en-GB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</m:ctrlPr>
                                                </m:fPr>
                                                <m:num>
                                                  <m:sSub>
                                                    <m:sSubPr>
                                                      <m:ctrlPr>
                                                        <a:rPr lang="en-GB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</m:ctrlPr>
                                                    </m:sSubPr>
                                                    <m:e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𝑅</m:t>
                                                      </m:r>
                                                    </m:e>
                                                    <m:sub>
                                                      <m:r>
                                                        <a:rPr lang="en-US" sz="1100" i="1">
                                                          <a:solidFill>
                                                            <a:schemeClr val="tx1"/>
                                                          </a:solidFill>
                                                          <a:effectLst/>
                                                          <a:latin typeface="Cambria Math" panose="02040503050406030204" pitchFamily="18" charset="0"/>
                                                          <a:ea typeface="+mn-ea"/>
                                                          <a:cs typeface="+mn-cs"/>
                                                        </a:rPr>
                                                        <m:t>𝑖</m:t>
                                                      </m:r>
                                                    </m:sub>
                                                  </m:sSub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−</m:t>
                                                  </m:r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𝑅</m:t>
                                                  </m:r>
                                                </m:num>
                                                <m:den>
                                                  <m:r>
                                                    <a:rPr lang="en-US" sz="1100" i="1">
                                                      <a:solidFill>
                                                        <a:schemeClr val="tx1"/>
                                                      </a:solidFill>
                                                      <a:effectLst/>
                                                      <a:latin typeface="Cambria Math" panose="02040503050406030204" pitchFamily="18" charset="0"/>
                                                      <a:ea typeface="+mn-ea"/>
                                                      <a:cs typeface="+mn-cs"/>
                                                    </a:rPr>
                                                    <m:t>𝑅</m:t>
                                                  </m:r>
                                                </m:den>
                                              </m:f>
                                            </m:e>
                                          </m:d>
                                        </m:e>
                                        <m: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2</m:t>
                                          </m:r>
                                        </m:sup>
                                      </m:sSup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+(</m:t>
                                      </m:r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𝑎</m:t>
                                      </m:r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·</m:t>
                                      </m:r>
                                      <m:sSup>
                                        <m:sSupPr>
                                          <m:ctrlPr>
                                            <a:rPr lang="en-GB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pPr>
                                        <m:e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p>
                                          <m:r>
                                            <a:rPr lang="en-US" sz="110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sup>
                                      </m:sSup>
                                      <m:r>
                                        <a:rPr lang="en-US" sz="110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)</m:t>
                                      </m:r>
                                    </m:e>
                                  </m:d>
                                </m:e>
                              </m:nary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·</m:t>
                              </m:r>
                              <m:sSub>
                                <m:sSubPr>
                                  <m:ctrlPr>
                                    <a:rPr lang="en-GB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𝑘</m:t>
                                  </m:r>
                                </m:e>
                                <m:sub>
                                  <m:r>
                                    <a:rPr lang="en-US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2·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𝑘</m:t>
                              </m:r>
                              <m:r>
                                <a:rPr lang="en-US" sz="11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·</m:t>
                              </m:r>
                              <m:sSub>
                                <m:sSubPr>
                                  <m:ctrlPr>
                                    <a:rPr lang="en-GB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it-IT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𝑣</m:t>
                                  </m:r>
                                </m:e>
                                <m:sub>
                                  <m:r>
                                    <a:rPr lang="it-IT" sz="110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𝑎</m:t>
                                  </m:r>
                                </m:sub>
                              </m:sSub>
                            </m:den>
                          </m:f>
                        </m:e>
                      </m:rad>
                    </m:den>
                  </m:f>
                </m:oMath>
              </a14:m>
              <a:endParaRPr lang="en-GB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Choice>
      <mc:Fallback>
        <xdr:sp macro="" textlink="">
          <xdr:nvSpPr>
            <xdr:cNvPr id="14" name="CasellaDiTesto 13"/>
            <xdr:cNvSpPr txBox="1"/>
          </xdr:nvSpPr>
          <xdr:spPr>
            <a:xfrm>
              <a:off x="38100" y="8058150"/>
              <a:ext cx="13320698" cy="1588448"/>
            </a:xfrm>
            <a:prstGeom prst="rect">
              <a:avLst/>
            </a:prstGeom>
            <a:solidFill>
              <a:schemeClr val="accent6">
                <a:lumMod val="60000"/>
                <a:lumOff val="4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Here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we report the calculation of the corrected scattering parameter (</a:t>
              </a:r>
              <a:r>
                <a:rPr lang="el-G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n-US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calc</a:t>
              </a:r>
              <a:r>
                <a:rPr lang="en-US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). 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 parameters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n-US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are extrapolated from the fitting of the difference between 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𝛤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it-IT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obtained from original Klemens equation form and a value of 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𝛤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which derives from experimental values (</a:t>
              </a:r>
              <a:r>
                <a:rPr lang="el-G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Γ</a:t>
              </a:r>
              <a:r>
                <a:rPr lang="en-GB" sz="110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opt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 as a function of the parameter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So the final revised Klemens equation is: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K=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𝑘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𝑚·tan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(√(((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6·𝜋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∑129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_ⅈ▒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{((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𝑖−𝑀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2+2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6.4·𝛾·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𝑖−𝑅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2+(𝑎·𝑑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𝑟)}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·𝑘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2·𝑘·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)/√(((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6·𝜋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𝑉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∑129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_ⅈ▒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{((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𝑖−𝑀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2+2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9·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6.4·𝛾·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2·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𝑖−𝑅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𝑅)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2+(𝑎·𝑑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𝑟)}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·𝑘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2·𝑘·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it-IT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 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))</a:t>
              </a:r>
              <a:endParaRPr lang="en-GB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GB" sz="1100"/>
            </a:p>
          </xdr:txBody>
        </xdr:sp>
      </mc:Fallback>
    </mc:AlternateContent>
    <xdr:clientData/>
  </xdr:oneCellAnchor>
  <xdr:oneCellAnchor>
    <xdr:from>
      <xdr:col>8</xdr:col>
      <xdr:colOff>0</xdr:colOff>
      <xdr:row>70</xdr:row>
      <xdr:rowOff>133350</xdr:rowOff>
    </xdr:from>
    <xdr:ext cx="689804" cy="2968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asellaDiTesto 14"/>
            <xdr:cNvSpPr txBox="1"/>
          </xdr:nvSpPr>
          <xdr:spPr>
            <a:xfrm>
              <a:off x="6172200" y="13363575"/>
              <a:ext cx="689804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𝛥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</m:acc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𝑌𝐴𝐺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5" name="CasellaDiTesto 14"/>
            <xdr:cNvSpPr txBox="1"/>
          </xdr:nvSpPr>
          <xdr:spPr>
            <a:xfrm>
              <a:off x="6172200" y="13363575"/>
              <a:ext cx="689804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𝛥𝑅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⃗_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𝑌𝐴𝐺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10</xdr:col>
      <xdr:colOff>600075</xdr:colOff>
      <xdr:row>70</xdr:row>
      <xdr:rowOff>152400</xdr:rowOff>
    </xdr:from>
    <xdr:ext cx="748666" cy="2968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asellaDiTesto 15"/>
            <xdr:cNvSpPr txBox="1"/>
          </xdr:nvSpPr>
          <xdr:spPr>
            <a:xfrm>
              <a:off x="8362950" y="13363575"/>
              <a:ext cx="748666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begChr m:val="|"/>
                        <m:endChr m:val="|"/>
                        <m:ctrlPr>
                          <a:rPr lang="en-GB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acc>
                              <m:accPr>
                                <m:chr m:val="⃗"/>
                                <m:ctrlPr>
                                  <a:rPr lang="en-GB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𝛥</m:t>
                                </m:r>
                                <m:r>
                                  <a:rPr lang="en-US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𝑅</m:t>
                                </m:r>
                              </m:e>
                            </m:acc>
                          </m:e>
                          <m:sub>
                            <m:r>
                              <a:rPr lang="it-IT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𝐿𝑢𝐴𝐺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n-GB" sz="1100"/>
            </a:p>
          </xdr:txBody>
        </xdr:sp>
      </mc:Choice>
      <mc:Fallback>
        <xdr:sp macro="" textlink="">
          <xdr:nvSpPr>
            <xdr:cNvPr id="16" name="CasellaDiTesto 15"/>
            <xdr:cNvSpPr txBox="1"/>
          </xdr:nvSpPr>
          <xdr:spPr>
            <a:xfrm>
              <a:off x="8362950" y="13363575"/>
              <a:ext cx="748666" cy="2968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/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|(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𝛥𝑅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 ⃗_</a:t>
              </a:r>
              <a:r>
                <a:rPr lang="it-IT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𝐿𝑢𝐴𝐺 |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0</xdr:col>
      <xdr:colOff>38100</xdr:colOff>
      <xdr:row>13</xdr:row>
      <xdr:rowOff>38100</xdr:rowOff>
    </xdr:from>
    <xdr:ext cx="4665123" cy="390525"/>
    <xdr:sp macro="" textlink="">
      <xdr:nvSpPr>
        <xdr:cNvPr id="17" name="CasellaDiTesto 16"/>
        <xdr:cNvSpPr txBox="1"/>
      </xdr:nvSpPr>
      <xdr:spPr>
        <a:xfrm>
          <a:off x="38100" y="2514600"/>
          <a:ext cx="4665123" cy="390525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/>
            <a:t>Example 1: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5at.% Tm</a:t>
          </a:r>
          <a:r>
            <a:rPr lang="en-US" sz="1400" b="1" baseline="30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3+-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doped (Y,Sc)</a:t>
          </a:r>
          <a:r>
            <a:rPr lang="en-US" sz="1400" b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400" b="1" baseline="-250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transparent ceramics</a:t>
          </a:r>
          <a:endParaRPr lang="en-GB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oneCellAnchor>
  <xdr:oneCellAnchor>
    <xdr:from>
      <xdr:col>0</xdr:col>
      <xdr:colOff>0</xdr:colOff>
      <xdr:row>66</xdr:row>
      <xdr:rowOff>1</xdr:rowOff>
    </xdr:from>
    <xdr:ext cx="4371974" cy="323850"/>
    <xdr:sp macro="" textlink="">
      <xdr:nvSpPr>
        <xdr:cNvPr id="18" name="CasellaDiTesto 17"/>
        <xdr:cNvSpPr txBox="1"/>
      </xdr:nvSpPr>
      <xdr:spPr>
        <a:xfrm>
          <a:off x="0" y="12601576"/>
          <a:ext cx="4371974" cy="323850"/>
        </a:xfrm>
        <a:prstGeom prst="rect">
          <a:avLst/>
        </a:prstGeom>
        <a:solidFill>
          <a:srgbClr val="F9AD8B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/>
            <a:t>Example 2: </a:t>
          </a:r>
          <a:r>
            <a:rPr lang="en-US" sz="14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Lu-doped Yttrium Aluminum Garnet</a:t>
          </a:r>
          <a:endParaRPr lang="en-GB" sz="14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GB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en-GB" sz="1100"/>
        </a:p>
      </xdr:txBody>
    </xdr:sp>
    <xdr:clientData/>
  </xdr:oneCellAnchor>
  <xdr:oneCellAnchor>
    <xdr:from>
      <xdr:col>1</xdr:col>
      <xdr:colOff>495300</xdr:colOff>
      <xdr:row>0</xdr:row>
      <xdr:rowOff>133350</xdr:rowOff>
    </xdr:from>
    <xdr:ext cx="7168116" cy="405432"/>
    <xdr:sp macro="" textlink="">
      <xdr:nvSpPr>
        <xdr:cNvPr id="19" name="CasellaDiTesto 18"/>
        <xdr:cNvSpPr txBox="1"/>
      </xdr:nvSpPr>
      <xdr:spPr>
        <a:xfrm>
          <a:off x="1257300" y="133350"/>
          <a:ext cx="7168116" cy="405432"/>
        </a:xfrm>
        <a:prstGeom prst="rect">
          <a:avLst/>
        </a:prstGeom>
        <a:solidFill>
          <a:srgbClr val="FFFF00"/>
        </a:solidFill>
        <a:ln>
          <a:solidFill>
            <a:schemeClr val="tx1">
              <a:lumMod val="85000"/>
              <a:lumOff val="1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2000"/>
            <a:t>Determination of the parameters</a:t>
          </a:r>
          <a:r>
            <a:rPr lang="en-GB" sz="2000" baseline="0"/>
            <a:t> for the revised Klemens equation</a:t>
          </a:r>
          <a:endParaRPr lang="en-GB" sz="2000"/>
        </a:p>
      </xdr:txBody>
    </xdr:sp>
    <xdr:clientData/>
  </xdr:oneCellAnchor>
  <xdr:oneCellAnchor>
    <xdr:from>
      <xdr:col>18</xdr:col>
      <xdr:colOff>816428</xdr:colOff>
      <xdr:row>65</xdr:row>
      <xdr:rowOff>108857</xdr:rowOff>
    </xdr:from>
    <xdr:ext cx="5156155" cy="342786"/>
    <xdr:sp macro="" textlink="">
      <xdr:nvSpPr>
        <xdr:cNvPr id="20" name="CasellaDiTesto 19"/>
        <xdr:cNvSpPr txBox="1"/>
      </xdr:nvSpPr>
      <xdr:spPr>
        <a:xfrm>
          <a:off x="15267214" y="12504964"/>
          <a:ext cx="5156155" cy="342786"/>
        </a:xfrm>
        <a:prstGeom prst="rect">
          <a:avLst/>
        </a:prstGeom>
        <a:solidFill>
          <a:srgbClr val="00B05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GB" sz="1600"/>
            <a:t>Calculation</a:t>
          </a:r>
          <a:r>
            <a:rPr lang="en-GB" sz="1600" baseline="0"/>
            <a:t> of the corretive parameters for revised Klemens</a:t>
          </a:r>
          <a:endParaRPr lang="en-GB" sz="1600"/>
        </a:p>
      </xdr:txBody>
    </xdr:sp>
    <xdr:clientData/>
  </xdr:oneCellAnchor>
</xdr:wsDr>
</file>

<file path=xl/tables/table1.xml><?xml version="1.0" encoding="utf-8"?>
<table xmlns="http://schemas.openxmlformats.org/spreadsheetml/2006/main" id="1" name="Tabella1" displayName="Tabella1" ref="A18:L26" totalsRowShown="0">
  <autoFilter ref="A18:L26"/>
  <tableColumns count="12">
    <tableColumn id="1" name="Colonna1"/>
    <tableColumn id="2" name="Colonna2"/>
    <tableColumn id="3" name="Colonna3"/>
    <tableColumn id="4" name="Colonna4" dataDxfId="17">
      <calculatedColumnFormula>(C19*2*Q18)/(P18*($P$19+$P$25))</calculatedColumnFormula>
    </tableColumn>
    <tableColumn id="5" name="Colonna5"/>
    <tableColumn id="6" name="Colonna6"/>
    <tableColumn id="7" name="Colonna7"/>
    <tableColumn id="8" name="Colonna8" dataDxfId="16">
      <calculatedColumnFormula>(G19*2*Q18)/(P18*($P$19+$P$25))</calculatedColumnFormula>
    </tableColumn>
    <tableColumn id="9" name="Colonna9"/>
    <tableColumn id="10" name="Colonna10"/>
    <tableColumn id="11" name="Colonna11"/>
    <tableColumn id="12" name="Colonna12" dataDxfId="15">
      <calculatedColumnFormula>(K19*2*Q18)/(P18*($P$19+$P$25))</calculatedColumnFormula>
    </tableColumn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id="3" name="Tabella3" displayName="Tabella3" ref="A71:L77" totalsRowShown="0">
  <autoFilter ref="A71:L77"/>
  <tableColumns count="12">
    <tableColumn id="1" name="Colonna1"/>
    <tableColumn id="2" name="Colonna2"/>
    <tableColumn id="3" name="Colonna3">
      <calculatedColumnFormula>(I72*2*Q72)/(P72*($P$73+$P$77))</calculatedColumnFormula>
    </tableColumn>
    <tableColumn id="4" name="Colonna4"/>
    <tableColumn id="5" name="Colonna5"/>
    <tableColumn id="6" name="Colonna6">
      <calculatedColumnFormula>(L72*2*Q72)/(P72*($P$73+$P$77))</calculatedColumnFormula>
    </tableColumn>
    <tableColumn id="7" name="Colonna7" dataDxfId="14"/>
    <tableColumn id="8" name="Colonna8" dataDxfId="13"/>
    <tableColumn id="9" name="Colonna9" dataDxfId="12"/>
    <tableColumn id="10" name="Colonna10" dataDxfId="11"/>
    <tableColumn id="11" name="Colonna11" dataDxfId="10"/>
    <tableColumn id="12" name="Colonna12" dataDxfId="9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id="2" name="Tabella13" displayName="Tabella13" ref="A18:L26" totalsRowShown="0">
  <autoFilter ref="A18:L26"/>
  <tableColumns count="12">
    <tableColumn id="1" name="Colonna1"/>
    <tableColumn id="2" name="Colonna2"/>
    <tableColumn id="3" name="Colonna3"/>
    <tableColumn id="4" name="Colonna4" dataDxfId="8">
      <calculatedColumnFormula>(C19*2*Q18)/(P18*($P$19+$P$25))</calculatedColumnFormula>
    </tableColumn>
    <tableColumn id="5" name="Colonna5"/>
    <tableColumn id="6" name="Colonna6"/>
    <tableColumn id="7" name="Colonna7"/>
    <tableColumn id="8" name="Colonna8" dataDxfId="7">
      <calculatedColumnFormula>(G19*2*Q18)/(P18*($P$19+$P$25))</calculatedColumnFormula>
    </tableColumn>
    <tableColumn id="9" name="Colonna9"/>
    <tableColumn id="10" name="Colonna10"/>
    <tableColumn id="11" name="Colonna11"/>
    <tableColumn id="12" name="Colonna12" dataDxfId="6">
      <calculatedColumnFormula>(K19*2*Q18)/(P18*($P$19+$P$25))</calculatedColumnFormula>
    </tableColumn>
  </tableColumns>
  <tableStyleInfo name="TableStyleMedium27" showFirstColumn="0" showLastColumn="0" showRowStripes="1" showColumnStripes="0"/>
</table>
</file>

<file path=xl/tables/table4.xml><?xml version="1.0" encoding="utf-8"?>
<table xmlns="http://schemas.openxmlformats.org/spreadsheetml/2006/main" id="4" name="Tabella35" displayName="Tabella35" ref="A71:L77" totalsRowShown="0">
  <autoFilter ref="A71:L77"/>
  <tableColumns count="12">
    <tableColumn id="1" name="Colonna1"/>
    <tableColumn id="2" name="Colonna2"/>
    <tableColumn id="3" name="Colonna3">
      <calculatedColumnFormula>(I72*2*Q72)/(P72*($P$73+$P$77))</calculatedColumnFormula>
    </tableColumn>
    <tableColumn id="4" name="Colonna4"/>
    <tableColumn id="5" name="Colonna5"/>
    <tableColumn id="6" name="Colonna6">
      <calculatedColumnFormula>(L72*2*Q72)/(P72*($P$73+$P$77))</calculatedColumnFormula>
    </tableColumn>
    <tableColumn id="7" name="Colonna7" dataDxfId="5"/>
    <tableColumn id="8" name="Colonna8" dataDxfId="4"/>
    <tableColumn id="9" name="Colonna9" dataDxfId="3"/>
    <tableColumn id="10" name="Colonna10" dataDxfId="2"/>
    <tableColumn id="11" name="Colonna11" dataDxfId="1"/>
    <tableColumn id="12" name="Colonna12" dataDxfId="0"/>
  </tableColumns>
  <tableStyleInfo name="TableStyleMedium24" showFirstColumn="0" showLastColumn="0" showRowStripes="1" showColumnStripes="0"/>
</table>
</file>

<file path=xl/tables/table5.xml><?xml version="1.0" encoding="utf-8"?>
<table xmlns="http://schemas.openxmlformats.org/spreadsheetml/2006/main" id="5" name="Tabella5" displayName="Tabella5" ref="A53:H61" totalsRowShown="0">
  <autoFilter ref="A53:H61"/>
  <tableColumns count="8">
    <tableColumn id="1" name="%dopant"/>
    <tableColumn id="2" name="dY2O3"/>
    <tableColumn id="3" name="dSc2O3"/>
    <tableColumn id="4" name="dTm2O3"/>
    <tableColumn id="5" name="Γopt"/>
    <tableColumn id="6" name="Γcalc"/>
    <tableColumn id="7" name="(Γopt-Γcalc)2"/>
    <tableColumn id="8" name="(Γopt-Γcalc)3"/>
  </tableColumns>
  <tableStyleInfo name="TableStyleMedium23" showFirstColumn="0" showLastColumn="0" showRowStripes="1" showColumnStripes="0"/>
</table>
</file>

<file path=xl/tables/table6.xml><?xml version="1.0" encoding="utf-8"?>
<table xmlns="http://schemas.openxmlformats.org/spreadsheetml/2006/main" id="6" name="Tabella6" displayName="Tabella6" ref="A97:F104" totalsRowShown="0">
  <autoFilter ref="A97:F104"/>
  <tableColumns count="6">
    <tableColumn id="1" name="%Lu3+"/>
    <tableColumn id="2" name="dYAG"/>
    <tableColumn id="3" name="dLuAG"/>
    <tableColumn id="4" name="Γopt"/>
    <tableColumn id="5" name="Γcalc"/>
    <tableColumn id="6" name="(Γopt-Γcalc)2"/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Q105"/>
  <sheetViews>
    <sheetView topLeftCell="A52" zoomScale="70" zoomScaleNormal="70" workbookViewId="0">
      <selection activeCell="F105" sqref="F105"/>
    </sheetView>
  </sheetViews>
  <sheetFormatPr defaultRowHeight="15" x14ac:dyDescent="0.25"/>
  <cols>
    <col min="1" max="5" width="11.42578125" customWidth="1"/>
    <col min="6" max="7" width="12" bestFit="1" customWidth="1"/>
    <col min="8" max="9" width="11.42578125" customWidth="1"/>
    <col min="10" max="12" width="12.42578125" customWidth="1"/>
    <col min="14" max="14" width="15.7109375" bestFit="1" customWidth="1"/>
    <col min="16" max="16" width="15" customWidth="1"/>
    <col min="17" max="17" width="13" bestFit="1" customWidth="1"/>
    <col min="19" max="19" width="13" bestFit="1" customWidth="1"/>
    <col min="20" max="20" width="13.85546875" customWidth="1"/>
    <col min="25" max="25" width="12" bestFit="1" customWidth="1"/>
  </cols>
  <sheetData>
    <row r="17" spans="1:17" ht="15.75" thickBot="1" x14ac:dyDescent="0.3">
      <c r="O17" t="s">
        <v>12</v>
      </c>
      <c r="P17" t="s">
        <v>25</v>
      </c>
      <c r="Q17" t="s">
        <v>20</v>
      </c>
    </row>
    <row r="18" spans="1:17" ht="15.75" hidden="1" thickBot="1" x14ac:dyDescent="0.3">
      <c r="A18" t="s">
        <v>31</v>
      </c>
      <c r="B18" t="s">
        <v>32</v>
      </c>
      <c r="C18" s="14" t="s">
        <v>33</v>
      </c>
      <c r="D18" s="14" t="s">
        <v>34</v>
      </c>
      <c r="E18" t="s">
        <v>35</v>
      </c>
      <c r="F18" t="s">
        <v>36</v>
      </c>
      <c r="G18" t="s">
        <v>37</v>
      </c>
      <c r="H18" s="14" t="s">
        <v>38</v>
      </c>
      <c r="I18" t="s">
        <v>39</v>
      </c>
      <c r="J18" t="s">
        <v>40</v>
      </c>
      <c r="K18" t="s">
        <v>41</v>
      </c>
      <c r="L18" t="s">
        <v>42</v>
      </c>
      <c r="O18" t="s">
        <v>12</v>
      </c>
      <c r="P18" t="s">
        <v>25</v>
      </c>
      <c r="Q18" t="s">
        <v>20</v>
      </c>
    </row>
    <row r="19" spans="1:17" ht="18.75" thickBot="1" x14ac:dyDescent="0.4">
      <c r="B19" t="s">
        <v>16</v>
      </c>
      <c r="C19" s="14"/>
      <c r="D19" s="14" t="s">
        <v>17</v>
      </c>
      <c r="F19" t="s">
        <v>16</v>
      </c>
      <c r="H19" s="14" t="s">
        <v>18</v>
      </c>
      <c r="J19" t="s">
        <v>16</v>
      </c>
      <c r="L19" t="s">
        <v>19</v>
      </c>
      <c r="O19" t="s">
        <v>0</v>
      </c>
      <c r="P19" s="2">
        <v>10.605600000000001</v>
      </c>
      <c r="Q19" s="1">
        <v>2.274</v>
      </c>
    </row>
    <row r="20" spans="1:17" ht="15.75" thickBot="1" x14ac:dyDescent="0.3">
      <c r="A20" t="s">
        <v>0</v>
      </c>
      <c r="B20">
        <v>0</v>
      </c>
      <c r="C20">
        <v>0</v>
      </c>
      <c r="D20" s="13">
        <f t="shared" ref="D20:D26" si="0">(C20*2*Q19)/(P19*($P$19+$P$25))</f>
        <v>0</v>
      </c>
      <c r="E20" t="s">
        <v>0</v>
      </c>
      <c r="F20">
        <v>0</v>
      </c>
      <c r="G20">
        <v>29.113462999999999</v>
      </c>
      <c r="H20" s="13">
        <f t="shared" ref="H20:H26" si="1">(G20*2*Q19)/(P19*($P$19+$P$25))</f>
        <v>0.60994537259933657</v>
      </c>
      <c r="J20">
        <v>0</v>
      </c>
      <c r="K20">
        <v>0.68776000000000004</v>
      </c>
      <c r="L20" s="13">
        <f t="shared" ref="L20:L26" si="2">(K20*2*Q19)/(P19*($P$19+$P$25))</f>
        <v>1.440900484627747E-2</v>
      </c>
      <c r="O20" t="s">
        <v>10</v>
      </c>
      <c r="P20" s="3">
        <v>10.596</v>
      </c>
      <c r="Q20" s="5">
        <v>2.2629999999999999</v>
      </c>
    </row>
    <row r="21" spans="1:17" ht="15.75" thickBot="1" x14ac:dyDescent="0.3">
      <c r="A21" t="s">
        <v>10</v>
      </c>
      <c r="B21">
        <v>0.05</v>
      </c>
      <c r="C21">
        <v>0.22675211128687373</v>
      </c>
      <c r="D21" s="13">
        <f t="shared" si="0"/>
        <v>4.731902640814239E-3</v>
      </c>
      <c r="E21" t="s">
        <v>10</v>
      </c>
      <c r="F21">
        <v>0.05</v>
      </c>
      <c r="G21">
        <v>28.387211099999998</v>
      </c>
      <c r="H21" s="13">
        <f t="shared" si="1"/>
        <v>0.5923892765853912</v>
      </c>
      <c r="J21">
        <v>0.05</v>
      </c>
      <c r="K21">
        <v>0.40222025311137</v>
      </c>
      <c r="L21" s="13">
        <f t="shared" si="2"/>
        <v>8.3936024546151147E-3</v>
      </c>
      <c r="O21" t="s">
        <v>1</v>
      </c>
      <c r="P21" s="4">
        <v>10.5197</v>
      </c>
      <c r="Q21" s="6">
        <v>2.2469999999999999</v>
      </c>
    </row>
    <row r="22" spans="1:17" ht="15.75" thickBot="1" x14ac:dyDescent="0.3">
      <c r="A22" t="s">
        <v>1</v>
      </c>
      <c r="B22">
        <v>0.12</v>
      </c>
      <c r="C22">
        <v>6.0149438158537922</v>
      </c>
      <c r="D22" s="13">
        <f t="shared" si="0"/>
        <v>0.12553740564342328</v>
      </c>
      <c r="E22" t="s">
        <v>1</v>
      </c>
      <c r="F22">
        <v>0.12</v>
      </c>
      <c r="G22">
        <v>25.962377570000001</v>
      </c>
      <c r="H22" s="13">
        <f t="shared" si="1"/>
        <v>0.54185868135331361</v>
      </c>
      <c r="J22">
        <v>0.12</v>
      </c>
      <c r="K22">
        <v>4.2806876265298097</v>
      </c>
      <c r="L22" s="13">
        <f t="shared" si="2"/>
        <v>8.934188505436208E-2</v>
      </c>
      <c r="O22" t="s">
        <v>2</v>
      </c>
      <c r="P22" s="2">
        <v>10.42563</v>
      </c>
      <c r="Q22" s="7">
        <v>2.2370000000000001</v>
      </c>
    </row>
    <row r="23" spans="1:17" ht="15.75" thickBot="1" x14ac:dyDescent="0.3">
      <c r="A23" t="s">
        <v>2</v>
      </c>
      <c r="B23">
        <v>0.25</v>
      </c>
      <c r="C23">
        <v>9.8051767719999994</v>
      </c>
      <c r="D23" s="13">
        <f t="shared" si="0"/>
        <v>0.20557057964266126</v>
      </c>
      <c r="E23" t="s">
        <v>2</v>
      </c>
      <c r="F23">
        <v>0.25</v>
      </c>
      <c r="G23">
        <v>22.325591859999999</v>
      </c>
      <c r="H23" s="13">
        <f t="shared" si="1"/>
        <v>0.46806752863768564</v>
      </c>
      <c r="J23">
        <v>0.25</v>
      </c>
      <c r="K23">
        <v>6.9249811738633085</v>
      </c>
      <c r="L23" s="13">
        <f t="shared" si="2"/>
        <v>0.14518579593493913</v>
      </c>
      <c r="O23" t="s">
        <v>3</v>
      </c>
      <c r="P23" s="4">
        <v>10.242800000000001</v>
      </c>
      <c r="Q23" s="6">
        <v>2.218</v>
      </c>
    </row>
    <row r="24" spans="1:17" ht="15.75" thickBot="1" x14ac:dyDescent="0.3">
      <c r="A24" t="s">
        <v>3</v>
      </c>
      <c r="B24">
        <v>0.5</v>
      </c>
      <c r="C24">
        <v>16.49602187</v>
      </c>
      <c r="D24" s="13">
        <f t="shared" si="0"/>
        <v>0.34903094197317758</v>
      </c>
      <c r="E24" t="s">
        <v>3</v>
      </c>
      <c r="F24">
        <v>0.5</v>
      </c>
      <c r="G24">
        <v>15.490419620000001</v>
      </c>
      <c r="H24" s="13">
        <f t="shared" si="1"/>
        <v>0.32775391510367774</v>
      </c>
      <c r="J24">
        <v>0.5</v>
      </c>
      <c r="K24">
        <v>12.248354779224218</v>
      </c>
      <c r="L24" s="13">
        <f t="shared" si="2"/>
        <v>0.25915671304904137</v>
      </c>
      <c r="O24" t="s">
        <v>11</v>
      </c>
      <c r="P24" s="2">
        <v>9.8889999999999993</v>
      </c>
      <c r="Q24" s="7">
        <v>2.1389999999999998</v>
      </c>
    </row>
    <row r="25" spans="1:17" ht="15.75" thickBot="1" x14ac:dyDescent="0.3">
      <c r="A25" t="s">
        <v>11</v>
      </c>
      <c r="B25">
        <v>0.95</v>
      </c>
      <c r="C25">
        <v>28.387211099999998</v>
      </c>
      <c r="D25" s="13">
        <f t="shared" si="0"/>
        <v>0.59996096043371505</v>
      </c>
      <c r="E25" t="s">
        <v>11</v>
      </c>
      <c r="F25">
        <v>0.95</v>
      </c>
      <c r="G25">
        <v>5.8345659999999997</v>
      </c>
      <c r="H25" s="13">
        <f t="shared" si="1"/>
        <v>0.12331298797696613</v>
      </c>
      <c r="J25">
        <v>0.95</v>
      </c>
      <c r="K25">
        <v>23.328902403294041</v>
      </c>
      <c r="L25" s="13">
        <f t="shared" si="2"/>
        <v>0.49305409546712031</v>
      </c>
      <c r="N25" s="15"/>
      <c r="O25" t="s">
        <v>4</v>
      </c>
      <c r="P25" s="3">
        <v>9.8629999999999995</v>
      </c>
      <c r="Q25" s="5">
        <v>2.1259999999999999</v>
      </c>
    </row>
    <row r="26" spans="1:17" x14ac:dyDescent="0.25">
      <c r="A26" t="s">
        <v>4</v>
      </c>
      <c r="B26">
        <v>1</v>
      </c>
      <c r="C26">
        <v>29.113462999999999</v>
      </c>
      <c r="D26" s="13">
        <f t="shared" si="0"/>
        <v>0.61318278107422752</v>
      </c>
      <c r="E26" t="s">
        <v>4</v>
      </c>
      <c r="F26">
        <v>1</v>
      </c>
      <c r="G26">
        <v>0</v>
      </c>
      <c r="H26" s="13">
        <f t="shared" si="1"/>
        <v>0</v>
      </c>
      <c r="J26">
        <v>1</v>
      </c>
      <c r="K26">
        <v>24.43637635</v>
      </c>
      <c r="L26" s="13">
        <f t="shared" si="2"/>
        <v>0.51467478154932922</v>
      </c>
      <c r="O26" t="s">
        <v>13</v>
      </c>
      <c r="P26" s="4">
        <v>10.388999999999999</v>
      </c>
      <c r="Q26" s="6">
        <v>2.2320000000000002</v>
      </c>
    </row>
    <row r="52" spans="1:17" x14ac:dyDescent="0.25">
      <c r="J52" t="s">
        <v>4</v>
      </c>
      <c r="K52" t="s">
        <v>0</v>
      </c>
      <c r="L52" t="s">
        <v>13</v>
      </c>
    </row>
    <row r="53" spans="1:17" ht="18.75" x14ac:dyDescent="0.35">
      <c r="A53" t="s">
        <v>16</v>
      </c>
      <c r="B53" s="14" t="s">
        <v>17</v>
      </c>
      <c r="C53" s="14" t="s">
        <v>18</v>
      </c>
      <c r="D53" t="s">
        <v>19</v>
      </c>
      <c r="E53" s="16" t="s">
        <v>22</v>
      </c>
      <c r="F53" t="s">
        <v>23</v>
      </c>
      <c r="G53" t="s">
        <v>24</v>
      </c>
      <c r="J53" t="s">
        <v>14</v>
      </c>
      <c r="K53" t="s">
        <v>14</v>
      </c>
      <c r="L53" t="s">
        <v>14</v>
      </c>
    </row>
    <row r="54" spans="1:17" x14ac:dyDescent="0.25">
      <c r="A54">
        <v>0</v>
      </c>
      <c r="B54">
        <v>0</v>
      </c>
      <c r="C54">
        <v>0.60994537259933657</v>
      </c>
      <c r="D54">
        <v>1.440900484627747E-2</v>
      </c>
      <c r="E54">
        <v>0</v>
      </c>
      <c r="F54">
        <v>0</v>
      </c>
      <c r="G54">
        <f>(E54-F54)^2</f>
        <v>0</v>
      </c>
      <c r="J54">
        <v>2.785549282353933E-2</v>
      </c>
      <c r="K54">
        <f>J54</f>
        <v>2.785549282353933E-2</v>
      </c>
      <c r="L54">
        <f>K54</f>
        <v>2.785549282353933E-2</v>
      </c>
    </row>
    <row r="55" spans="1:17" ht="19.5" x14ac:dyDescent="0.35">
      <c r="A55">
        <v>0.05</v>
      </c>
      <c r="B55">
        <v>4.731902640814239E-3</v>
      </c>
      <c r="C55">
        <v>0.5923892765853912</v>
      </c>
      <c r="D55">
        <v>8.3936024546151147E-3</v>
      </c>
      <c r="E55">
        <v>7.5499999999999998E-2</v>
      </c>
      <c r="F55">
        <f>A55*(0.458+L54*L21^J57)+A59*(0.0012+K54*D21^J57)</f>
        <v>7.5029430780659587E-2</v>
      </c>
      <c r="G55">
        <f>(E55-F55)^2</f>
        <v>2.2143539019064381E-7</v>
      </c>
      <c r="J55">
        <v>2.7858939523921579E-2</v>
      </c>
      <c r="Q55" s="19" t="s">
        <v>43</v>
      </c>
    </row>
    <row r="56" spans="1:17" x14ac:dyDescent="0.25">
      <c r="A56">
        <v>0.12</v>
      </c>
      <c r="B56">
        <v>0.12553740564342328</v>
      </c>
      <c r="C56">
        <v>0.54185868135331361</v>
      </c>
      <c r="D56">
        <v>8.934188505436208E-2</v>
      </c>
      <c r="E56">
        <v>0.1245</v>
      </c>
      <c r="F56">
        <f>A56*(0.4941+J54*H22^J57)+(1-A55-A56)*(0.0096+K54*D22^J57)+A55*(0.5417+L54*L22^J57)</f>
        <v>0.12902233139604594</v>
      </c>
      <c r="G56">
        <f t="shared" ref="G56:G58" si="3">(E56-F56)^2</f>
        <v>2.0451481255662791E-5</v>
      </c>
      <c r="J56" t="s">
        <v>26</v>
      </c>
      <c r="Q56">
        <f>(E55-F55)^2</f>
        <v>2.2143539019064381E-7</v>
      </c>
    </row>
    <row r="57" spans="1:17" x14ac:dyDescent="0.25">
      <c r="A57">
        <v>0.25</v>
      </c>
      <c r="B57">
        <v>0.20557057964266126</v>
      </c>
      <c r="C57">
        <v>0.46806752863768564</v>
      </c>
      <c r="D57">
        <v>0.14518579593493913</v>
      </c>
      <c r="E57">
        <v>0.193</v>
      </c>
      <c r="F57">
        <f>A57*(0.3777+J54*H23^J57)+(1-A55-A57)*(0.0416+K54*D23^J57)+A55*(0.6752+L54*L23^J57)</f>
        <v>0.1899643550372698</v>
      </c>
      <c r="G57">
        <f t="shared" si="3"/>
        <v>9.2151403397492692E-6</v>
      </c>
      <c r="J57">
        <v>-0.11352405796383898</v>
      </c>
      <c r="Q57">
        <f>(E56-F56)^2</f>
        <v>2.0451481255662791E-5</v>
      </c>
    </row>
    <row r="58" spans="1:17" x14ac:dyDescent="0.25">
      <c r="A58">
        <v>0.5</v>
      </c>
      <c r="B58">
        <v>0.34903094197317758</v>
      </c>
      <c r="C58">
        <v>0.32775391510367774</v>
      </c>
      <c r="D58">
        <v>0.25915671304904137</v>
      </c>
      <c r="E58">
        <v>0.27</v>
      </c>
      <c r="F58">
        <f>A58*(0.1746+J54*H24^J57)+(1-A55-A58)*(0.2038+K54*D24^J57)+A55*(1.1673+L54*L24^J57)</f>
        <v>0.26893254820385132</v>
      </c>
      <c r="G58">
        <f t="shared" si="3"/>
        <v>1.1394533371010848E-6</v>
      </c>
      <c r="J58">
        <v>-0.11348536249438905</v>
      </c>
      <c r="Q58">
        <f>(E57-F57)^2</f>
        <v>9.2151403397492692E-6</v>
      </c>
    </row>
    <row r="59" spans="1:17" x14ac:dyDescent="0.25">
      <c r="A59">
        <v>0.95</v>
      </c>
      <c r="B59">
        <v>0.59996096043371505</v>
      </c>
      <c r="C59">
        <v>0.12331298797696613</v>
      </c>
      <c r="D59">
        <v>0.49305409546712031</v>
      </c>
      <c r="Q59">
        <f>(E58-F58)^2</f>
        <v>1.1394533371010848E-6</v>
      </c>
    </row>
    <row r="60" spans="1:17" x14ac:dyDescent="0.25">
      <c r="A60">
        <v>1</v>
      </c>
      <c r="B60">
        <v>0.61318278107422752</v>
      </c>
      <c r="C60">
        <v>0</v>
      </c>
      <c r="D60">
        <v>0.51467478154932922</v>
      </c>
      <c r="Q60">
        <f>(D99-E99)^2</f>
        <v>1.3673322839459981E-6</v>
      </c>
    </row>
    <row r="61" spans="1:17" x14ac:dyDescent="0.25">
      <c r="G61">
        <f>SUM(G55:G59)</f>
        <v>3.1027510322703786E-5</v>
      </c>
      <c r="Q61">
        <f>(D100-E100)^2</f>
        <v>3.7336464132779627E-8</v>
      </c>
    </row>
    <row r="62" spans="1:17" x14ac:dyDescent="0.25">
      <c r="Q62">
        <f>(D101-E101)^2</f>
        <v>1.8766332366180266E-6</v>
      </c>
    </row>
    <row r="64" spans="1:17" x14ac:dyDescent="0.25">
      <c r="Q64">
        <f>SUM(Q56:Q62)*10000000</f>
        <v>343.08812307400592</v>
      </c>
    </row>
    <row r="71" spans="1:17" hidden="1" x14ac:dyDescent="0.25">
      <c r="A71" t="s">
        <v>31</v>
      </c>
      <c r="B71" t="s">
        <v>32</v>
      </c>
      <c r="C71" t="s">
        <v>33</v>
      </c>
      <c r="D71" t="s">
        <v>34</v>
      </c>
      <c r="E71" t="s">
        <v>35</v>
      </c>
      <c r="F71" t="s">
        <v>36</v>
      </c>
      <c r="G71" t="s">
        <v>37</v>
      </c>
      <c r="H71" t="s">
        <v>38</v>
      </c>
      <c r="I71" t="s">
        <v>39</v>
      </c>
      <c r="J71" t="s">
        <v>40</v>
      </c>
      <c r="K71" t="s">
        <v>41</v>
      </c>
      <c r="L71" t="s">
        <v>42</v>
      </c>
    </row>
    <row r="72" spans="1:17" ht="19.5" thickBot="1" x14ac:dyDescent="0.4">
      <c r="B72" t="s">
        <v>29</v>
      </c>
      <c r="C72" t="s">
        <v>27</v>
      </c>
      <c r="E72" t="s">
        <v>29</v>
      </c>
      <c r="F72" t="s">
        <v>28</v>
      </c>
      <c r="G72" s="18"/>
      <c r="H72" s="18" t="s">
        <v>29</v>
      </c>
      <c r="I72" s="18"/>
      <c r="J72" s="18"/>
      <c r="K72" s="18" t="s">
        <v>29</v>
      </c>
      <c r="L72" s="18"/>
      <c r="O72" t="s">
        <v>12</v>
      </c>
      <c r="P72" t="s">
        <v>25</v>
      </c>
      <c r="Q72" t="s">
        <v>20</v>
      </c>
    </row>
    <row r="73" spans="1:17" ht="15.75" thickBot="1" x14ac:dyDescent="0.3">
      <c r="A73" t="s">
        <v>5</v>
      </c>
      <c r="B73">
        <v>0</v>
      </c>
      <c r="C73" s="13">
        <f>I73/P73</f>
        <v>0</v>
      </c>
      <c r="E73">
        <v>0</v>
      </c>
      <c r="F73" s="13">
        <f>(L73*2*Q73)/(P73*($P$73+$P$77))</f>
        <v>0.10971380378113753</v>
      </c>
      <c r="G73" s="17" t="s">
        <v>5</v>
      </c>
      <c r="H73" s="17">
        <v>0</v>
      </c>
      <c r="I73" s="17">
        <v>0</v>
      </c>
      <c r="J73" s="17" t="s">
        <v>5</v>
      </c>
      <c r="K73" s="17">
        <v>0</v>
      </c>
      <c r="L73" s="17">
        <v>7.4631770786461455</v>
      </c>
      <c r="O73" t="s">
        <v>5</v>
      </c>
      <c r="P73" s="8">
        <v>11.989000000000001</v>
      </c>
      <c r="Q73" s="1">
        <v>2.105</v>
      </c>
    </row>
    <row r="74" spans="1:17" ht="15.75" thickBot="1" x14ac:dyDescent="0.3">
      <c r="A74" t="s">
        <v>6</v>
      </c>
      <c r="B74">
        <v>0.33</v>
      </c>
      <c r="C74" s="13">
        <f>(I74*2*Q74)/(P74*($P$73+$P$77))</f>
        <v>4.3394958002848101E-2</v>
      </c>
      <c r="E74">
        <v>0.33</v>
      </c>
      <c r="F74" s="13">
        <f>(L74*2*Q74)/(P74*($P$73+$P$77))</f>
        <v>7.1311890255763094E-2</v>
      </c>
      <c r="G74" s="18" t="s">
        <v>6</v>
      </c>
      <c r="H74" s="18">
        <v>0.33</v>
      </c>
      <c r="I74" s="18">
        <v>2.9540915578103442</v>
      </c>
      <c r="J74" s="18" t="s">
        <v>6</v>
      </c>
      <c r="K74" s="18">
        <v>0.33</v>
      </c>
      <c r="L74" s="18">
        <v>4.8545237205258118</v>
      </c>
      <c r="O74" t="s">
        <v>6</v>
      </c>
      <c r="P74" s="9">
        <v>11.958</v>
      </c>
      <c r="Q74" s="5">
        <v>2.0979999999999999</v>
      </c>
    </row>
    <row r="75" spans="1:17" ht="15.75" thickBot="1" x14ac:dyDescent="0.3">
      <c r="A75" t="s">
        <v>7</v>
      </c>
      <c r="B75">
        <v>0.5</v>
      </c>
      <c r="C75" s="13">
        <f>(I75*2*Q75)/(P75*($P$73+$P$77))</f>
        <v>6.0594507203872501E-2</v>
      </c>
      <c r="E75">
        <v>0.5</v>
      </c>
      <c r="F75" s="13">
        <f>(L75*2*Q75)/(P75*($P$73+$P$77))</f>
        <v>6.006516843243926E-2</v>
      </c>
      <c r="G75" s="17" t="s">
        <v>7</v>
      </c>
      <c r="H75" s="17">
        <v>0.5</v>
      </c>
      <c r="I75" s="17">
        <v>4.1283294575692429</v>
      </c>
      <c r="J75" s="17" t="s">
        <v>7</v>
      </c>
      <c r="K75" s="17">
        <v>0.5</v>
      </c>
      <c r="L75" s="17">
        <v>4.09226538272185</v>
      </c>
      <c r="O75" t="s">
        <v>7</v>
      </c>
      <c r="P75" s="10">
        <v>11.945</v>
      </c>
      <c r="Q75" s="6">
        <v>2.0939999999999999</v>
      </c>
    </row>
    <row r="76" spans="1:17" ht="15.75" thickBot="1" x14ac:dyDescent="0.3">
      <c r="A76" t="s">
        <v>8</v>
      </c>
      <c r="B76">
        <v>0.67</v>
      </c>
      <c r="C76" s="13">
        <f>(I76*2*Q76)/(P76*($P$73+$P$77))</f>
        <v>7.489963921411856E-2</v>
      </c>
      <c r="E76">
        <v>0.67</v>
      </c>
      <c r="F76" s="13">
        <f>(L76*2*Q76)/(P76*($P$73+$P$77))</f>
        <v>4.2901622441107561E-2</v>
      </c>
      <c r="G76" s="18" t="s">
        <v>8</v>
      </c>
      <c r="H76" s="18">
        <v>0.67</v>
      </c>
      <c r="I76" s="18">
        <v>5.1038482173979576</v>
      </c>
      <c r="J76" s="18" t="s">
        <v>8</v>
      </c>
      <c r="K76" s="18">
        <v>0.67</v>
      </c>
      <c r="L76" s="18">
        <v>2.9234235507272315</v>
      </c>
      <c r="O76" t="s">
        <v>8</v>
      </c>
      <c r="P76" s="8">
        <v>11.93</v>
      </c>
      <c r="Q76" s="7">
        <v>2.0910000000000002</v>
      </c>
    </row>
    <row r="77" spans="1:17" ht="15.75" thickBot="1" x14ac:dyDescent="0.3">
      <c r="A77" t="s">
        <v>9</v>
      </c>
      <c r="B77">
        <v>1</v>
      </c>
      <c r="C77" s="13">
        <f>(I77*2*Q77)/(P77*($P$73+$P$77))</f>
        <v>0.10966010618742836</v>
      </c>
      <c r="E77">
        <v>1</v>
      </c>
      <c r="F77" s="13">
        <f>(L77*2*Q77)/(P77*($P$73+$P$77))</f>
        <v>0</v>
      </c>
      <c r="G77" s="17" t="s">
        <v>9</v>
      </c>
      <c r="H77" s="17">
        <v>1</v>
      </c>
      <c r="I77" s="17">
        <v>7.4631770786461455</v>
      </c>
      <c r="J77" s="17" t="s">
        <v>9</v>
      </c>
      <c r="K77" s="17">
        <v>1</v>
      </c>
      <c r="L77" s="17">
        <v>0</v>
      </c>
      <c r="O77" t="s">
        <v>9</v>
      </c>
      <c r="P77" s="9">
        <v>11.898</v>
      </c>
      <c r="Q77" s="5">
        <v>2.0880000000000001</v>
      </c>
    </row>
    <row r="97" spans="1:14" ht="18.75" x14ac:dyDescent="0.35">
      <c r="A97" t="s">
        <v>15</v>
      </c>
      <c r="B97" t="s">
        <v>27</v>
      </c>
      <c r="C97" t="s">
        <v>30</v>
      </c>
      <c r="D97" s="12" t="s">
        <v>21</v>
      </c>
      <c r="E97" t="s">
        <v>23</v>
      </c>
      <c r="F97" t="s">
        <v>24</v>
      </c>
      <c r="M97" t="s">
        <v>14</v>
      </c>
      <c r="N97" s="20">
        <v>-5.5086509318214717E-2</v>
      </c>
    </row>
    <row r="98" spans="1:14" x14ac:dyDescent="0.25">
      <c r="A98">
        <v>0</v>
      </c>
      <c r="B98">
        <v>0</v>
      </c>
      <c r="C98">
        <v>0.10971380378113753</v>
      </c>
      <c r="D98">
        <v>0</v>
      </c>
      <c r="E98">
        <v>0</v>
      </c>
      <c r="F98">
        <f>(D98-E98)^2</f>
        <v>0</v>
      </c>
      <c r="M98" t="s">
        <v>14</v>
      </c>
      <c r="N98">
        <f>N97</f>
        <v>-5.5086509318214717E-2</v>
      </c>
    </row>
    <row r="99" spans="1:14" x14ac:dyDescent="0.25">
      <c r="A99">
        <v>0.33</v>
      </c>
      <c r="B99">
        <v>4.3394958002848101E-2</v>
      </c>
      <c r="C99">
        <v>7.1311890255763094E-2</v>
      </c>
      <c r="D99">
        <v>2.4899999999999999E-2</v>
      </c>
      <c r="E99">
        <f>A99*(0.0666735+(N97*F74^N101))+A101*(0.016175+(N98*C74^N101))</f>
        <v>2.6069329843947376E-2</v>
      </c>
      <c r="F99">
        <f>(D99-E99)^2</f>
        <v>1.3673322839459981E-6</v>
      </c>
      <c r="N99" s="20">
        <v>-5.049006675461919E-3</v>
      </c>
    </row>
    <row r="100" spans="1:14" x14ac:dyDescent="0.25">
      <c r="A100">
        <v>0.5</v>
      </c>
      <c r="B100">
        <v>6.0594507203872501E-2</v>
      </c>
      <c r="C100">
        <v>6.006516843243926E-2</v>
      </c>
      <c r="D100">
        <v>2.52E-2</v>
      </c>
      <c r="E100">
        <f>A100*(0.0329+(N97*F75^N101))+A100*(0.0329+(N98*C75^N101))</f>
        <v>2.5393226458159279E-2</v>
      </c>
      <c r="F100">
        <f>(D100-E100)^2</f>
        <v>3.7336464132779627E-8</v>
      </c>
    </row>
    <row r="101" spans="1:14" x14ac:dyDescent="0.25">
      <c r="A101">
        <v>0.67</v>
      </c>
      <c r="B101">
        <v>7.489963921411856E-2</v>
      </c>
      <c r="C101">
        <v>4.2901622441107561E-2</v>
      </c>
      <c r="D101">
        <v>2.0500000000000001E-2</v>
      </c>
      <c r="E101">
        <f>A101*(0.0128+(N97*F76^N101))+A99*(0.0527+(N98*C76^N101))</f>
        <v>1.9130097362358177E-2</v>
      </c>
      <c r="F101">
        <f>(D101-E101)^2</f>
        <v>1.8766332366180266E-6</v>
      </c>
      <c r="M101" t="s">
        <v>26</v>
      </c>
      <c r="N101">
        <v>0.70981049912382099</v>
      </c>
    </row>
    <row r="102" spans="1:14" x14ac:dyDescent="0.25">
      <c r="A102">
        <v>1</v>
      </c>
      <c r="N102">
        <v>-0.1134853122957382</v>
      </c>
    </row>
    <row r="104" spans="1:14" x14ac:dyDescent="0.25">
      <c r="F104">
        <f>SUM(F99:F101)</f>
        <v>3.2813019846968043E-6</v>
      </c>
    </row>
    <row r="105" spans="1:14" ht="18.75" x14ac:dyDescent="0.25">
      <c r="B105" s="11"/>
      <c r="F105">
        <v>3.8892972596468999E-6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U105"/>
  <sheetViews>
    <sheetView tabSelected="1" topLeftCell="B46" zoomScale="110" zoomScaleNormal="110" workbookViewId="0">
      <selection activeCell="J98" sqref="J98"/>
    </sheetView>
  </sheetViews>
  <sheetFormatPr defaultRowHeight="15" x14ac:dyDescent="0.25"/>
  <cols>
    <col min="1" max="1" width="11.85546875" customWidth="1"/>
    <col min="2" max="5" width="11.42578125" customWidth="1"/>
    <col min="6" max="7" width="15.5703125" customWidth="1"/>
    <col min="8" max="9" width="11.42578125" customWidth="1"/>
    <col min="10" max="12" width="12.42578125" customWidth="1"/>
    <col min="14" max="14" width="15.7109375" bestFit="1" customWidth="1"/>
    <col min="16" max="16" width="15" customWidth="1"/>
    <col min="17" max="17" width="13" bestFit="1" customWidth="1"/>
    <col min="19" max="19" width="13" bestFit="1" customWidth="1"/>
    <col min="20" max="20" width="13.85546875" customWidth="1"/>
    <col min="25" max="25" width="12" bestFit="1" customWidth="1"/>
  </cols>
  <sheetData>
    <row r="17" spans="1:17" ht="15.75" thickBot="1" x14ac:dyDescent="0.3">
      <c r="O17" t="s">
        <v>12</v>
      </c>
      <c r="P17" t="s">
        <v>25</v>
      </c>
      <c r="Q17" t="s">
        <v>20</v>
      </c>
    </row>
    <row r="18" spans="1:17" ht="15.75" hidden="1" thickBot="1" x14ac:dyDescent="0.3">
      <c r="A18" t="s">
        <v>31</v>
      </c>
      <c r="B18" t="s">
        <v>32</v>
      </c>
      <c r="C18" s="14" t="s">
        <v>33</v>
      </c>
      <c r="D18" s="14" t="s">
        <v>34</v>
      </c>
      <c r="E18" t="s">
        <v>35</v>
      </c>
      <c r="F18" t="s">
        <v>36</v>
      </c>
      <c r="G18" t="s">
        <v>37</v>
      </c>
      <c r="H18" s="14" t="s">
        <v>38</v>
      </c>
      <c r="I18" t="s">
        <v>39</v>
      </c>
      <c r="J18" t="s">
        <v>40</v>
      </c>
      <c r="K18" t="s">
        <v>41</v>
      </c>
      <c r="L18" t="s">
        <v>42</v>
      </c>
      <c r="O18" t="s">
        <v>12</v>
      </c>
      <c r="P18" t="s">
        <v>25</v>
      </c>
      <c r="Q18" t="s">
        <v>20</v>
      </c>
    </row>
    <row r="19" spans="1:17" ht="18.75" thickBot="1" x14ac:dyDescent="0.4">
      <c r="B19" t="s">
        <v>16</v>
      </c>
      <c r="C19" s="14"/>
      <c r="D19" s="14" t="s">
        <v>17</v>
      </c>
      <c r="F19" t="s">
        <v>16</v>
      </c>
      <c r="H19" s="14" t="s">
        <v>18</v>
      </c>
      <c r="J19" t="s">
        <v>16</v>
      </c>
      <c r="L19" t="s">
        <v>19</v>
      </c>
      <c r="O19" t="s">
        <v>0</v>
      </c>
      <c r="P19" s="2">
        <v>10.605600000000001</v>
      </c>
      <c r="Q19" s="1">
        <v>2.274</v>
      </c>
    </row>
    <row r="20" spans="1:17" ht="15.75" thickBot="1" x14ac:dyDescent="0.3">
      <c r="A20" t="s">
        <v>0</v>
      </c>
      <c r="B20">
        <v>0</v>
      </c>
      <c r="C20">
        <v>0</v>
      </c>
      <c r="D20" s="13">
        <f t="shared" ref="D20:D26" si="0">(C20*2*Q19)/(P19*($P$19+$P$25))</f>
        <v>0</v>
      </c>
      <c r="E20" t="s">
        <v>0</v>
      </c>
      <c r="F20">
        <v>0</v>
      </c>
      <c r="G20">
        <v>29.113462999999999</v>
      </c>
      <c r="H20" s="13">
        <f t="shared" ref="H20:H26" si="1">(G20*2*Q19)/(P19*($P$19+$P$25))</f>
        <v>0.60994537259933657</v>
      </c>
      <c r="J20">
        <v>0</v>
      </c>
      <c r="K20">
        <v>0.68776000000000004</v>
      </c>
      <c r="L20" s="13">
        <f t="shared" ref="L20:L26" si="2">(K20*2*Q19)/(P19*($P$19+$P$25))</f>
        <v>1.440900484627747E-2</v>
      </c>
      <c r="O20" t="s">
        <v>10</v>
      </c>
      <c r="P20" s="3">
        <v>10.596</v>
      </c>
      <c r="Q20" s="5">
        <v>2.2629999999999999</v>
      </c>
    </row>
    <row r="21" spans="1:17" ht="15.75" thickBot="1" x14ac:dyDescent="0.3">
      <c r="A21" t="s">
        <v>10</v>
      </c>
      <c r="B21">
        <v>0.05</v>
      </c>
      <c r="C21">
        <v>0.22675211128687373</v>
      </c>
      <c r="D21" s="13">
        <f t="shared" si="0"/>
        <v>4.731902640814239E-3</v>
      </c>
      <c r="E21" t="s">
        <v>10</v>
      </c>
      <c r="F21">
        <v>0.05</v>
      </c>
      <c r="G21">
        <v>28.387211099999998</v>
      </c>
      <c r="H21" s="13">
        <f t="shared" si="1"/>
        <v>0.5923892765853912</v>
      </c>
      <c r="J21">
        <v>0.05</v>
      </c>
      <c r="K21">
        <v>0.40222025311137</v>
      </c>
      <c r="L21" s="13">
        <f t="shared" si="2"/>
        <v>8.3936024546151147E-3</v>
      </c>
      <c r="O21" t="s">
        <v>1</v>
      </c>
      <c r="P21" s="4">
        <v>10.5197</v>
      </c>
      <c r="Q21" s="6">
        <v>2.2469999999999999</v>
      </c>
    </row>
    <row r="22" spans="1:17" ht="15.75" thickBot="1" x14ac:dyDescent="0.3">
      <c r="A22" t="s">
        <v>1</v>
      </c>
      <c r="B22">
        <v>0.12</v>
      </c>
      <c r="C22">
        <v>6.0149438158537922</v>
      </c>
      <c r="D22" s="13">
        <f t="shared" si="0"/>
        <v>0.12553740564342328</v>
      </c>
      <c r="E22" t="s">
        <v>1</v>
      </c>
      <c r="F22">
        <v>0.12</v>
      </c>
      <c r="G22">
        <v>25.962377570000001</v>
      </c>
      <c r="H22" s="13">
        <f t="shared" si="1"/>
        <v>0.54185868135331361</v>
      </c>
      <c r="J22">
        <v>0.12</v>
      </c>
      <c r="K22">
        <v>4.2806876265298097</v>
      </c>
      <c r="L22" s="13">
        <f t="shared" si="2"/>
        <v>8.934188505436208E-2</v>
      </c>
      <c r="O22" t="s">
        <v>2</v>
      </c>
      <c r="P22" s="2">
        <v>10.42563</v>
      </c>
      <c r="Q22" s="7">
        <v>2.2370000000000001</v>
      </c>
    </row>
    <row r="23" spans="1:17" ht="15.75" thickBot="1" x14ac:dyDescent="0.3">
      <c r="A23" t="s">
        <v>2</v>
      </c>
      <c r="B23">
        <v>0.25</v>
      </c>
      <c r="C23">
        <v>9.8051767719999994</v>
      </c>
      <c r="D23" s="13">
        <f t="shared" si="0"/>
        <v>0.20557057964266126</v>
      </c>
      <c r="E23" t="s">
        <v>2</v>
      </c>
      <c r="F23">
        <v>0.25</v>
      </c>
      <c r="G23">
        <v>22.325591859999999</v>
      </c>
      <c r="H23" s="13">
        <f t="shared" si="1"/>
        <v>0.46806752863768564</v>
      </c>
      <c r="J23">
        <v>0.25</v>
      </c>
      <c r="K23">
        <v>6.9249811738633085</v>
      </c>
      <c r="L23" s="13">
        <f t="shared" si="2"/>
        <v>0.14518579593493913</v>
      </c>
      <c r="O23" t="s">
        <v>3</v>
      </c>
      <c r="P23" s="4">
        <v>10.242800000000001</v>
      </c>
      <c r="Q23" s="6">
        <v>2.218</v>
      </c>
    </row>
    <row r="24" spans="1:17" ht="15.75" thickBot="1" x14ac:dyDescent="0.3">
      <c r="A24" t="s">
        <v>3</v>
      </c>
      <c r="B24">
        <v>0.5</v>
      </c>
      <c r="C24">
        <v>16.49602187</v>
      </c>
      <c r="D24" s="13">
        <f t="shared" si="0"/>
        <v>0.34903094197317758</v>
      </c>
      <c r="E24" t="s">
        <v>3</v>
      </c>
      <c r="F24">
        <v>0.5</v>
      </c>
      <c r="G24">
        <v>15.490419620000001</v>
      </c>
      <c r="H24" s="13">
        <f t="shared" si="1"/>
        <v>0.32775391510367774</v>
      </c>
      <c r="J24">
        <v>0.5</v>
      </c>
      <c r="K24">
        <v>12.248354779224218</v>
      </c>
      <c r="L24" s="13">
        <f t="shared" si="2"/>
        <v>0.25915671304904137</v>
      </c>
      <c r="O24" t="s">
        <v>11</v>
      </c>
      <c r="P24" s="2">
        <v>9.8889999999999993</v>
      </c>
      <c r="Q24" s="7">
        <v>2.1389999999999998</v>
      </c>
    </row>
    <row r="25" spans="1:17" ht="15.75" thickBot="1" x14ac:dyDescent="0.3">
      <c r="A25" t="s">
        <v>11</v>
      </c>
      <c r="B25">
        <v>0.95</v>
      </c>
      <c r="C25">
        <v>28.387211099999998</v>
      </c>
      <c r="D25" s="13">
        <f t="shared" si="0"/>
        <v>0.59996096043371505</v>
      </c>
      <c r="E25" t="s">
        <v>11</v>
      </c>
      <c r="F25">
        <v>0.95</v>
      </c>
      <c r="G25">
        <v>5.8345659999999997</v>
      </c>
      <c r="H25" s="13">
        <f t="shared" si="1"/>
        <v>0.12331298797696613</v>
      </c>
      <c r="J25">
        <v>0.95</v>
      </c>
      <c r="K25">
        <v>23.328902403294041</v>
      </c>
      <c r="L25" s="13">
        <f t="shared" si="2"/>
        <v>0.49305409546712031</v>
      </c>
      <c r="N25" s="15"/>
      <c r="O25" t="s">
        <v>4</v>
      </c>
      <c r="P25" s="3">
        <v>9.8629999999999995</v>
      </c>
      <c r="Q25" s="5">
        <v>2.1259999999999999</v>
      </c>
    </row>
    <row r="26" spans="1:17" x14ac:dyDescent="0.25">
      <c r="A26" t="s">
        <v>4</v>
      </c>
      <c r="B26">
        <v>1</v>
      </c>
      <c r="C26">
        <v>29.113462999999999</v>
      </c>
      <c r="D26" s="13">
        <f t="shared" si="0"/>
        <v>0.61318278107422752</v>
      </c>
      <c r="E26" t="s">
        <v>4</v>
      </c>
      <c r="F26">
        <v>1</v>
      </c>
      <c r="G26">
        <v>0</v>
      </c>
      <c r="H26" s="13">
        <f t="shared" si="1"/>
        <v>0</v>
      </c>
      <c r="J26">
        <v>1</v>
      </c>
      <c r="K26">
        <v>24.43637635</v>
      </c>
      <c r="L26" s="13">
        <f t="shared" si="2"/>
        <v>0.51467478154932922</v>
      </c>
      <c r="O26" t="s">
        <v>13</v>
      </c>
      <c r="P26" s="4">
        <v>10.388999999999999</v>
      </c>
      <c r="Q26" s="6">
        <v>2.2320000000000002</v>
      </c>
    </row>
    <row r="52" spans="1:13" x14ac:dyDescent="0.25">
      <c r="J52" t="s">
        <v>4</v>
      </c>
      <c r="K52" t="s">
        <v>0</v>
      </c>
      <c r="L52" t="s">
        <v>13</v>
      </c>
    </row>
    <row r="53" spans="1:13" ht="18.75" x14ac:dyDescent="0.35">
      <c r="A53" t="s">
        <v>16</v>
      </c>
      <c r="B53" s="14" t="s">
        <v>17</v>
      </c>
      <c r="C53" s="14" t="s">
        <v>18</v>
      </c>
      <c r="D53" t="s">
        <v>19</v>
      </c>
      <c r="E53" s="16" t="s">
        <v>22</v>
      </c>
      <c r="F53" t="s">
        <v>23</v>
      </c>
      <c r="G53" t="s">
        <v>24</v>
      </c>
      <c r="H53" t="s">
        <v>46</v>
      </c>
      <c r="J53" t="s">
        <v>14</v>
      </c>
      <c r="K53" t="s">
        <v>14</v>
      </c>
      <c r="L53" t="s">
        <v>14</v>
      </c>
    </row>
    <row r="54" spans="1:13" x14ac:dyDescent="0.25">
      <c r="A54">
        <v>0</v>
      </c>
      <c r="B54">
        <v>0</v>
      </c>
      <c r="C54">
        <v>0.60994537259933657</v>
      </c>
      <c r="D54">
        <v>1.440900484627747E-2</v>
      </c>
      <c r="E54">
        <v>0</v>
      </c>
      <c r="F54">
        <v>0</v>
      </c>
      <c r="G54">
        <f>(E54-F54)^2</f>
        <v>0</v>
      </c>
      <c r="J54" s="24">
        <v>2.7858940148671185E-2</v>
      </c>
      <c r="K54" s="24">
        <f>J54</f>
        <v>2.7858940148671185E-2</v>
      </c>
      <c r="L54" s="24">
        <f>K54</f>
        <v>2.7858940148671185E-2</v>
      </c>
      <c r="M54" t="s">
        <v>47</v>
      </c>
    </row>
    <row r="55" spans="1:13" x14ac:dyDescent="0.25">
      <c r="A55">
        <v>0.05</v>
      </c>
      <c r="B55">
        <v>4.731902640814239E-3</v>
      </c>
      <c r="C55">
        <v>0.5923892765853912</v>
      </c>
      <c r="D55">
        <v>8.3936024546151147E-3</v>
      </c>
      <c r="E55">
        <v>7.5499999999999998E-2</v>
      </c>
      <c r="F55">
        <f>A55*(0.458+L54*L21^J57)+A59*(0.0012+K54*D21^J57)</f>
        <v>7.5025233002291053E-2</v>
      </c>
      <c r="G55">
        <f>(E55-F55)^2</f>
        <v>2.254037021135651E-7</v>
      </c>
      <c r="J55" s="22">
        <v>2.7858939523921579E-2</v>
      </c>
      <c r="K55" t="s">
        <v>49</v>
      </c>
    </row>
    <row r="56" spans="1:13" x14ac:dyDescent="0.25">
      <c r="A56">
        <v>0.12</v>
      </c>
      <c r="B56">
        <v>0.12553740564342328</v>
      </c>
      <c r="C56">
        <v>0.54185868135331361</v>
      </c>
      <c r="D56">
        <v>8.934188505436208E-2</v>
      </c>
      <c r="E56">
        <v>0.1245</v>
      </c>
      <c r="F56">
        <f>A56*(0.4941+J54*H22^J57)+(1-A55-A56)*(0.0096+K54*D22^J57)+A55*(0.5417+L54*L22^J57)</f>
        <v>0.1290240172669504</v>
      </c>
      <c r="G56">
        <f t="shared" ref="G56:G58" si="3">(E56-F56)^2</f>
        <v>2.0466732231665343E-5</v>
      </c>
      <c r="J56" t="s">
        <v>26</v>
      </c>
    </row>
    <row r="57" spans="1:13" x14ac:dyDescent="0.25">
      <c r="A57">
        <v>0.25</v>
      </c>
      <c r="B57">
        <v>0.20557057964266126</v>
      </c>
      <c r="C57">
        <v>0.46806752863768564</v>
      </c>
      <c r="D57">
        <v>0.14518579593493913</v>
      </c>
      <c r="E57">
        <v>0.193</v>
      </c>
      <c r="F57">
        <f>A57*(0.3777+J54*H23^J57)+(1-A55-A57)*(0.0416+K54*D23^J57)+A55*(0.6752+L54*L23^J57)</f>
        <v>0.18996661608872784</v>
      </c>
      <c r="G57">
        <f t="shared" si="3"/>
        <v>9.2014179531648452E-6</v>
      </c>
      <c r="J57" s="24">
        <v>-0.11348536839491641</v>
      </c>
      <c r="K57" t="s">
        <v>48</v>
      </c>
    </row>
    <row r="58" spans="1:13" x14ac:dyDescent="0.25">
      <c r="A58">
        <v>0.5</v>
      </c>
      <c r="B58">
        <v>0.34903094197317758</v>
      </c>
      <c r="C58">
        <v>0.32775391510367774</v>
      </c>
      <c r="D58">
        <v>0.25915671304904137</v>
      </c>
      <c r="E58">
        <v>0.27</v>
      </c>
      <c r="F58">
        <f>A58*(0.1746+J54*H24^J57)+(1-A55-A58)*(0.2038+K54*D24^J57)+A55*(1.1673+L54*L24^J57)</f>
        <v>0.26893511121551206</v>
      </c>
      <c r="G58">
        <f t="shared" si="3"/>
        <v>1.1339881233282463E-6</v>
      </c>
      <c r="J58" s="22">
        <v>-0.11348536249438905</v>
      </c>
      <c r="K58" t="s">
        <v>50</v>
      </c>
    </row>
    <row r="59" spans="1:13" x14ac:dyDescent="0.25">
      <c r="A59">
        <v>0.95</v>
      </c>
      <c r="B59">
        <v>0.59996096043371505</v>
      </c>
      <c r="C59">
        <v>0.12331298797696613</v>
      </c>
      <c r="D59">
        <v>0.49305409546712031</v>
      </c>
    </row>
    <row r="60" spans="1:13" x14ac:dyDescent="0.25">
      <c r="A60">
        <v>1</v>
      </c>
      <c r="B60">
        <v>0.61318278107422752</v>
      </c>
      <c r="C60">
        <v>0</v>
      </c>
      <c r="D60">
        <v>0.51467478154932922</v>
      </c>
    </row>
    <row r="61" spans="1:13" x14ac:dyDescent="0.25">
      <c r="G61">
        <f>SUM(G55:G59)</f>
        <v>3.1027542010272005E-5</v>
      </c>
      <c r="I61" t="s">
        <v>45</v>
      </c>
    </row>
    <row r="69" spans="1:21" ht="19.5" x14ac:dyDescent="0.35">
      <c r="T69" s="21" t="s">
        <v>43</v>
      </c>
    </row>
    <row r="70" spans="1:21" x14ac:dyDescent="0.25">
      <c r="T70" s="22">
        <f>(E55-F55)^2</f>
        <v>2.254037021135651E-7</v>
      </c>
    </row>
    <row r="71" spans="1:21" hidden="1" x14ac:dyDescent="0.25">
      <c r="A71" t="s">
        <v>31</v>
      </c>
      <c r="B71" t="s">
        <v>32</v>
      </c>
      <c r="C71" t="s">
        <v>33</v>
      </c>
      <c r="D71" t="s">
        <v>34</v>
      </c>
      <c r="E71" t="s">
        <v>35</v>
      </c>
      <c r="F71" t="s">
        <v>36</v>
      </c>
      <c r="G71" t="s">
        <v>37</v>
      </c>
      <c r="H71" t="s">
        <v>38</v>
      </c>
      <c r="I71" t="s">
        <v>39</v>
      </c>
      <c r="J71" t="s">
        <v>40</v>
      </c>
      <c r="K71" t="s">
        <v>41</v>
      </c>
      <c r="L71" t="s">
        <v>42</v>
      </c>
      <c r="T71" s="22">
        <f>(E56-F56)^2</f>
        <v>2.0466732231665343E-5</v>
      </c>
    </row>
    <row r="72" spans="1:21" ht="19.5" thickBot="1" x14ac:dyDescent="0.4">
      <c r="B72" t="s">
        <v>29</v>
      </c>
      <c r="C72" t="s">
        <v>27</v>
      </c>
      <c r="E72" t="s">
        <v>29</v>
      </c>
      <c r="F72" t="s">
        <v>28</v>
      </c>
      <c r="G72" s="18"/>
      <c r="H72" s="18" t="s">
        <v>29</v>
      </c>
      <c r="I72" s="18"/>
      <c r="J72" s="18"/>
      <c r="K72" s="18" t="s">
        <v>29</v>
      </c>
      <c r="L72" s="18"/>
      <c r="O72" t="s">
        <v>12</v>
      </c>
      <c r="P72" t="s">
        <v>25</v>
      </c>
      <c r="Q72" t="s">
        <v>20</v>
      </c>
      <c r="T72" s="22">
        <f>(E57-F57)^2</f>
        <v>9.2014179531648452E-6</v>
      </c>
    </row>
    <row r="73" spans="1:21" ht="15.75" thickBot="1" x14ac:dyDescent="0.3">
      <c r="A73" t="s">
        <v>5</v>
      </c>
      <c r="B73">
        <v>0</v>
      </c>
      <c r="C73" s="13">
        <f>I73/P73</f>
        <v>0</v>
      </c>
      <c r="E73">
        <v>0</v>
      </c>
      <c r="F73" s="13">
        <f>(L73*2*Q73)/(P73*($P$73+$P$77))</f>
        <v>0.10971380378113753</v>
      </c>
      <c r="G73" s="17" t="s">
        <v>5</v>
      </c>
      <c r="H73" s="17">
        <v>0</v>
      </c>
      <c r="I73" s="17">
        <v>0</v>
      </c>
      <c r="J73" s="17" t="s">
        <v>5</v>
      </c>
      <c r="K73" s="17">
        <v>0</v>
      </c>
      <c r="L73" s="17">
        <v>7.4631770786461455</v>
      </c>
      <c r="O73" t="s">
        <v>5</v>
      </c>
      <c r="P73" s="8">
        <v>11.989000000000001</v>
      </c>
      <c r="Q73" s="1">
        <v>2.105</v>
      </c>
      <c r="T73" s="22">
        <f>(E58-F58)^2</f>
        <v>1.1339881233282463E-6</v>
      </c>
    </row>
    <row r="74" spans="1:21" ht="15.75" thickBot="1" x14ac:dyDescent="0.3">
      <c r="A74" t="s">
        <v>6</v>
      </c>
      <c r="B74">
        <v>0.33</v>
      </c>
      <c r="C74" s="13">
        <f>(I74*2*Q74)/(P74*($P$73+$P$77))</f>
        <v>4.3394958002848101E-2</v>
      </c>
      <c r="E74">
        <v>0.33</v>
      </c>
      <c r="F74" s="13">
        <f>(L74*2*Q74)/(P74*($P$73+$P$77))</f>
        <v>7.1311890255763094E-2</v>
      </c>
      <c r="G74" s="18" t="s">
        <v>6</v>
      </c>
      <c r="H74" s="18">
        <v>0.33</v>
      </c>
      <c r="I74" s="18">
        <v>2.9540915578103442</v>
      </c>
      <c r="J74" s="18" t="s">
        <v>6</v>
      </c>
      <c r="K74" s="18">
        <v>0.33</v>
      </c>
      <c r="L74" s="18">
        <v>4.8545237205258118</v>
      </c>
      <c r="O74" t="s">
        <v>6</v>
      </c>
      <c r="P74" s="9">
        <v>11.958</v>
      </c>
      <c r="Q74" s="5">
        <v>2.0979999999999999</v>
      </c>
      <c r="T74" s="22">
        <f>(D99-E99)^2</f>
        <v>1.3670162943405748E-6</v>
      </c>
    </row>
    <row r="75" spans="1:21" ht="15.75" thickBot="1" x14ac:dyDescent="0.3">
      <c r="A75" t="s">
        <v>7</v>
      </c>
      <c r="B75">
        <v>0.5</v>
      </c>
      <c r="C75" s="13">
        <f>(I75*2*Q75)/(P75*($P$73+$P$77))</f>
        <v>6.0594507203872501E-2</v>
      </c>
      <c r="E75">
        <v>0.5</v>
      </c>
      <c r="F75" s="13">
        <f>(L75*2*Q75)/(P75*($P$73+$P$77))</f>
        <v>6.006516843243926E-2</v>
      </c>
      <c r="G75" s="17" t="s">
        <v>7</v>
      </c>
      <c r="H75" s="17">
        <v>0.5</v>
      </c>
      <c r="I75" s="17">
        <v>4.1283294575692429</v>
      </c>
      <c r="J75" s="17" t="s">
        <v>7</v>
      </c>
      <c r="K75" s="17">
        <v>0.5</v>
      </c>
      <c r="L75" s="17">
        <v>4.09226538272185</v>
      </c>
      <c r="O75" t="s">
        <v>7</v>
      </c>
      <c r="P75" s="10">
        <v>11.945</v>
      </c>
      <c r="Q75" s="6">
        <v>2.0939999999999999</v>
      </c>
      <c r="T75" s="22">
        <f>(D100-E100)^2</f>
        <v>3.7288095410655373E-8</v>
      </c>
    </row>
    <row r="76" spans="1:21" ht="15.75" thickBot="1" x14ac:dyDescent="0.3">
      <c r="A76" t="s">
        <v>8</v>
      </c>
      <c r="B76">
        <v>0.67</v>
      </c>
      <c r="C76" s="13">
        <f>(I76*2*Q76)/(P76*($P$73+$P$77))</f>
        <v>7.489963921411856E-2</v>
      </c>
      <c r="E76">
        <v>0.67</v>
      </c>
      <c r="F76" s="13">
        <f>(L76*2*Q76)/(P76*($P$73+$P$77))</f>
        <v>4.2901622441107561E-2</v>
      </c>
      <c r="G76" s="18" t="s">
        <v>8</v>
      </c>
      <c r="H76" s="18">
        <v>0.67</v>
      </c>
      <c r="I76" s="18">
        <v>5.1038482173979576</v>
      </c>
      <c r="J76" s="18" t="s">
        <v>8</v>
      </c>
      <c r="K76" s="18">
        <v>0.67</v>
      </c>
      <c r="L76" s="18">
        <v>2.9234235507272315</v>
      </c>
      <c r="O76" t="s">
        <v>8</v>
      </c>
      <c r="P76" s="8">
        <v>11.93</v>
      </c>
      <c r="Q76" s="7">
        <v>2.0910000000000002</v>
      </c>
      <c r="T76" s="22">
        <f>(D101-E101)^2</f>
        <v>1.8769976044208119E-6</v>
      </c>
    </row>
    <row r="77" spans="1:21" ht="15.75" thickBot="1" x14ac:dyDescent="0.3">
      <c r="A77" t="s">
        <v>9</v>
      </c>
      <c r="B77">
        <v>1</v>
      </c>
      <c r="C77" s="13">
        <f>(I77*2*Q77)/(P77*($P$73+$P$77))</f>
        <v>0.10966010618742836</v>
      </c>
      <c r="E77">
        <v>1</v>
      </c>
      <c r="F77" s="13">
        <f>(L77*2*Q77)/(P77*($P$73+$P$77))</f>
        <v>0</v>
      </c>
      <c r="G77" s="17" t="s">
        <v>9</v>
      </c>
      <c r="H77" s="17">
        <v>1</v>
      </c>
      <c r="I77" s="17">
        <v>7.4631770786461455</v>
      </c>
      <c r="J77" s="17" t="s">
        <v>9</v>
      </c>
      <c r="K77" s="17">
        <v>1</v>
      </c>
      <c r="L77" s="17">
        <v>0</v>
      </c>
      <c r="O77" t="s">
        <v>9</v>
      </c>
      <c r="P77" s="9">
        <v>11.898</v>
      </c>
      <c r="Q77" s="5">
        <v>2.0880000000000001</v>
      </c>
      <c r="T77" s="22"/>
    </row>
    <row r="78" spans="1:21" x14ac:dyDescent="0.25">
      <c r="T78" s="22">
        <f>SUM(T70:T76)*10000000</f>
        <v>343.0884400444404</v>
      </c>
      <c r="U78" t="s">
        <v>44</v>
      </c>
    </row>
    <row r="97" spans="1:15" ht="18.75" x14ac:dyDescent="0.35">
      <c r="A97" t="s">
        <v>29</v>
      </c>
      <c r="B97" t="s">
        <v>27</v>
      </c>
      <c r="C97" t="s">
        <v>30</v>
      </c>
      <c r="D97" s="12" t="s">
        <v>21</v>
      </c>
      <c r="E97" t="s">
        <v>23</v>
      </c>
      <c r="F97" t="s">
        <v>24</v>
      </c>
      <c r="M97" s="25" t="s">
        <v>14</v>
      </c>
      <c r="N97" s="26">
        <v>-5.5083363630843402E-2</v>
      </c>
      <c r="O97" t="s">
        <v>47</v>
      </c>
    </row>
    <row r="98" spans="1:15" x14ac:dyDescent="0.25">
      <c r="A98">
        <v>0</v>
      </c>
      <c r="B98">
        <v>0</v>
      </c>
      <c r="C98">
        <v>0.10971380378113753</v>
      </c>
      <c r="D98">
        <v>0</v>
      </c>
      <c r="E98">
        <v>0</v>
      </c>
      <c r="F98">
        <f>(D98-E98)^2</f>
        <v>0</v>
      </c>
      <c r="M98" s="25" t="s">
        <v>14</v>
      </c>
      <c r="N98" s="25">
        <f>N97</f>
        <v>-5.5083363630843402E-2</v>
      </c>
    </row>
    <row r="99" spans="1:15" x14ac:dyDescent="0.25">
      <c r="A99">
        <v>0.33</v>
      </c>
      <c r="B99">
        <v>4.3394958002848101E-2</v>
      </c>
      <c r="C99">
        <v>7.1311890255763094E-2</v>
      </c>
      <c r="D99">
        <v>2.4899999999999999E-2</v>
      </c>
      <c r="E99">
        <f>A99*(0.0666735+(N97*F74^N101))+A101*(0.016175+(N98*C74^N101))</f>
        <v>2.606919472045531E-2</v>
      </c>
      <c r="F99">
        <f>(D99-E99)^2</f>
        <v>1.3670162943405748E-6</v>
      </c>
      <c r="N99" s="23">
        <v>-5.049006675461919E-3</v>
      </c>
      <c r="O99" t="s">
        <v>49</v>
      </c>
    </row>
    <row r="100" spans="1:15" x14ac:dyDescent="0.25">
      <c r="A100">
        <v>0.5</v>
      </c>
      <c r="B100">
        <v>6.0594507203872501E-2</v>
      </c>
      <c r="C100">
        <v>6.006516843243926E-2</v>
      </c>
      <c r="D100">
        <v>2.52E-2</v>
      </c>
      <c r="E100">
        <f>A100*(0.0329+(N97*F75^N101))+A100*(0.0329+(N98*C75^N101))</f>
        <v>2.539310125688523E-2</v>
      </c>
      <c r="F100">
        <f>(D100-E100)^2</f>
        <v>3.7288095410655373E-8</v>
      </c>
    </row>
    <row r="101" spans="1:15" x14ac:dyDescent="0.25">
      <c r="A101">
        <v>0.67</v>
      </c>
      <c r="B101">
        <v>7.489963921411856E-2</v>
      </c>
      <c r="C101">
        <v>4.2901622441107561E-2</v>
      </c>
      <c r="D101">
        <v>2.0500000000000001E-2</v>
      </c>
      <c r="E101">
        <f>A101*(0.0128+(N97*F76^N101))+A99*(0.0527+(N98*C76^N101))</f>
        <v>1.9129964378411711E-2</v>
      </c>
      <c r="F101">
        <f>(D101-E101)^2</f>
        <v>1.8769976044208119E-6</v>
      </c>
      <c r="M101" s="25" t="s">
        <v>26</v>
      </c>
      <c r="N101" s="25">
        <v>0.70978422191098156</v>
      </c>
      <c r="O101" t="s">
        <v>48</v>
      </c>
    </row>
    <row r="102" spans="1:15" x14ac:dyDescent="0.25">
      <c r="A102">
        <v>1</v>
      </c>
      <c r="N102" s="22">
        <v>-0.1134853122957382</v>
      </c>
      <c r="O102" t="s">
        <v>50</v>
      </c>
    </row>
    <row r="104" spans="1:15" x14ac:dyDescent="0.25">
      <c r="F104">
        <f>SUM(F99:F101)</f>
        <v>3.2813019941720422E-6</v>
      </c>
    </row>
    <row r="105" spans="1:15" ht="18.75" x14ac:dyDescent="0.25">
      <c r="B105" s="11"/>
    </row>
  </sheetData>
  <pageMargins left="0.7" right="0.7" top="0.75" bottom="0.75" header="0.3" footer="0.3"/>
  <pageSetup paperSize="9" orientation="portrait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santonocito</dc:creator>
  <cp:lastModifiedBy>Barbara Patrizi</cp:lastModifiedBy>
  <dcterms:created xsi:type="dcterms:W3CDTF">2024-03-19T10:38:05Z</dcterms:created>
  <dcterms:modified xsi:type="dcterms:W3CDTF">2024-04-03T13:37:50Z</dcterms:modified>
</cp:coreProperties>
</file>