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D:\projcet china set\China-Set-Trains-0.1.6.146\docs\"/>
    </mc:Choice>
  </mc:AlternateContent>
  <xr:revisionPtr revIDLastSave="0" documentId="13_ncr:1_{F76D7D23-A0AE-4D05-82DD-9FB5C3C8FC0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Loco" sheetId="1" r:id="rId1"/>
    <sheet name="MU" sheetId="2" r:id="rId2"/>
    <sheet name="Coaches" sheetId="3" r:id="rId3"/>
    <sheet name="Wagons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49" i="1" l="1"/>
  <c r="T49" i="1"/>
  <c r="U49" i="1" s="1"/>
  <c r="R49" i="1"/>
  <c r="S49" i="1" s="1"/>
  <c r="O49" i="1"/>
  <c r="Q49" i="1" s="1"/>
  <c r="V23" i="1"/>
  <c r="V24" i="1"/>
  <c r="V25" i="1"/>
  <c r="V26" i="1"/>
  <c r="V27" i="1"/>
  <c r="R21" i="1"/>
  <c r="S21" i="1" s="1"/>
  <c r="T21" i="1"/>
  <c r="U21" i="1"/>
  <c r="R22" i="1"/>
  <c r="S22" i="1"/>
  <c r="T22" i="1"/>
  <c r="U22" i="1"/>
  <c r="R23" i="1"/>
  <c r="S23" i="1"/>
  <c r="T23" i="1"/>
  <c r="U23" i="1"/>
  <c r="R24" i="1"/>
  <c r="S24" i="1"/>
  <c r="T24" i="1"/>
  <c r="U24" i="1"/>
  <c r="R25" i="1"/>
  <c r="S25" i="1" s="1"/>
  <c r="T25" i="1"/>
  <c r="U25" i="1"/>
  <c r="R26" i="1"/>
  <c r="S26" i="1"/>
  <c r="T26" i="1"/>
  <c r="U26" i="1"/>
  <c r="R27" i="1"/>
  <c r="S27" i="1"/>
  <c r="T27" i="1"/>
  <c r="U27" i="1"/>
  <c r="R28" i="1"/>
  <c r="S28" i="1"/>
  <c r="T28" i="1"/>
  <c r="U28" i="1"/>
  <c r="R29" i="1"/>
  <c r="S29" i="1" s="1"/>
  <c r="T29" i="1"/>
  <c r="U29" i="1" s="1"/>
  <c r="R30" i="1"/>
  <c r="S30" i="1"/>
  <c r="T30" i="1"/>
  <c r="U30" i="1"/>
  <c r="R31" i="1"/>
  <c r="S31" i="1"/>
  <c r="T31" i="1"/>
  <c r="U31" i="1"/>
  <c r="R32" i="1"/>
  <c r="S32" i="1"/>
  <c r="T32" i="1"/>
  <c r="U32" i="1"/>
  <c r="R33" i="1"/>
  <c r="S33" i="1" s="1"/>
  <c r="T33" i="1"/>
  <c r="U33" i="1" s="1"/>
  <c r="R34" i="1"/>
  <c r="S34" i="1"/>
  <c r="T34" i="1"/>
  <c r="U34" i="1" s="1"/>
  <c r="R35" i="1"/>
  <c r="S35" i="1"/>
  <c r="T35" i="1"/>
  <c r="U35" i="1"/>
  <c r="R36" i="1"/>
  <c r="S36" i="1"/>
  <c r="T36" i="1"/>
  <c r="U36" i="1"/>
  <c r="R37" i="1"/>
  <c r="S37" i="1" s="1"/>
  <c r="T37" i="1"/>
  <c r="U37" i="1" s="1"/>
  <c r="R38" i="1"/>
  <c r="S38" i="1"/>
  <c r="T38" i="1"/>
  <c r="U38" i="1"/>
  <c r="R39" i="1"/>
  <c r="S39" i="1"/>
  <c r="T39" i="1"/>
  <c r="U39" i="1"/>
  <c r="R40" i="1"/>
  <c r="S40" i="1"/>
  <c r="T40" i="1"/>
  <c r="U40" i="1"/>
  <c r="R41" i="1"/>
  <c r="S41" i="1" s="1"/>
  <c r="T41" i="1"/>
  <c r="U41" i="1" s="1"/>
  <c r="R42" i="1"/>
  <c r="S42" i="1"/>
  <c r="T42" i="1"/>
  <c r="U42" i="1"/>
  <c r="R43" i="1"/>
  <c r="S43" i="1"/>
  <c r="T43" i="1"/>
  <c r="U43" i="1"/>
  <c r="R44" i="1"/>
  <c r="S44" i="1"/>
  <c r="T44" i="1"/>
  <c r="U44" i="1"/>
  <c r="R45" i="1"/>
  <c r="S45" i="1" s="1"/>
  <c r="T45" i="1"/>
  <c r="U45" i="1" s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8" i="3"/>
  <c r="R48" i="3"/>
  <c r="S48" i="3"/>
  <c r="T48" i="3"/>
  <c r="Q49" i="3"/>
  <c r="R49" i="3"/>
  <c r="S49" i="3"/>
  <c r="T49" i="3"/>
  <c r="Q50" i="3"/>
  <c r="R50" i="3"/>
  <c r="S50" i="3"/>
  <c r="T50" i="3"/>
  <c r="Q51" i="3"/>
  <c r="R51" i="3" s="1"/>
  <c r="S51" i="3"/>
  <c r="T51" i="3" s="1"/>
  <c r="Q52" i="3"/>
  <c r="R52" i="3"/>
  <c r="S52" i="3"/>
  <c r="T52" i="3"/>
  <c r="Q53" i="3"/>
  <c r="R53" i="3"/>
  <c r="S53" i="3"/>
  <c r="T53" i="3"/>
  <c r="Q54" i="3"/>
  <c r="R54" i="3"/>
  <c r="S54" i="3"/>
  <c r="T54" i="3"/>
  <c r="Q55" i="3"/>
  <c r="R55" i="3"/>
  <c r="S55" i="3"/>
  <c r="T55" i="3"/>
  <c r="Q56" i="3"/>
  <c r="R56" i="3"/>
  <c r="S56" i="3"/>
  <c r="T56" i="3" s="1"/>
  <c r="Q57" i="3"/>
  <c r="R57" i="3"/>
  <c r="S57" i="3"/>
  <c r="T57" i="3"/>
  <c r="Q58" i="3"/>
  <c r="R58" i="3"/>
  <c r="S58" i="3"/>
  <c r="T58" i="3"/>
  <c r="Q59" i="3"/>
  <c r="R59" i="3"/>
  <c r="S59" i="3"/>
  <c r="T59" i="3"/>
  <c r="AC28" i="1"/>
  <c r="V28" i="1"/>
  <c r="W2" i="4" l="1"/>
  <c r="W3" i="4"/>
  <c r="W4" i="4"/>
  <c r="W5" i="4"/>
  <c r="W6" i="4"/>
  <c r="W7" i="4"/>
  <c r="W8" i="4"/>
  <c r="W9" i="4"/>
  <c r="W10" i="4"/>
  <c r="W11" i="4"/>
  <c r="W12" i="4"/>
  <c r="U12" i="4"/>
  <c r="Q47" i="3"/>
  <c r="R47" i="3" s="1"/>
  <c r="S47" i="3"/>
  <c r="T47" i="3" s="1"/>
  <c r="V111" i="2"/>
  <c r="V110" i="2"/>
  <c r="W110" i="2"/>
  <c r="X110" i="2" s="1"/>
  <c r="V109" i="2"/>
  <c r="Y109" i="2"/>
  <c r="Z109" i="2" s="1"/>
  <c r="V108" i="2"/>
  <c r="W108" i="2"/>
  <c r="X108" i="2" s="1"/>
  <c r="V107" i="2"/>
  <c r="V106" i="2"/>
  <c r="V105" i="2"/>
  <c r="V104" i="2"/>
  <c r="V103" i="2"/>
  <c r="V102" i="2"/>
  <c r="Y102" i="2"/>
  <c r="Z102" i="2" s="1"/>
  <c r="V101" i="2"/>
  <c r="W101" i="2"/>
  <c r="X101" i="2" s="1"/>
  <c r="Y101" i="2"/>
  <c r="Z101" i="2" s="1"/>
  <c r="K111" i="2"/>
  <c r="W111" i="2" s="1"/>
  <c r="X111" i="2" s="1"/>
  <c r="K110" i="2"/>
  <c r="Y110" i="2" s="1"/>
  <c r="Z110" i="2" s="1"/>
  <c r="K109" i="2"/>
  <c r="W109" i="2" s="1"/>
  <c r="X109" i="2" s="1"/>
  <c r="K108" i="2"/>
  <c r="Y108" i="2" s="1"/>
  <c r="Z108" i="2" s="1"/>
  <c r="K107" i="2"/>
  <c r="W107" i="2" s="1"/>
  <c r="X107" i="2" s="1"/>
  <c r="K106" i="2"/>
  <c r="W106" i="2" s="1"/>
  <c r="X106" i="2" s="1"/>
  <c r="K105" i="2"/>
  <c r="W105" i="2" s="1"/>
  <c r="X105" i="2" s="1"/>
  <c r="K104" i="2"/>
  <c r="W104" i="2" s="1"/>
  <c r="X104" i="2" s="1"/>
  <c r="K103" i="2"/>
  <c r="Y103" i="2" s="1"/>
  <c r="Z103" i="2" s="1"/>
  <c r="K102" i="2"/>
  <c r="W102" i="2" s="1"/>
  <c r="X102" i="2" s="1"/>
  <c r="K101" i="2"/>
  <c r="V100" i="2"/>
  <c r="Y100" i="2"/>
  <c r="Z100" i="2" s="1"/>
  <c r="V99" i="2"/>
  <c r="V98" i="2"/>
  <c r="W98" i="2"/>
  <c r="X98" i="2" s="1"/>
  <c r="Y98" i="2"/>
  <c r="Z98" i="2" s="1"/>
  <c r="V97" i="2"/>
  <c r="W97" i="2"/>
  <c r="X97" i="2" s="1"/>
  <c r="V96" i="2"/>
  <c r="V95" i="2"/>
  <c r="W95" i="2"/>
  <c r="X95" i="2" s="1"/>
  <c r="V94" i="2"/>
  <c r="V93" i="2"/>
  <c r="V92" i="2"/>
  <c r="W92" i="2"/>
  <c r="X92" i="2" s="1"/>
  <c r="V91" i="2"/>
  <c r="Y91" i="2"/>
  <c r="Z91" i="2" s="1"/>
  <c r="V90" i="2"/>
  <c r="W90" i="2"/>
  <c r="X90" i="2" s="1"/>
  <c r="Y90" i="2"/>
  <c r="Z90" i="2" s="1"/>
  <c r="K100" i="2"/>
  <c r="W100" i="2" s="1"/>
  <c r="X100" i="2" s="1"/>
  <c r="K99" i="2"/>
  <c r="W99" i="2" s="1"/>
  <c r="X99" i="2" s="1"/>
  <c r="K98" i="2"/>
  <c r="K97" i="2"/>
  <c r="Y97" i="2" s="1"/>
  <c r="Z97" i="2" s="1"/>
  <c r="K96" i="2"/>
  <c r="W96" i="2" s="1"/>
  <c r="X96" i="2" s="1"/>
  <c r="K95" i="2"/>
  <c r="Y95" i="2" s="1"/>
  <c r="Z95" i="2" s="1"/>
  <c r="K94" i="2"/>
  <c r="W94" i="2" s="1"/>
  <c r="X94" i="2" s="1"/>
  <c r="K93" i="2"/>
  <c r="W93" i="2" s="1"/>
  <c r="X93" i="2" s="1"/>
  <c r="K92" i="2"/>
  <c r="Y92" i="2" s="1"/>
  <c r="Z92" i="2" s="1"/>
  <c r="K91" i="2"/>
  <c r="W91" i="2" s="1"/>
  <c r="X91" i="2" s="1"/>
  <c r="K90" i="2"/>
  <c r="Y81" i="2"/>
  <c r="Z81" i="2" s="1"/>
  <c r="W82" i="2"/>
  <c r="X82" i="2" s="1"/>
  <c r="Y82" i="2"/>
  <c r="Z82" i="2"/>
  <c r="W83" i="2"/>
  <c r="X83" i="2" s="1"/>
  <c r="Y83" i="2"/>
  <c r="Z83" i="2" s="1"/>
  <c r="W84" i="2"/>
  <c r="X84" i="2"/>
  <c r="Y84" i="2"/>
  <c r="Z84" i="2" s="1"/>
  <c r="Y88" i="2"/>
  <c r="Z88" i="2" s="1"/>
  <c r="V81" i="2"/>
  <c r="V82" i="2"/>
  <c r="V83" i="2"/>
  <c r="V84" i="2"/>
  <c r="V85" i="2"/>
  <c r="V86" i="2"/>
  <c r="V87" i="2"/>
  <c r="V88" i="2"/>
  <c r="V89" i="2"/>
  <c r="V80" i="2"/>
  <c r="V79" i="2"/>
  <c r="K89" i="2"/>
  <c r="W89" i="2" s="1"/>
  <c r="X89" i="2" s="1"/>
  <c r="K88" i="2"/>
  <c r="W88" i="2" s="1"/>
  <c r="X88" i="2" s="1"/>
  <c r="K87" i="2"/>
  <c r="W87" i="2" s="1"/>
  <c r="X87" i="2" s="1"/>
  <c r="K86" i="2"/>
  <c r="W86" i="2" s="1"/>
  <c r="X86" i="2" s="1"/>
  <c r="K85" i="2"/>
  <c r="W85" i="2" s="1"/>
  <c r="X85" i="2" s="1"/>
  <c r="K84" i="2"/>
  <c r="K83" i="2"/>
  <c r="K82" i="2"/>
  <c r="K81" i="2"/>
  <c r="W81" i="2" s="1"/>
  <c r="X81" i="2" s="1"/>
  <c r="K80" i="2"/>
  <c r="W80" i="2" s="1"/>
  <c r="X80" i="2" s="1"/>
  <c r="K79" i="2"/>
  <c r="W79" i="2" s="1"/>
  <c r="X79" i="2" s="1"/>
  <c r="Q46" i="3"/>
  <c r="R46" i="3" s="1"/>
  <c r="S46" i="3"/>
  <c r="T46" i="3" s="1"/>
  <c r="Q45" i="3"/>
  <c r="R45" i="3"/>
  <c r="S45" i="3"/>
  <c r="T45" i="3" s="1"/>
  <c r="V78" i="2"/>
  <c r="W78" i="2"/>
  <c r="X78" i="2" s="1"/>
  <c r="Y78" i="2"/>
  <c r="Z78" i="2" s="1"/>
  <c r="V77" i="2"/>
  <c r="W77" i="2"/>
  <c r="X77" i="2" s="1"/>
  <c r="K78" i="2"/>
  <c r="K77" i="2"/>
  <c r="Y77" i="2" s="1"/>
  <c r="Z77" i="2" s="1"/>
  <c r="V76" i="2"/>
  <c r="V75" i="2"/>
  <c r="W75" i="2"/>
  <c r="X75" i="2" s="1"/>
  <c r="Y75" i="2"/>
  <c r="Z75" i="2" s="1"/>
  <c r="V74" i="2"/>
  <c r="W74" i="2"/>
  <c r="X74" i="2" s="1"/>
  <c r="Y74" i="2"/>
  <c r="Z74" i="2" s="1"/>
  <c r="V73" i="2"/>
  <c r="W73" i="2"/>
  <c r="X73" i="2" s="1"/>
  <c r="Y73" i="2"/>
  <c r="Z73" i="2" s="1"/>
  <c r="K76" i="2"/>
  <c r="W76" i="2" s="1"/>
  <c r="X76" i="2" s="1"/>
  <c r="K75" i="2"/>
  <c r="K74" i="2"/>
  <c r="K73" i="2"/>
  <c r="V72" i="2"/>
  <c r="W72" i="2"/>
  <c r="X72" i="2" s="1"/>
  <c r="V71" i="2"/>
  <c r="V70" i="2"/>
  <c r="W70" i="2"/>
  <c r="X70" i="2" s="1"/>
  <c r="Y70" i="2"/>
  <c r="Z70" i="2" s="1"/>
  <c r="V69" i="2"/>
  <c r="W69" i="2"/>
  <c r="X69" i="2" s="1"/>
  <c r="Y69" i="2"/>
  <c r="Z69" i="2" s="1"/>
  <c r="V68" i="2"/>
  <c r="V67" i="2"/>
  <c r="V66" i="2"/>
  <c r="V65" i="2"/>
  <c r="W65" i="2"/>
  <c r="X65" i="2" s="1"/>
  <c r="Y65" i="2"/>
  <c r="Z65" i="2" s="1"/>
  <c r="V64" i="2"/>
  <c r="Y64" i="2"/>
  <c r="Z64" i="2" s="1"/>
  <c r="V63" i="2"/>
  <c r="V62" i="2"/>
  <c r="K72" i="2"/>
  <c r="Y72" i="2" s="1"/>
  <c r="Z72" i="2" s="1"/>
  <c r="K71" i="2"/>
  <c r="W71" i="2" s="1"/>
  <c r="X71" i="2" s="1"/>
  <c r="K70" i="2"/>
  <c r="K69" i="2"/>
  <c r="K68" i="2"/>
  <c r="W68" i="2" s="1"/>
  <c r="X68" i="2" s="1"/>
  <c r="K67" i="2"/>
  <c r="W67" i="2" s="1"/>
  <c r="X67" i="2" s="1"/>
  <c r="K66" i="2"/>
  <c r="W66" i="2" s="1"/>
  <c r="X66" i="2" s="1"/>
  <c r="K65" i="2"/>
  <c r="K64" i="2"/>
  <c r="W64" i="2" s="1"/>
  <c r="X64" i="2" s="1"/>
  <c r="K63" i="2"/>
  <c r="W63" i="2" s="1"/>
  <c r="X63" i="2" s="1"/>
  <c r="K62" i="2"/>
  <c r="W62" i="2" s="1"/>
  <c r="X62" i="2" s="1"/>
  <c r="V61" i="2"/>
  <c r="V60" i="2"/>
  <c r="W60" i="2"/>
  <c r="X60" i="2" s="1"/>
  <c r="V59" i="2"/>
  <c r="V58" i="2"/>
  <c r="V57" i="2"/>
  <c r="W57" i="2"/>
  <c r="X57" i="2" s="1"/>
  <c r="Y61" i="2"/>
  <c r="Z61" i="2" s="1"/>
  <c r="Y60" i="2"/>
  <c r="Z60" i="2" s="1"/>
  <c r="Y59" i="2"/>
  <c r="Z59" i="2" s="1"/>
  <c r="Y58" i="2"/>
  <c r="Z58" i="2" s="1"/>
  <c r="V56" i="2"/>
  <c r="K61" i="2"/>
  <c r="W61" i="2" s="1"/>
  <c r="X61" i="2" s="1"/>
  <c r="K60" i="2"/>
  <c r="K59" i="2"/>
  <c r="W59" i="2" s="1"/>
  <c r="X59" i="2" s="1"/>
  <c r="K58" i="2"/>
  <c r="W58" i="2" s="1"/>
  <c r="X58" i="2" s="1"/>
  <c r="K57" i="2"/>
  <c r="Y57" i="2" s="1"/>
  <c r="Z57" i="2" s="1"/>
  <c r="K56" i="2"/>
  <c r="W56" i="2" s="1"/>
  <c r="X56" i="2" s="1"/>
  <c r="Y55" i="2"/>
  <c r="Z55" i="2" s="1"/>
  <c r="W53" i="2"/>
  <c r="X53" i="2" s="1"/>
  <c r="Y53" i="2"/>
  <c r="Z53" i="2" s="1"/>
  <c r="W49" i="2"/>
  <c r="X49" i="2" s="1"/>
  <c r="Y49" i="2"/>
  <c r="Z49" i="2" s="1"/>
  <c r="W48" i="2"/>
  <c r="X48" i="2" s="1"/>
  <c r="Y48" i="2"/>
  <c r="Z48" i="2" s="1"/>
  <c r="W47" i="2"/>
  <c r="X47" i="2" s="1"/>
  <c r="Y47" i="2"/>
  <c r="Z47" i="2" s="1"/>
  <c r="W46" i="2"/>
  <c r="X46" i="2" s="1"/>
  <c r="Y46" i="2"/>
  <c r="Z46" i="2" s="1"/>
  <c r="Y45" i="2"/>
  <c r="Z45" i="2" s="1"/>
  <c r="V46" i="2"/>
  <c r="V47" i="2"/>
  <c r="V48" i="2"/>
  <c r="V49" i="2"/>
  <c r="V50" i="2"/>
  <c r="V51" i="2"/>
  <c r="V52" i="2"/>
  <c r="V53" i="2"/>
  <c r="V54" i="2"/>
  <c r="V55" i="2"/>
  <c r="V45" i="2"/>
  <c r="K55" i="2"/>
  <c r="W55" i="2" s="1"/>
  <c r="X55" i="2" s="1"/>
  <c r="K54" i="2"/>
  <c r="W54" i="2" s="1"/>
  <c r="X54" i="2" s="1"/>
  <c r="K53" i="2"/>
  <c r="K52" i="2"/>
  <c r="W52" i="2" s="1"/>
  <c r="X52" i="2" s="1"/>
  <c r="K51" i="2"/>
  <c r="W51" i="2" s="1"/>
  <c r="X51" i="2" s="1"/>
  <c r="K50" i="2"/>
  <c r="W50" i="2" s="1"/>
  <c r="X50" i="2" s="1"/>
  <c r="K49" i="2"/>
  <c r="K48" i="2"/>
  <c r="K47" i="2"/>
  <c r="K46" i="2"/>
  <c r="K45" i="2"/>
  <c r="W45" i="2" s="1"/>
  <c r="X45" i="2" s="1"/>
  <c r="W34" i="2"/>
  <c r="X34" i="2" s="1"/>
  <c r="Y34" i="2"/>
  <c r="Z34" i="2" s="1"/>
  <c r="W37" i="2"/>
  <c r="X37" i="2" s="1"/>
  <c r="W38" i="2"/>
  <c r="X38" i="2" s="1"/>
  <c r="Y38" i="2"/>
  <c r="Z38" i="2" s="1"/>
  <c r="Y41" i="2"/>
  <c r="Z41" i="2" s="1"/>
  <c r="W42" i="2"/>
  <c r="X42" i="2" s="1"/>
  <c r="Y42" i="2"/>
  <c r="Z42" i="2" s="1"/>
  <c r="Y44" i="2"/>
  <c r="Z44" i="2" s="1"/>
  <c r="V34" i="2"/>
  <c r="V35" i="2"/>
  <c r="V36" i="2"/>
  <c r="V37" i="2"/>
  <c r="V38" i="2"/>
  <c r="V39" i="2"/>
  <c r="V40" i="2"/>
  <c r="V41" i="2"/>
  <c r="V42" i="2"/>
  <c r="V43" i="2"/>
  <c r="V44" i="2"/>
  <c r="K44" i="2"/>
  <c r="W44" i="2" s="1"/>
  <c r="X44" i="2" s="1"/>
  <c r="K43" i="2"/>
  <c r="W43" i="2" s="1"/>
  <c r="X43" i="2" s="1"/>
  <c r="K42" i="2"/>
  <c r="K41" i="2"/>
  <c r="W41" i="2" s="1"/>
  <c r="X41" i="2" s="1"/>
  <c r="K40" i="2"/>
  <c r="W40" i="2" s="1"/>
  <c r="X40" i="2" s="1"/>
  <c r="K39" i="2"/>
  <c r="Y39" i="2" s="1"/>
  <c r="Z39" i="2" s="1"/>
  <c r="K38" i="2"/>
  <c r="K37" i="2"/>
  <c r="Y37" i="2" s="1"/>
  <c r="Z37" i="2" s="1"/>
  <c r="K36" i="2"/>
  <c r="W36" i="2" s="1"/>
  <c r="X36" i="2" s="1"/>
  <c r="K35" i="2"/>
  <c r="W35" i="2" s="1"/>
  <c r="X35" i="2" s="1"/>
  <c r="K34" i="2"/>
  <c r="K2" i="2"/>
  <c r="W2" i="2" s="1"/>
  <c r="X2" i="2" s="1"/>
  <c r="K3" i="2"/>
  <c r="W3" i="2" s="1"/>
  <c r="X3" i="2" s="1"/>
  <c r="K4" i="2"/>
  <c r="Y4" i="2" s="1"/>
  <c r="Z4" i="2" s="1"/>
  <c r="K5" i="2"/>
  <c r="W5" i="2" s="1"/>
  <c r="X5" i="2" s="1"/>
  <c r="K6" i="2"/>
  <c r="W6" i="2" s="1"/>
  <c r="X6" i="2" s="1"/>
  <c r="K7" i="2"/>
  <c r="W7" i="2" s="1"/>
  <c r="X7" i="2" s="1"/>
  <c r="K8" i="2"/>
  <c r="W8" i="2" s="1"/>
  <c r="X8" i="2" s="1"/>
  <c r="K9" i="2"/>
  <c r="W9" i="2" s="1"/>
  <c r="X9" i="2" s="1"/>
  <c r="K10" i="2"/>
  <c r="W10" i="2" s="1"/>
  <c r="X10" i="2" s="1"/>
  <c r="K11" i="2"/>
  <c r="W11" i="2" s="1"/>
  <c r="X11" i="2" s="1"/>
  <c r="K13" i="2"/>
  <c r="W13" i="2" s="1"/>
  <c r="X13" i="2" s="1"/>
  <c r="K14" i="2"/>
  <c r="W14" i="2" s="1"/>
  <c r="X14" i="2" s="1"/>
  <c r="K15" i="2"/>
  <c r="Y15" i="2" s="1"/>
  <c r="Z15" i="2" s="1"/>
  <c r="K16" i="2"/>
  <c r="Y16" i="2" s="1"/>
  <c r="Z16" i="2" s="1"/>
  <c r="K17" i="2"/>
  <c r="W17" i="2" s="1"/>
  <c r="X17" i="2" s="1"/>
  <c r="K18" i="2"/>
  <c r="W18" i="2" s="1"/>
  <c r="X18" i="2" s="1"/>
  <c r="K19" i="2"/>
  <c r="W19" i="2" s="1"/>
  <c r="X19" i="2" s="1"/>
  <c r="K20" i="2"/>
  <c r="W20" i="2" s="1"/>
  <c r="X20" i="2" s="1"/>
  <c r="K21" i="2"/>
  <c r="Y21" i="2" s="1"/>
  <c r="Z21" i="2" s="1"/>
  <c r="K22" i="2"/>
  <c r="Y22" i="2" s="1"/>
  <c r="Z22" i="2" s="1"/>
  <c r="K23" i="2"/>
  <c r="W23" i="2" s="1"/>
  <c r="X23" i="2" s="1"/>
  <c r="K24" i="2"/>
  <c r="W24" i="2" s="1"/>
  <c r="X24" i="2" s="1"/>
  <c r="K25" i="2"/>
  <c r="Y25" i="2" s="1"/>
  <c r="Z25" i="2" s="1"/>
  <c r="K26" i="2"/>
  <c r="W26" i="2" s="1"/>
  <c r="X26" i="2" s="1"/>
  <c r="K27" i="2"/>
  <c r="Y27" i="2" s="1"/>
  <c r="Z27" i="2" s="1"/>
  <c r="K28" i="2"/>
  <c r="W28" i="2" s="1"/>
  <c r="X28" i="2" s="1"/>
  <c r="K29" i="2"/>
  <c r="W29" i="2" s="1"/>
  <c r="X29" i="2" s="1"/>
  <c r="K30" i="2"/>
  <c r="W30" i="2" s="1"/>
  <c r="X30" i="2" s="1"/>
  <c r="K31" i="2"/>
  <c r="W31" i="2" s="1"/>
  <c r="X31" i="2" s="1"/>
  <c r="K32" i="2"/>
  <c r="Y32" i="2" s="1"/>
  <c r="Z32" i="2" s="1"/>
  <c r="K33" i="2"/>
  <c r="W33" i="2" s="1"/>
  <c r="X33" i="2" s="1"/>
  <c r="K12" i="2"/>
  <c r="Y12" i="2" s="1"/>
  <c r="Z12" i="2" s="1"/>
  <c r="U11" i="4"/>
  <c r="U10" i="4"/>
  <c r="U9" i="4"/>
  <c r="U8" i="4"/>
  <c r="O18" i="1"/>
  <c r="Q18" i="1" s="1"/>
  <c r="R18" i="1"/>
  <c r="S18" i="1" s="1"/>
  <c r="T18" i="1"/>
  <c r="U18" i="1" s="1"/>
  <c r="V18" i="1"/>
  <c r="O14" i="1"/>
  <c r="Q14" i="1" s="1"/>
  <c r="R14" i="1"/>
  <c r="S14" i="1" s="1"/>
  <c r="T14" i="1"/>
  <c r="U14" i="1" s="1"/>
  <c r="V14" i="1"/>
  <c r="Q24" i="3"/>
  <c r="R24" i="3" s="1"/>
  <c r="S24" i="3"/>
  <c r="T24" i="3" s="1"/>
  <c r="Q20" i="3"/>
  <c r="R20" i="3" s="1"/>
  <c r="S20" i="3"/>
  <c r="T20" i="3" s="1"/>
  <c r="Q21" i="3"/>
  <c r="R21" i="3" s="1"/>
  <c r="S21" i="3"/>
  <c r="T21" i="3" s="1"/>
  <c r="Q22" i="3"/>
  <c r="R22" i="3" s="1"/>
  <c r="S22" i="3"/>
  <c r="T22" i="3"/>
  <c r="Q23" i="3"/>
  <c r="R23" i="3" s="1"/>
  <c r="S23" i="3"/>
  <c r="T23" i="3" s="1"/>
  <c r="Q37" i="3"/>
  <c r="R37" i="3" s="1"/>
  <c r="S37" i="3"/>
  <c r="T37" i="3" s="1"/>
  <c r="Q36" i="3"/>
  <c r="R36" i="3" s="1"/>
  <c r="S36" i="3"/>
  <c r="T36" i="3" s="1"/>
  <c r="S35" i="3"/>
  <c r="T35" i="3" s="1"/>
  <c r="Q35" i="3"/>
  <c r="R35" i="3" s="1"/>
  <c r="S34" i="3"/>
  <c r="T34" i="3" s="1"/>
  <c r="Q34" i="3"/>
  <c r="R34" i="3" s="1"/>
  <c r="U7" i="4"/>
  <c r="O10" i="1"/>
  <c r="Q10" i="1" s="1"/>
  <c r="O11" i="1"/>
  <c r="Q11" i="1" s="1"/>
  <c r="O12" i="1"/>
  <c r="Q12" i="1" s="1"/>
  <c r="R10" i="1"/>
  <c r="S10" i="1" s="1"/>
  <c r="T10" i="1"/>
  <c r="U10" i="1" s="1"/>
  <c r="V10" i="1"/>
  <c r="R11" i="1"/>
  <c r="S11" i="1" s="1"/>
  <c r="T11" i="1"/>
  <c r="U11" i="1" s="1"/>
  <c r="V11" i="1"/>
  <c r="R12" i="1"/>
  <c r="S12" i="1" s="1"/>
  <c r="T12" i="1"/>
  <c r="U12" i="1" s="1"/>
  <c r="V12" i="1"/>
  <c r="Q32" i="3"/>
  <c r="R32" i="3" s="1"/>
  <c r="S32" i="3"/>
  <c r="T32" i="3" s="1"/>
  <c r="Q33" i="3"/>
  <c r="R33" i="3" s="1"/>
  <c r="S33" i="3"/>
  <c r="T33" i="3" s="1"/>
  <c r="Q18" i="3"/>
  <c r="R18" i="3" s="1"/>
  <c r="S18" i="3"/>
  <c r="T18" i="3" s="1"/>
  <c r="Q19" i="3"/>
  <c r="R19" i="3" s="1"/>
  <c r="S19" i="3"/>
  <c r="T19" i="3" s="1"/>
  <c r="U6" i="4"/>
  <c r="V3" i="2"/>
  <c r="U5" i="4"/>
  <c r="U4" i="4"/>
  <c r="Q13" i="3"/>
  <c r="R13" i="3" s="1"/>
  <c r="S13" i="3"/>
  <c r="T13" i="3" s="1"/>
  <c r="Q10" i="3"/>
  <c r="R10" i="3" s="1"/>
  <c r="S10" i="3"/>
  <c r="T10" i="3" s="1"/>
  <c r="T2" i="1"/>
  <c r="U2" i="1" s="1"/>
  <c r="T3" i="1"/>
  <c r="U3" i="1" s="1"/>
  <c r="T4" i="1"/>
  <c r="U4" i="1" s="1"/>
  <c r="T5" i="1"/>
  <c r="U5" i="1" s="1"/>
  <c r="T6" i="1"/>
  <c r="U6" i="1" s="1"/>
  <c r="T7" i="1"/>
  <c r="U7" i="1" s="1"/>
  <c r="T8" i="1"/>
  <c r="U8" i="1" s="1"/>
  <c r="T9" i="1"/>
  <c r="U9" i="1" s="1"/>
  <c r="T13" i="1"/>
  <c r="U13" i="1" s="1"/>
  <c r="T15" i="1"/>
  <c r="U15" i="1" s="1"/>
  <c r="T16" i="1"/>
  <c r="U16" i="1" s="1"/>
  <c r="T17" i="1"/>
  <c r="U17" i="1" s="1"/>
  <c r="T19" i="1"/>
  <c r="U19" i="1" s="1"/>
  <c r="T20" i="1"/>
  <c r="U20" i="1" s="1"/>
  <c r="V33" i="2"/>
  <c r="V32" i="2"/>
  <c r="V31" i="2"/>
  <c r="V30" i="2"/>
  <c r="V29" i="2"/>
  <c r="V23" i="2"/>
  <c r="V28" i="2"/>
  <c r="V27" i="2"/>
  <c r="V26" i="2"/>
  <c r="V25" i="2"/>
  <c r="V24" i="2"/>
  <c r="AC20" i="1"/>
  <c r="V20" i="1"/>
  <c r="R20" i="1"/>
  <c r="S20" i="1" s="1"/>
  <c r="O20" i="1"/>
  <c r="Q20" i="1" s="1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U3" i="4"/>
  <c r="U2" i="4"/>
  <c r="S3" i="3"/>
  <c r="T3" i="3" s="1"/>
  <c r="S4" i="3"/>
  <c r="T4" i="3" s="1"/>
  <c r="S5" i="3"/>
  <c r="T5" i="3" s="1"/>
  <c r="S6" i="3"/>
  <c r="T6" i="3" s="1"/>
  <c r="S7" i="3"/>
  <c r="T7" i="3" s="1"/>
  <c r="S8" i="3"/>
  <c r="T8" i="3" s="1"/>
  <c r="S9" i="3"/>
  <c r="T9" i="3" s="1"/>
  <c r="S11" i="3"/>
  <c r="T11" i="3" s="1"/>
  <c r="S12" i="3"/>
  <c r="T12" i="3" s="1"/>
  <c r="S14" i="3"/>
  <c r="T14" i="3" s="1"/>
  <c r="S15" i="3"/>
  <c r="T15" i="3" s="1"/>
  <c r="S16" i="3"/>
  <c r="T16" i="3" s="1"/>
  <c r="S17" i="3"/>
  <c r="T17" i="3" s="1"/>
  <c r="S25" i="3"/>
  <c r="T25" i="3" s="1"/>
  <c r="S26" i="3"/>
  <c r="T26" i="3" s="1"/>
  <c r="S27" i="3"/>
  <c r="T27" i="3" s="1"/>
  <c r="S28" i="3"/>
  <c r="T28" i="3" s="1"/>
  <c r="S29" i="3"/>
  <c r="T29" i="3" s="1"/>
  <c r="S30" i="3"/>
  <c r="T30" i="3" s="1"/>
  <c r="S31" i="3"/>
  <c r="T31" i="3" s="1"/>
  <c r="S38" i="3"/>
  <c r="T38" i="3" s="1"/>
  <c r="S39" i="3"/>
  <c r="T39" i="3" s="1"/>
  <c r="S40" i="3"/>
  <c r="T40" i="3" s="1"/>
  <c r="S41" i="3"/>
  <c r="T41" i="3" s="1"/>
  <c r="S42" i="3"/>
  <c r="T42" i="3" s="1"/>
  <c r="S43" i="3"/>
  <c r="T43" i="3" s="1"/>
  <c r="S44" i="3"/>
  <c r="T44" i="3" s="1"/>
  <c r="S2" i="3"/>
  <c r="T2" i="3" s="1"/>
  <c r="Q3" i="3"/>
  <c r="R3" i="3" s="1"/>
  <c r="Q4" i="3"/>
  <c r="R4" i="3" s="1"/>
  <c r="Q5" i="3"/>
  <c r="R5" i="3" s="1"/>
  <c r="Q6" i="3"/>
  <c r="R6" i="3" s="1"/>
  <c r="Q7" i="3"/>
  <c r="R7" i="3" s="1"/>
  <c r="Q8" i="3"/>
  <c r="R8" i="3" s="1"/>
  <c r="Q9" i="3"/>
  <c r="R9" i="3" s="1"/>
  <c r="Q11" i="3"/>
  <c r="R11" i="3" s="1"/>
  <c r="Q12" i="3"/>
  <c r="R12" i="3" s="1"/>
  <c r="Q14" i="3"/>
  <c r="R14" i="3" s="1"/>
  <c r="Q15" i="3"/>
  <c r="R15" i="3" s="1"/>
  <c r="Q16" i="3"/>
  <c r="R16" i="3" s="1"/>
  <c r="Q17" i="3"/>
  <c r="R17" i="3" s="1"/>
  <c r="Q25" i="3"/>
  <c r="R25" i="3" s="1"/>
  <c r="Q26" i="3"/>
  <c r="R26" i="3" s="1"/>
  <c r="Q27" i="3"/>
  <c r="R27" i="3" s="1"/>
  <c r="Q28" i="3"/>
  <c r="R28" i="3" s="1"/>
  <c r="Q29" i="3"/>
  <c r="R29" i="3" s="1"/>
  <c r="Q30" i="3"/>
  <c r="R30" i="3" s="1"/>
  <c r="Q31" i="3"/>
  <c r="R31" i="3" s="1"/>
  <c r="Q38" i="3"/>
  <c r="R38" i="3" s="1"/>
  <c r="Q39" i="3"/>
  <c r="R39" i="3" s="1"/>
  <c r="Q40" i="3"/>
  <c r="R40" i="3" s="1"/>
  <c r="Q41" i="3"/>
  <c r="R41" i="3" s="1"/>
  <c r="Q42" i="3"/>
  <c r="R42" i="3" s="1"/>
  <c r="Q43" i="3"/>
  <c r="R43" i="3" s="1"/>
  <c r="Q44" i="3"/>
  <c r="R44" i="3" s="1"/>
  <c r="Q2" i="3"/>
  <c r="R2" i="3" s="1"/>
  <c r="R3" i="1"/>
  <c r="S3" i="1" s="1"/>
  <c r="R4" i="1"/>
  <c r="S4" i="1" s="1"/>
  <c r="R5" i="1"/>
  <c r="S5" i="1" s="1"/>
  <c r="R6" i="1"/>
  <c r="S6" i="1" s="1"/>
  <c r="R7" i="1"/>
  <c r="S7" i="1" s="1"/>
  <c r="R8" i="1"/>
  <c r="S8" i="1" s="1"/>
  <c r="R9" i="1"/>
  <c r="S9" i="1" s="1"/>
  <c r="R13" i="1"/>
  <c r="S13" i="1" s="1"/>
  <c r="R15" i="1"/>
  <c r="S15" i="1" s="1"/>
  <c r="R16" i="1"/>
  <c r="S16" i="1" s="1"/>
  <c r="R17" i="1"/>
  <c r="S17" i="1" s="1"/>
  <c r="R19" i="1"/>
  <c r="S19" i="1" s="1"/>
  <c r="R2" i="1"/>
  <c r="S2" i="1" s="1"/>
  <c r="V2" i="2"/>
  <c r="AC9" i="1"/>
  <c r="V9" i="1"/>
  <c r="O9" i="1"/>
  <c r="Q9" i="1" s="1"/>
  <c r="V3" i="1"/>
  <c r="V4" i="1"/>
  <c r="V5" i="1"/>
  <c r="V6" i="1"/>
  <c r="V7" i="1"/>
  <c r="V8" i="1"/>
  <c r="V13" i="1"/>
  <c r="V15" i="1"/>
  <c r="V16" i="1"/>
  <c r="V17" i="1"/>
  <c r="V19" i="1"/>
  <c r="V29" i="1"/>
  <c r="V30" i="1"/>
  <c r="V31" i="1"/>
  <c r="V32" i="1"/>
  <c r="V33" i="1"/>
  <c r="V34" i="1"/>
  <c r="V35" i="1"/>
  <c r="V36" i="1"/>
  <c r="V37" i="1"/>
  <c r="V2" i="1"/>
  <c r="AC3" i="1"/>
  <c r="AC4" i="1"/>
  <c r="AC5" i="1"/>
  <c r="AC6" i="1"/>
  <c r="AC7" i="1"/>
  <c r="AC8" i="1"/>
  <c r="AC13" i="1"/>
  <c r="AC15" i="1"/>
  <c r="AC16" i="1"/>
  <c r="AC17" i="1"/>
  <c r="AC19" i="1"/>
  <c r="AC29" i="1"/>
  <c r="AC30" i="1"/>
  <c r="AC31" i="1"/>
  <c r="AC32" i="1"/>
  <c r="AC33" i="1"/>
  <c r="AC34" i="1"/>
  <c r="AC35" i="1"/>
  <c r="AC36" i="1"/>
  <c r="AC37" i="1"/>
  <c r="O3" i="1"/>
  <c r="Q3" i="1" s="1"/>
  <c r="O4" i="1"/>
  <c r="Q4" i="1" s="1"/>
  <c r="O5" i="1"/>
  <c r="Q5" i="1" s="1"/>
  <c r="O6" i="1"/>
  <c r="Q6" i="1" s="1"/>
  <c r="O7" i="1"/>
  <c r="Q7" i="1" s="1"/>
  <c r="O8" i="1"/>
  <c r="Q8" i="1" s="1"/>
  <c r="O13" i="1"/>
  <c r="Q13" i="1" s="1"/>
  <c r="O15" i="1"/>
  <c r="Q15" i="1" s="1"/>
  <c r="O16" i="1"/>
  <c r="Q16" i="1" s="1"/>
  <c r="O17" i="1"/>
  <c r="Q17" i="1" s="1"/>
  <c r="O19" i="1"/>
  <c r="Q19" i="1" s="1"/>
  <c r="O29" i="1"/>
  <c r="O30" i="1"/>
  <c r="O31" i="1"/>
  <c r="O32" i="1"/>
  <c r="O33" i="1"/>
  <c r="O34" i="1"/>
  <c r="O35" i="1"/>
  <c r="O36" i="1"/>
  <c r="O37" i="1"/>
  <c r="O2" i="1"/>
  <c r="Q2" i="1" s="1"/>
  <c r="AC2" i="1"/>
  <c r="W39" i="2" l="1"/>
  <c r="X39" i="2" s="1"/>
  <c r="W103" i="2"/>
  <c r="X103" i="2" s="1"/>
  <c r="Y54" i="2"/>
  <c r="Z54" i="2" s="1"/>
  <c r="Y93" i="2"/>
  <c r="Z93" i="2" s="1"/>
  <c r="Y104" i="2"/>
  <c r="Z104" i="2" s="1"/>
  <c r="Y89" i="2"/>
  <c r="Z89" i="2" s="1"/>
  <c r="Y36" i="2"/>
  <c r="Z36" i="2" s="1"/>
  <c r="Y79" i="2"/>
  <c r="Z79" i="2" s="1"/>
  <c r="Y94" i="2"/>
  <c r="Z94" i="2" s="1"/>
  <c r="Y99" i="2"/>
  <c r="Z99" i="2" s="1"/>
  <c r="Y105" i="2"/>
  <c r="Z105" i="2" s="1"/>
  <c r="Y43" i="2"/>
  <c r="Z43" i="2" s="1"/>
  <c r="Y35" i="2"/>
  <c r="Z35" i="2" s="1"/>
  <c r="Y66" i="2"/>
  <c r="Z66" i="2" s="1"/>
  <c r="Y71" i="2"/>
  <c r="Z71" i="2" s="1"/>
  <c r="Y80" i="2"/>
  <c r="Z80" i="2" s="1"/>
  <c r="Y87" i="2"/>
  <c r="Z87" i="2" s="1"/>
  <c r="Y106" i="2"/>
  <c r="Z106" i="2" s="1"/>
  <c r="Y67" i="2"/>
  <c r="Z67" i="2" s="1"/>
  <c r="Y76" i="2"/>
  <c r="Z76" i="2" s="1"/>
  <c r="Y51" i="2"/>
  <c r="Z51" i="2" s="1"/>
  <c r="Y62" i="2"/>
  <c r="Z62" i="2" s="1"/>
  <c r="Y86" i="2"/>
  <c r="Z86" i="2" s="1"/>
  <c r="Y56" i="2"/>
  <c r="Z56" i="2" s="1"/>
  <c r="Y96" i="2"/>
  <c r="Z96" i="2" s="1"/>
  <c r="Y107" i="2"/>
  <c r="Z107" i="2" s="1"/>
  <c r="Y40" i="2"/>
  <c r="Z40" i="2" s="1"/>
  <c r="Y85" i="2"/>
  <c r="Z85" i="2" s="1"/>
  <c r="Y111" i="2"/>
  <c r="Z111" i="2" s="1"/>
  <c r="Y52" i="2"/>
  <c r="Z52" i="2" s="1"/>
  <c r="Y63" i="2"/>
  <c r="Z63" i="2" s="1"/>
  <c r="Y68" i="2"/>
  <c r="Z68" i="2" s="1"/>
  <c r="Y50" i="2"/>
  <c r="Z50" i="2" s="1"/>
  <c r="Y2" i="2"/>
  <c r="Z2" i="2" s="1"/>
  <c r="Y26" i="2"/>
  <c r="Z26" i="2" s="1"/>
  <c r="Y3" i="2"/>
  <c r="Z3" i="2" s="1"/>
  <c r="Y9" i="2"/>
  <c r="Z9" i="2" s="1"/>
  <c r="Y7" i="2"/>
  <c r="Z7" i="2" s="1"/>
  <c r="Y6" i="2"/>
  <c r="Z6" i="2" s="1"/>
  <c r="Y11" i="2"/>
  <c r="Z11" i="2" s="1"/>
  <c r="Y10" i="2"/>
  <c r="Z10" i="2" s="1"/>
  <c r="Y8" i="2"/>
  <c r="Z8" i="2" s="1"/>
  <c r="Y30" i="2"/>
  <c r="Z30" i="2" s="1"/>
  <c r="Y23" i="2"/>
  <c r="Z23" i="2" s="1"/>
  <c r="W21" i="2"/>
  <c r="X21" i="2" s="1"/>
  <c r="Y24" i="2"/>
  <c r="Z24" i="2" s="1"/>
  <c r="W22" i="2"/>
  <c r="X22" i="2" s="1"/>
  <c r="Y20" i="2"/>
  <c r="Z20" i="2" s="1"/>
  <c r="W25" i="2"/>
  <c r="X25" i="2" s="1"/>
  <c r="W16" i="2"/>
  <c r="X16" i="2" s="1"/>
  <c r="Y33" i="2"/>
  <c r="Z33" i="2" s="1"/>
  <c r="Y19" i="2"/>
  <c r="Z19" i="2" s="1"/>
  <c r="Y5" i="2"/>
  <c r="Z5" i="2" s="1"/>
  <c r="W15" i="2"/>
  <c r="X15" i="2" s="1"/>
  <c r="W27" i="2"/>
  <c r="X27" i="2" s="1"/>
  <c r="Y18" i="2"/>
  <c r="Z18" i="2" s="1"/>
  <c r="Y31" i="2"/>
  <c r="Z31" i="2" s="1"/>
  <c r="Y17" i="2"/>
  <c r="Z17" i="2" s="1"/>
  <c r="W4" i="2"/>
  <c r="X4" i="2" s="1"/>
  <c r="W12" i="2"/>
  <c r="X12" i="2" s="1"/>
  <c r="Y29" i="2"/>
  <c r="Z29" i="2" s="1"/>
  <c r="Y28" i="2"/>
  <c r="Z28" i="2" s="1"/>
  <c r="Y14" i="2"/>
  <c r="Z14" i="2" s="1"/>
  <c r="Y13" i="2"/>
  <c r="Z13" i="2" s="1"/>
  <c r="W32" i="2"/>
  <c r="X32" i="2" s="1"/>
</calcChain>
</file>

<file path=xl/sharedStrings.xml><?xml version="1.0" encoding="utf-8"?>
<sst xmlns="http://schemas.openxmlformats.org/spreadsheetml/2006/main" count="800" uniqueCount="365">
  <si>
    <t>name</t>
    <phoneticPr fontId="2" type="noConversion"/>
  </si>
  <si>
    <t>id</t>
    <phoneticPr fontId="2" type="noConversion"/>
  </si>
  <si>
    <t>num_id</t>
    <phoneticPr fontId="2" type="noConversion"/>
  </si>
  <si>
    <t>long_name</t>
    <phoneticPr fontId="2" type="noConversion"/>
  </si>
  <si>
    <t>Type</t>
    <phoneticPr fontId="2" type="noConversion"/>
  </si>
  <si>
    <t>int_y</t>
    <phoneticPr fontId="2" type="noConversion"/>
  </si>
  <si>
    <t>veh_life</t>
    <phoneticPr fontId="2" type="noConversion"/>
  </si>
  <si>
    <t>model_life</t>
    <phoneticPr fontId="2" type="noConversion"/>
  </si>
  <si>
    <t>rel_decay</t>
    <phoneticPr fontId="2" type="noConversion"/>
  </si>
  <si>
    <t>speed</t>
    <phoneticPr fontId="2" type="noConversion"/>
  </si>
  <si>
    <t>power</t>
    <phoneticPr fontId="2" type="noConversion"/>
  </si>
  <si>
    <t>cc_allow</t>
    <phoneticPr fontId="2" type="noConversion"/>
  </si>
  <si>
    <t>cc_disallow</t>
    <phoneticPr fontId="2" type="noConversion"/>
  </si>
  <si>
    <t>cargo_allow_refit</t>
    <phoneticPr fontId="2" type="noConversion"/>
  </si>
  <si>
    <t>cargo_disallow_refit</t>
    <phoneticPr fontId="2" type="noConversion"/>
  </si>
  <si>
    <t>capacity</t>
    <phoneticPr fontId="2" type="noConversion"/>
  </si>
  <si>
    <t>loading_speed</t>
    <phoneticPr fontId="2" type="noConversion"/>
  </si>
  <si>
    <t>cargo_age_period</t>
    <phoneticPr fontId="2" type="noConversion"/>
  </si>
  <si>
    <t>te_coef</t>
    <phoneticPr fontId="2" type="noConversion"/>
  </si>
  <si>
    <t>pur_cost</t>
    <phoneticPr fontId="2" type="noConversion"/>
  </si>
  <si>
    <t>run_cost</t>
    <phoneticPr fontId="2" type="noConversion"/>
  </si>
  <si>
    <t>Stats</t>
    <phoneticPr fontId="2" type="noConversion"/>
  </si>
  <si>
    <t>Drawn</t>
    <phoneticPr fontId="2" type="noConversion"/>
  </si>
  <si>
    <t>Coded</t>
    <phoneticPr fontId="2" type="noConversion"/>
  </si>
  <si>
    <t>Total</t>
    <phoneticPr fontId="2" type="noConversion"/>
  </si>
  <si>
    <t>Artist</t>
    <phoneticPr fontId="2" type="noConversion"/>
  </si>
  <si>
    <t>Steam</t>
    <phoneticPr fontId="2" type="noConversion"/>
  </si>
  <si>
    <t>est.run_cost</t>
    <phoneticPr fontId="2" type="noConversion"/>
  </si>
  <si>
    <t>est.pur_cost</t>
    <phoneticPr fontId="2" type="noConversion"/>
  </si>
  <si>
    <t>Coder</t>
    <phoneticPr fontId="2" type="noConversion"/>
  </si>
  <si>
    <t>weight</t>
    <phoneticPr fontId="2" type="noConversion"/>
  </si>
  <si>
    <t>SS1</t>
    <phoneticPr fontId="2" type="noConversion"/>
  </si>
  <si>
    <t>SS3</t>
    <phoneticPr fontId="2" type="noConversion"/>
  </si>
  <si>
    <t>SS4</t>
    <phoneticPr fontId="2" type="noConversion"/>
  </si>
  <si>
    <t>DF5</t>
    <phoneticPr fontId="2" type="noConversion"/>
  </si>
  <si>
    <t>ND5</t>
    <phoneticPr fontId="2" type="noConversion"/>
  </si>
  <si>
    <t>DF11</t>
    <phoneticPr fontId="2" type="noConversion"/>
  </si>
  <si>
    <t>DF12</t>
    <phoneticPr fontId="2" type="noConversion"/>
  </si>
  <si>
    <t>HXN5</t>
    <phoneticPr fontId="2" type="noConversion"/>
  </si>
  <si>
    <t>SS8</t>
    <phoneticPr fontId="2" type="noConversion"/>
  </si>
  <si>
    <t>HXD3C</t>
    <phoneticPr fontId="2" type="noConversion"/>
  </si>
  <si>
    <t>HXD1D</t>
    <phoneticPr fontId="2" type="noConversion"/>
  </si>
  <si>
    <t>QJ</t>
    <phoneticPr fontId="2" type="noConversion"/>
  </si>
  <si>
    <t>RM</t>
    <phoneticPr fontId="2" type="noConversion"/>
  </si>
  <si>
    <t>SY</t>
    <phoneticPr fontId="2" type="noConversion"/>
  </si>
  <si>
    <t>JF1</t>
    <phoneticPr fontId="2" type="noConversion"/>
  </si>
  <si>
    <t>SL6</t>
    <phoneticPr fontId="2" type="noConversion"/>
  </si>
  <si>
    <t>JF6</t>
    <phoneticPr fontId="2" type="noConversion"/>
  </si>
  <si>
    <t>JF1/Mikai</t>
    <phoneticPr fontId="2" type="noConversion"/>
  </si>
  <si>
    <t>SL6/Pasguku</t>
    <phoneticPr fontId="2" type="noConversion"/>
  </si>
  <si>
    <t>JF6/Mikaro</t>
    <phoneticPr fontId="2" type="noConversion"/>
  </si>
  <si>
    <t>Diesel</t>
    <phoneticPr fontId="2" type="noConversion"/>
  </si>
  <si>
    <t>Electric</t>
    <phoneticPr fontId="2" type="noConversion"/>
  </si>
  <si>
    <t>total_weight</t>
    <phoneticPr fontId="2" type="noConversion"/>
  </si>
  <si>
    <t>tender_weight</t>
    <phoneticPr fontId="2" type="noConversion"/>
  </si>
  <si>
    <t>front_weight</t>
    <phoneticPr fontId="2" type="noConversion"/>
  </si>
  <si>
    <t>max_te</t>
    <phoneticPr fontId="2" type="noConversion"/>
  </si>
  <si>
    <t>power/hpM</t>
    <phoneticPr fontId="2" type="noConversion"/>
  </si>
  <si>
    <t>total_len</t>
    <phoneticPr fontId="2" type="noConversion"/>
  </si>
  <si>
    <t>front_len</t>
    <phoneticPr fontId="2" type="noConversion"/>
  </si>
  <si>
    <t>retire_early</t>
    <phoneticPr fontId="2" type="noConversion"/>
  </si>
  <si>
    <t>jf1</t>
    <phoneticPr fontId="2" type="noConversion"/>
  </si>
  <si>
    <t>sl6</t>
    <phoneticPr fontId="2" type="noConversion"/>
  </si>
  <si>
    <t>jf6</t>
    <phoneticPr fontId="2" type="noConversion"/>
  </si>
  <si>
    <t>qj</t>
    <phoneticPr fontId="2" type="noConversion"/>
  </si>
  <si>
    <t>sy</t>
    <phoneticPr fontId="2" type="noConversion"/>
  </si>
  <si>
    <t>rm</t>
    <phoneticPr fontId="2" type="noConversion"/>
  </si>
  <si>
    <t>df5</t>
    <phoneticPr fontId="2" type="noConversion"/>
  </si>
  <si>
    <t>nd5</t>
    <phoneticPr fontId="2" type="noConversion"/>
  </si>
  <si>
    <t>df11</t>
    <phoneticPr fontId="2" type="noConversion"/>
  </si>
  <si>
    <t>df12</t>
    <phoneticPr fontId="2" type="noConversion"/>
  </si>
  <si>
    <t>hxn5</t>
    <phoneticPr fontId="2" type="noConversion"/>
  </si>
  <si>
    <t>ss1</t>
    <phoneticPr fontId="2" type="noConversion"/>
  </si>
  <si>
    <t>ss3</t>
    <phoneticPr fontId="2" type="noConversion"/>
  </si>
  <si>
    <t>ss4</t>
    <phoneticPr fontId="2" type="noConversion"/>
  </si>
  <si>
    <t>ss8</t>
    <phoneticPr fontId="2" type="noConversion"/>
  </si>
  <si>
    <t>hxd3c</t>
    <phoneticPr fontId="2" type="noConversion"/>
  </si>
  <si>
    <t>hxd1d</t>
    <phoneticPr fontId="2" type="noConversion"/>
  </si>
  <si>
    <t>yz25g</t>
    <phoneticPr fontId="2" type="noConversion"/>
  </si>
  <si>
    <t>YZ25G</t>
    <phoneticPr fontId="2" type="noConversion"/>
  </si>
  <si>
    <t>YZ25G (25m Improved Hard Seat Passenger Coach)</t>
    <phoneticPr fontId="2" type="noConversion"/>
  </si>
  <si>
    <t>RZ25G</t>
    <phoneticPr fontId="2" type="noConversion"/>
  </si>
  <si>
    <t>YW25G</t>
    <phoneticPr fontId="2" type="noConversion"/>
  </si>
  <si>
    <t>RW25G</t>
    <phoneticPr fontId="2" type="noConversion"/>
  </si>
  <si>
    <t>rz25g</t>
    <phoneticPr fontId="2" type="noConversion"/>
  </si>
  <si>
    <t>yw25g</t>
    <phoneticPr fontId="2" type="noConversion"/>
  </si>
  <si>
    <t>rw25g</t>
    <phoneticPr fontId="2" type="noConversion"/>
  </si>
  <si>
    <t>YW25G (25m Improved Hard Sleeper Passenger Coach)</t>
    <phoneticPr fontId="2" type="noConversion"/>
  </si>
  <si>
    <t>RW25G (25m Improved Soft Sleeper Passenger Coach)</t>
    <phoneticPr fontId="2" type="noConversion"/>
  </si>
  <si>
    <t>RZ25G (25m Improved Soft Seat Passenger Coach)</t>
    <phoneticPr fontId="2" type="noConversion"/>
  </si>
  <si>
    <t>CC_PASSENGERS</t>
    <phoneticPr fontId="2" type="noConversion"/>
  </si>
  <si>
    <t>inf</t>
    <phoneticPr fontId="2" type="noConversion"/>
  </si>
  <si>
    <t>JF</t>
    <phoneticPr fontId="2" type="noConversion"/>
  </si>
  <si>
    <t>NACHN</t>
    <phoneticPr fontId="2" type="noConversion"/>
  </si>
  <si>
    <t>middle_len</t>
    <phoneticPr fontId="2" type="noConversion"/>
  </si>
  <si>
    <t>back_len</t>
    <phoneticPr fontId="2" type="noConversion"/>
  </si>
  <si>
    <t>YZ25T</t>
    <phoneticPr fontId="2" type="noConversion"/>
  </si>
  <si>
    <t>RZ25T</t>
    <phoneticPr fontId="2" type="noConversion"/>
  </si>
  <si>
    <t>YW25T</t>
    <phoneticPr fontId="2" type="noConversion"/>
  </si>
  <si>
    <t>RW25T</t>
    <phoneticPr fontId="2" type="noConversion"/>
  </si>
  <si>
    <t>yz25t</t>
    <phoneticPr fontId="2" type="noConversion"/>
  </si>
  <si>
    <t>rz25t</t>
    <phoneticPr fontId="2" type="noConversion"/>
  </si>
  <si>
    <t>yw25t</t>
    <phoneticPr fontId="2" type="noConversion"/>
  </si>
  <si>
    <t>rw25t</t>
    <phoneticPr fontId="2" type="noConversion"/>
  </si>
  <si>
    <t>df4k</t>
    <phoneticPr fontId="2" type="noConversion"/>
  </si>
  <si>
    <t>df4h</t>
    <phoneticPr fontId="2" type="noConversion"/>
  </si>
  <si>
    <t>DF4K</t>
    <phoneticPr fontId="2" type="noConversion"/>
  </si>
  <si>
    <t>DF4H</t>
    <phoneticPr fontId="2" type="noConversion"/>
  </si>
  <si>
    <t>DF4 (Dongfeng 4 Diesel Locomotive, Passenger Version)</t>
    <phoneticPr fontId="2" type="noConversion"/>
  </si>
  <si>
    <t>DF4 (Dongfeng 4 Diesel Locomotive, Freight Version)</t>
    <phoneticPr fontId="2" type="noConversion"/>
  </si>
  <si>
    <t>XL25K</t>
    <phoneticPr fontId="2" type="noConversion"/>
  </si>
  <si>
    <t>xl25k</t>
    <phoneticPr fontId="2" type="noConversion"/>
  </si>
  <si>
    <t>XL25K (25m Rapid Luggage Car)</t>
    <phoneticPr fontId="2" type="noConversion"/>
  </si>
  <si>
    <t>CC_MAIL</t>
    <phoneticPr fontId="2" type="noConversion"/>
  </si>
  <si>
    <t>XL25G</t>
    <phoneticPr fontId="2" type="noConversion"/>
  </si>
  <si>
    <t>xl25g</t>
    <phoneticPr fontId="2" type="noConversion"/>
  </si>
  <si>
    <t>XL25G (25m Improved Luggage Car)</t>
    <phoneticPr fontId="2" type="noConversion"/>
  </si>
  <si>
    <t>YZ25K</t>
    <phoneticPr fontId="2" type="noConversion"/>
  </si>
  <si>
    <t>RZ25K</t>
    <phoneticPr fontId="2" type="noConversion"/>
  </si>
  <si>
    <t>YW25K</t>
    <phoneticPr fontId="2" type="noConversion"/>
  </si>
  <si>
    <t>RW25K</t>
    <phoneticPr fontId="2" type="noConversion"/>
  </si>
  <si>
    <t>yz25k</t>
    <phoneticPr fontId="2" type="noConversion"/>
  </si>
  <si>
    <t>rz25k</t>
    <phoneticPr fontId="2" type="noConversion"/>
  </si>
  <si>
    <t>yw25k</t>
    <phoneticPr fontId="2" type="noConversion"/>
  </si>
  <si>
    <t>rw25k</t>
    <phoneticPr fontId="2" type="noConversion"/>
  </si>
  <si>
    <t>YZ25K (25m Rapid Hard Seat Passenger Coach)</t>
    <phoneticPr fontId="2" type="noConversion"/>
  </si>
  <si>
    <t>RZ25K (25m Rapid Soft Seat Passenger Coach)</t>
    <phoneticPr fontId="2" type="noConversion"/>
  </si>
  <si>
    <t>YW25K (25m Rapid Hard Sleeper Passenger Coach)</t>
    <phoneticPr fontId="2" type="noConversion"/>
  </si>
  <si>
    <t>RW25K (25m Rapid Soft Sleeper Passenger Coach)</t>
    <phoneticPr fontId="2" type="noConversion"/>
  </si>
  <si>
    <t>EMU</t>
    <phoneticPr fontId="2" type="noConversion"/>
  </si>
  <si>
    <t>ze</t>
    <phoneticPr fontId="2" type="noConversion"/>
  </si>
  <si>
    <t>zy</t>
    <phoneticPr fontId="2" type="noConversion"/>
  </si>
  <si>
    <t>zs</t>
    <phoneticPr fontId="2" type="noConversion"/>
  </si>
  <si>
    <t>CR200J1</t>
    <phoneticPr fontId="2" type="noConversion"/>
  </si>
  <si>
    <t>sw</t>
    <phoneticPr fontId="2" type="noConversion"/>
  </si>
  <si>
    <t>we</t>
    <phoneticPr fontId="2" type="noConversion"/>
  </si>
  <si>
    <t>wy</t>
    <phoneticPr fontId="2" type="noConversion"/>
  </si>
  <si>
    <t>wg</t>
    <phoneticPr fontId="2" type="noConversion"/>
  </si>
  <si>
    <t>zec</t>
    <phoneticPr fontId="2" type="noConversion"/>
  </si>
  <si>
    <t>HXD3D</t>
    <phoneticPr fontId="2" type="noConversion"/>
  </si>
  <si>
    <t>hxd3d</t>
    <phoneticPr fontId="2" type="noConversion"/>
  </si>
  <si>
    <t>KD25G</t>
    <phoneticPr fontId="2" type="noConversion"/>
  </si>
  <si>
    <t>kd25g</t>
    <phoneticPr fontId="2" type="noConversion"/>
  </si>
  <si>
    <t>KD25G (25m Improved Air Conditioner Generator Coach)</t>
    <phoneticPr fontId="2" type="noConversion"/>
  </si>
  <si>
    <t>C64</t>
    <phoneticPr fontId="2" type="noConversion"/>
  </si>
  <si>
    <t>c64</t>
    <phoneticPr fontId="2" type="noConversion"/>
  </si>
  <si>
    <t>CC_EXPRESS, CC_BULK, CC_PIECE_GOODS, CC_COVERED, CC_OVERSIZED</t>
    <phoneticPr fontId="2" type="noConversion"/>
  </si>
  <si>
    <t>CC_PASSENGERS, CC_LIQUID, CC_HAZARDOUS</t>
    <phoneticPr fontId="2" type="noConversion"/>
  </si>
  <si>
    <t>P62</t>
    <phoneticPr fontId="2" type="noConversion"/>
  </si>
  <si>
    <t>p62</t>
    <phoneticPr fontId="2" type="noConversion"/>
  </si>
  <si>
    <t>CRH5A</t>
    <phoneticPr fontId="2" type="noConversion"/>
  </si>
  <si>
    <t>no power</t>
    <phoneticPr fontId="2" type="noConversion"/>
  </si>
  <si>
    <t>DF11G</t>
    <phoneticPr fontId="2" type="noConversion"/>
  </si>
  <si>
    <t>df11g</t>
    <phoneticPr fontId="2" type="noConversion"/>
  </si>
  <si>
    <t>KD25K</t>
    <phoneticPr fontId="2" type="noConversion"/>
  </si>
  <si>
    <t>kd25k</t>
    <phoneticPr fontId="2" type="noConversion"/>
  </si>
  <si>
    <t>XL25T-SSPE</t>
    <phoneticPr fontId="2" type="noConversion"/>
  </si>
  <si>
    <t>xl25t-sspe</t>
    <phoneticPr fontId="2" type="noConversion"/>
  </si>
  <si>
    <t>CR400BF</t>
    <phoneticPr fontId="2" type="noConversion"/>
  </si>
  <si>
    <t>CA25T</t>
    <phoneticPr fontId="2" type="noConversion"/>
  </si>
  <si>
    <t>ca25t</t>
    <phoneticPr fontId="2" type="noConversion"/>
  </si>
  <si>
    <t>RW25T (25m Accelerated Soft Sleeper Passenger Coach)</t>
    <phoneticPr fontId="2" type="noConversion"/>
  </si>
  <si>
    <t>CA25T (25m Accelerated Restaurant Car)</t>
    <phoneticPr fontId="2" type="noConversion"/>
  </si>
  <si>
    <t>YW25T (25m Accelerated Hard Sleeper Passenger Coach)</t>
    <phoneticPr fontId="2" type="noConversion"/>
  </si>
  <si>
    <t>RZ25T (25m Accelerated Soft Seat Passenger Coach)</t>
    <phoneticPr fontId="2" type="noConversion"/>
  </si>
  <si>
    <t>YZ25T (25m Accelerated Hard Seat Passenger Coach)</t>
    <phoneticPr fontId="2" type="noConversion"/>
  </si>
  <si>
    <t>XL25T</t>
    <phoneticPr fontId="2" type="noConversion"/>
  </si>
  <si>
    <t>xl25t</t>
    <phoneticPr fontId="2" type="noConversion"/>
  </si>
  <si>
    <t>YZ25B</t>
    <phoneticPr fontId="2" type="noConversion"/>
  </si>
  <si>
    <t>RZ25B</t>
    <phoneticPr fontId="2" type="noConversion"/>
  </si>
  <si>
    <t>YW25B</t>
    <phoneticPr fontId="2" type="noConversion"/>
  </si>
  <si>
    <t>RW25B</t>
    <phoneticPr fontId="2" type="noConversion"/>
  </si>
  <si>
    <t>YZ22B</t>
    <phoneticPr fontId="2" type="noConversion"/>
  </si>
  <si>
    <t>yz22b</t>
    <phoneticPr fontId="2" type="noConversion"/>
  </si>
  <si>
    <t>rw25b</t>
    <phoneticPr fontId="2" type="noConversion"/>
  </si>
  <si>
    <t>rz25b</t>
    <phoneticPr fontId="2" type="noConversion"/>
  </si>
  <si>
    <t>yw25b</t>
    <phoneticPr fontId="2" type="noConversion"/>
  </si>
  <si>
    <t>yz25b</t>
    <phoneticPr fontId="2" type="noConversion"/>
  </si>
  <si>
    <t>YW22B</t>
    <phoneticPr fontId="2" type="noConversion"/>
  </si>
  <si>
    <t>yw22b</t>
    <phoneticPr fontId="2" type="noConversion"/>
  </si>
  <si>
    <t>CC_LIQUID, CC_HAZARDOUS</t>
    <phoneticPr fontId="2" type="noConversion"/>
  </si>
  <si>
    <t>G60</t>
    <phoneticPr fontId="2" type="noConversion"/>
  </si>
  <si>
    <t>g60</t>
    <phoneticPr fontId="2" type="noConversion"/>
  </si>
  <si>
    <t>RW22B</t>
    <phoneticPr fontId="2" type="noConversion"/>
  </si>
  <si>
    <t>rw22b</t>
    <phoneticPr fontId="2" type="noConversion"/>
  </si>
  <si>
    <t>YZ22</t>
    <phoneticPr fontId="2" type="noConversion"/>
  </si>
  <si>
    <t>RZ22</t>
    <phoneticPr fontId="2" type="noConversion"/>
  </si>
  <si>
    <t>YW22</t>
    <phoneticPr fontId="2" type="noConversion"/>
  </si>
  <si>
    <t>RW22</t>
    <phoneticPr fontId="2" type="noConversion"/>
  </si>
  <si>
    <t>yz22</t>
    <phoneticPr fontId="2" type="noConversion"/>
  </si>
  <si>
    <t>yw22</t>
    <phoneticPr fontId="2" type="noConversion"/>
  </si>
  <si>
    <t>rw22</t>
    <phoneticPr fontId="2" type="noConversion"/>
  </si>
  <si>
    <t>P60</t>
    <phoneticPr fontId="2" type="noConversion"/>
  </si>
  <si>
    <t>p60</t>
    <phoneticPr fontId="2" type="noConversion"/>
  </si>
  <si>
    <t>HXD1B</t>
    <phoneticPr fontId="2" type="noConversion"/>
  </si>
  <si>
    <t>c62</t>
    <phoneticPr fontId="2" type="noConversion"/>
  </si>
  <si>
    <t>C62</t>
    <phoneticPr fontId="2" type="noConversion"/>
  </si>
  <si>
    <t>HXD1</t>
    <phoneticPr fontId="2" type="noConversion"/>
  </si>
  <si>
    <t>hxd1</t>
    <phoneticPr fontId="2" type="noConversion"/>
  </si>
  <si>
    <t>df4d0000</t>
    <phoneticPr fontId="2" type="noConversion"/>
  </si>
  <si>
    <t>DF4D-0000</t>
    <phoneticPr fontId="2" type="noConversion"/>
  </si>
  <si>
    <t>DF4D-3000</t>
    <phoneticPr fontId="2" type="noConversion"/>
  </si>
  <si>
    <t>DF4D-4000</t>
    <phoneticPr fontId="2" type="noConversion"/>
  </si>
  <si>
    <t>df4d3000</t>
    <phoneticPr fontId="2" type="noConversion"/>
  </si>
  <si>
    <t>df4d4000</t>
    <phoneticPr fontId="2" type="noConversion"/>
  </si>
  <si>
    <t>NX17</t>
    <phoneticPr fontId="2" type="noConversion"/>
  </si>
  <si>
    <t>nx17</t>
    <phoneticPr fontId="2" type="noConversion"/>
  </si>
  <si>
    <t>SYZ25BLD</t>
    <phoneticPr fontId="2" type="noConversion"/>
  </si>
  <si>
    <t>SRZ25BLD</t>
    <phoneticPr fontId="2" type="noConversion"/>
  </si>
  <si>
    <t>srz25bld</t>
    <phoneticPr fontId="2" type="noConversion"/>
  </si>
  <si>
    <t>syz25bld</t>
    <phoneticPr fontId="2" type="noConversion"/>
  </si>
  <si>
    <t>syz25kld</t>
    <phoneticPr fontId="2" type="noConversion"/>
  </si>
  <si>
    <t>srz25kld</t>
    <phoneticPr fontId="2" type="noConversion"/>
  </si>
  <si>
    <t>SRZ25KLD</t>
    <phoneticPr fontId="2" type="noConversion"/>
  </si>
  <si>
    <t>SYZ25KLD</t>
    <phoneticPr fontId="2" type="noConversion"/>
  </si>
  <si>
    <t>SYZ25BHD</t>
    <phoneticPr fontId="2" type="noConversion"/>
  </si>
  <si>
    <t>SRZ25BHD</t>
    <phoneticPr fontId="2" type="noConversion"/>
  </si>
  <si>
    <t>srz25bhd</t>
    <phoneticPr fontId="2" type="noConversion"/>
  </si>
  <si>
    <t>syz25bhd</t>
    <phoneticPr fontId="2" type="noConversion"/>
  </si>
  <si>
    <t>SYW25BHD</t>
    <phoneticPr fontId="2" type="noConversion"/>
  </si>
  <si>
    <t>syw25bhd</t>
    <phoneticPr fontId="2" type="noConversion"/>
  </si>
  <si>
    <t>SRW25BHD</t>
    <phoneticPr fontId="2" type="noConversion"/>
  </si>
  <si>
    <t>srw25bhd</t>
    <phoneticPr fontId="2" type="noConversion"/>
  </si>
  <si>
    <t>SYZ25KHD</t>
    <phoneticPr fontId="2" type="noConversion"/>
  </si>
  <si>
    <t>SRZ25KHD</t>
    <phoneticPr fontId="2" type="noConversion"/>
  </si>
  <si>
    <t>SYW25KHD</t>
    <phoneticPr fontId="2" type="noConversion"/>
  </si>
  <si>
    <t>SRW25KHD</t>
    <phoneticPr fontId="2" type="noConversion"/>
  </si>
  <si>
    <t>syz25khd</t>
    <phoneticPr fontId="2" type="noConversion"/>
  </si>
  <si>
    <t>srz25khd</t>
    <phoneticPr fontId="2" type="noConversion"/>
  </si>
  <si>
    <t>syw25khd</t>
    <phoneticPr fontId="2" type="noConversion"/>
  </si>
  <si>
    <t>srw25khd</t>
    <phoneticPr fontId="2" type="noConversion"/>
  </si>
  <si>
    <t>SCA25KHD</t>
    <phoneticPr fontId="2" type="noConversion"/>
  </si>
  <si>
    <t>sca25khd</t>
    <phoneticPr fontId="2" type="noConversion"/>
  </si>
  <si>
    <t>df5kz</t>
    <phoneticPr fontId="2" type="noConversion"/>
  </si>
  <si>
    <t>DF5-KZ</t>
    <phoneticPr fontId="2" type="noConversion"/>
  </si>
  <si>
    <t>NJ2</t>
    <phoneticPr fontId="2" type="noConversion"/>
  </si>
  <si>
    <t>nj2</t>
    <phoneticPr fontId="2" type="noConversion"/>
  </si>
  <si>
    <t>N60</t>
    <phoneticPr fontId="2" type="noConversion"/>
  </si>
  <si>
    <t>n60</t>
    <phoneticPr fontId="2" type="noConversion"/>
  </si>
  <si>
    <t>C70</t>
    <phoneticPr fontId="2" type="noConversion"/>
  </si>
  <si>
    <t>P70</t>
    <phoneticPr fontId="2" type="noConversion"/>
  </si>
  <si>
    <t>GN70</t>
    <phoneticPr fontId="2" type="noConversion"/>
  </si>
  <si>
    <t>c70</t>
    <phoneticPr fontId="2" type="noConversion"/>
  </si>
  <si>
    <t>p70</t>
    <phoneticPr fontId="2" type="noConversion"/>
  </si>
  <si>
    <t>gn70</t>
    <phoneticPr fontId="2" type="noConversion"/>
  </si>
  <si>
    <t>hp</t>
    <phoneticPr fontId="2" type="noConversion"/>
  </si>
  <si>
    <t>kw</t>
    <phoneticPr fontId="2" type="noConversion"/>
  </si>
  <si>
    <t>CRH2A</t>
    <phoneticPr fontId="2" type="noConversion"/>
  </si>
  <si>
    <t>ze</t>
    <phoneticPr fontId="2" type="noConversion"/>
  </si>
  <si>
    <t>zy</t>
    <phoneticPr fontId="2" type="noConversion"/>
  </si>
  <si>
    <t>zs</t>
    <phoneticPr fontId="2" type="noConversion"/>
  </si>
  <si>
    <t>sw</t>
    <phoneticPr fontId="2" type="noConversion"/>
  </si>
  <si>
    <t>zec</t>
    <phoneticPr fontId="2" type="noConversion"/>
  </si>
  <si>
    <t>CRH2C</t>
    <phoneticPr fontId="2" type="noConversion"/>
  </si>
  <si>
    <t>CR200J-B</t>
    <phoneticPr fontId="2" type="noConversion"/>
  </si>
  <si>
    <t>CRH3A</t>
    <phoneticPr fontId="2" type="noConversion"/>
  </si>
  <si>
    <t>NDJ3</t>
    <phoneticPr fontId="2" type="noConversion"/>
  </si>
  <si>
    <t>DJJ1</t>
    <phoneticPr fontId="2" type="noConversion"/>
  </si>
  <si>
    <t>SS4G</t>
  </si>
  <si>
    <t>ss4g</t>
  </si>
  <si>
    <t>Electric</t>
  </si>
  <si>
    <t>inf</t>
  </si>
  <si>
    <t>wuwu</t>
  </si>
  <si>
    <t>SS5</t>
  </si>
  <si>
    <t>ss5</t>
  </si>
  <si>
    <t>SS6</t>
  </si>
  <si>
    <t>ss6</t>
  </si>
  <si>
    <t>SS6B</t>
  </si>
  <si>
    <t>ss6b</t>
  </si>
  <si>
    <t>SS7</t>
  </si>
  <si>
    <t>ss7</t>
  </si>
  <si>
    <t>EMB190</t>
  </si>
  <si>
    <t>SS7B</t>
  </si>
  <si>
    <t>ss7b</t>
  </si>
  <si>
    <t>SS7C</t>
  </si>
  <si>
    <t>ss7c</t>
  </si>
  <si>
    <t>机供</t>
  </si>
  <si>
    <t>SS7E</t>
  </si>
  <si>
    <t>ss7e</t>
  </si>
  <si>
    <t>XL25B</t>
    <phoneticPr fontId="2" type="noConversion"/>
  </si>
  <si>
    <t>xl25b</t>
    <phoneticPr fontId="2" type="noConversion"/>
  </si>
  <si>
    <t>KD25T</t>
    <phoneticPr fontId="2" type="noConversion"/>
  </si>
  <si>
    <t>kd25t</t>
    <phoneticPr fontId="2" type="noConversion"/>
  </si>
  <si>
    <t>inf</t>
    <phoneticPr fontId="2" type="noConversion"/>
  </si>
  <si>
    <t>CRH380B</t>
    <phoneticPr fontId="2" type="noConversion"/>
  </si>
  <si>
    <t>ze</t>
    <phoneticPr fontId="2" type="noConversion"/>
  </si>
  <si>
    <t>zy</t>
    <phoneticPr fontId="2" type="noConversion"/>
  </si>
  <si>
    <t>zs</t>
    <phoneticPr fontId="2" type="noConversion"/>
  </si>
  <si>
    <t>sw</t>
    <phoneticPr fontId="2" type="noConversion"/>
  </si>
  <si>
    <t>zec</t>
    <phoneticPr fontId="2" type="noConversion"/>
  </si>
  <si>
    <t>CRH3C</t>
    <phoneticPr fontId="2" type="noConversion"/>
  </si>
  <si>
    <t>CRH1A</t>
    <phoneticPr fontId="2" type="noConversion"/>
  </si>
  <si>
    <t>XL22</t>
    <phoneticPr fontId="2" type="noConversion"/>
  </si>
  <si>
    <t>xl22</t>
    <phoneticPr fontId="2" type="noConversion"/>
  </si>
  <si>
    <t>JSQ5</t>
    <phoneticPr fontId="2" type="noConversion"/>
  </si>
  <si>
    <t>jsq5</t>
    <phoneticPr fontId="2" type="noConversion"/>
  </si>
  <si>
    <t>RZ225Z</t>
  </si>
  <si>
    <t>rz225z</t>
  </si>
  <si>
    <t>CC_PASSENGERS</t>
  </si>
  <si>
    <t>RZ125Z</t>
  </si>
  <si>
    <t>rz125z</t>
  </si>
  <si>
    <t>RZT25Z</t>
  </si>
  <si>
    <t>rzt25z</t>
  </si>
  <si>
    <t>CA25Z</t>
  </si>
  <si>
    <t>ca25z</t>
  </si>
  <si>
    <t>KD25Z</t>
  </si>
  <si>
    <t>kd25z</t>
  </si>
  <si>
    <t>RZXL25Z</t>
  </si>
  <si>
    <t>rzxl25z</t>
  </si>
  <si>
    <t>CC_MAIL</t>
  </si>
  <si>
    <t>SRZ225Z</t>
  </si>
  <si>
    <t>srz225z</t>
  </si>
  <si>
    <t>SRZ125Z</t>
  </si>
  <si>
    <t>srz125z</t>
  </si>
  <si>
    <t>SCA25Z</t>
  </si>
  <si>
    <t>sca25z</t>
  </si>
  <si>
    <t>SRZXL25Z</t>
  </si>
  <si>
    <t>srzxl25z</t>
  </si>
  <si>
    <t>Xizi Livery by wuwu
Guangzhou Livery by Haiyan
Beijing Livery by DF43110</t>
    <phoneticPr fontId="2" type="noConversion"/>
  </si>
  <si>
    <t>DF4BK</t>
  </si>
  <si>
    <t>df4bk</t>
  </si>
  <si>
    <t>DF4B (Dongfeng 4 Diesel Locomotive, Passenger Version)</t>
  </si>
  <si>
    <t>Diesel</t>
  </si>
  <si>
    <t>model: Mikhail; alternative livery: DF43110</t>
  </si>
  <si>
    <t>DF4BH</t>
  </si>
  <si>
    <t>df4bh</t>
  </si>
  <si>
    <t>DF4B (Dongfeng 4 Diesel Locomotive, Freight Version)</t>
  </si>
  <si>
    <t>DF7G</t>
  </si>
  <si>
    <t>df7g</t>
  </si>
  <si>
    <t>DF7G (Dongfeng 7G Diesel Locomotive)</t>
  </si>
  <si>
    <t>model: EMB190</t>
  </si>
  <si>
    <t>DF7G-5000</t>
  </si>
  <si>
    <t>df7g5000</t>
  </si>
  <si>
    <t>DF7G-8000</t>
  </si>
  <si>
    <t>df7g8000</t>
  </si>
  <si>
    <t>DFH7</t>
  </si>
  <si>
    <t>dfh7</t>
  </si>
  <si>
    <t>mikhail</t>
  </si>
  <si>
    <t>DFH7B</t>
  </si>
  <si>
    <t>dfh7b</t>
  </si>
  <si>
    <t>HXN5B</t>
    <phoneticPr fontId="2" type="noConversion"/>
  </si>
  <si>
    <t>hxn5b</t>
    <phoneticPr fontId="2" type="noConversion"/>
  </si>
  <si>
    <t>inf</t>
    <phoneticPr fontId="2" type="noConversion"/>
  </si>
  <si>
    <t>wuwu</t>
    <phoneticPr fontId="2" type="noConversion"/>
  </si>
  <si>
    <t>EMB190</t>
    <phoneticPr fontId="2" type="noConversion"/>
  </si>
  <si>
    <t>SYW25</t>
    <phoneticPr fontId="2" type="noConversion"/>
  </si>
  <si>
    <t>SRW25</t>
    <phoneticPr fontId="2" type="noConversion"/>
  </si>
  <si>
    <t>syw25</t>
    <phoneticPr fontId="2" type="noConversion"/>
  </si>
  <si>
    <t>srw25</t>
    <phoneticPr fontId="2" type="noConversion"/>
  </si>
  <si>
    <t>wuwu</t>
    <phoneticPr fontId="2" type="noConversion"/>
  </si>
  <si>
    <t>wuwu</t>
    <phoneticPr fontId="2" type="noConversion"/>
  </si>
  <si>
    <t>DF4DF</t>
  </si>
  <si>
    <t>DF4D with Locomotive Power Supply</t>
  </si>
  <si>
    <t>DF4C</t>
  </si>
  <si>
    <t>DF4C(Dongfeng 4C/Dongfeng4 4000series Diesel Locomotive)</t>
  </si>
  <si>
    <t>DF8B</t>
  </si>
  <si>
    <t>DF8B(Dongfeng 8B Diesel Locomotive)</t>
  </si>
  <si>
    <t>original:EMB190 baorixile:DF43110</t>
    <phoneticPr fontId="2" type="noConversion"/>
  </si>
  <si>
    <t>DF43110</t>
    <phoneticPr fontId="2" type="noConversion"/>
  </si>
  <si>
    <t>DF4D-7000</t>
    <phoneticPr fontId="2" type="noConversion"/>
  </si>
  <si>
    <t>df4d7000</t>
    <phoneticPr fontId="2" type="noConversion"/>
  </si>
  <si>
    <t>df4df</t>
    <phoneticPr fontId="2" type="noConversion"/>
  </si>
  <si>
    <t>df4c</t>
    <phoneticPr fontId="2" type="noConversion"/>
  </si>
  <si>
    <t>df8b</t>
    <phoneticPr fontId="2" type="noConversion"/>
  </si>
  <si>
    <t>alternative livery:DF4D3110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</si>
</sst>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9">
    <xf numFmtId="0" fontId="0" fillId="0" borderId="0" xfId="0"/>
    <xf numFmtId="12" fontId="0" fillId="0" borderId="0" xfId="0" applyNumberFormat="1"/>
    <xf numFmtId="9" fontId="0" fillId="0" borderId="0" xfId="1" applyFont="1" applyAlignment="1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right"/>
    </xf>
    <xf numFmtId="0" fontId="3" fillId="0" borderId="0" xfId="0" applyFont="1" applyAlignment="1"/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49"/>
  <sheetViews>
    <sheetView tabSelected="1" workbookViewId="0">
      <pane ySplit="1" topLeftCell="A26" activePane="bottomLeft" state="frozen"/>
      <selection pane="bottomLeft" activeCell="A48" sqref="A48"/>
    </sheetView>
  </sheetViews>
  <sheetFormatPr defaultRowHeight="14.25" x14ac:dyDescent="0.2"/>
  <cols>
    <col min="1" max="1" width="10.5" bestFit="1" customWidth="1"/>
    <col min="26" max="28" width="8.625" style="1"/>
    <col min="29" max="30" width="8.625" style="2"/>
  </cols>
  <sheetData>
    <row r="1" spans="1:3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60</v>
      </c>
      <c r="J1" t="s">
        <v>8</v>
      </c>
      <c r="K1" t="s">
        <v>9</v>
      </c>
      <c r="L1" t="s">
        <v>57</v>
      </c>
      <c r="M1" t="s">
        <v>53</v>
      </c>
      <c r="N1" t="s">
        <v>54</v>
      </c>
      <c r="O1" t="s">
        <v>55</v>
      </c>
      <c r="P1" t="s">
        <v>18</v>
      </c>
      <c r="Q1" t="s">
        <v>56</v>
      </c>
      <c r="R1" t="s">
        <v>19</v>
      </c>
      <c r="S1" t="s">
        <v>28</v>
      </c>
      <c r="T1" t="s">
        <v>20</v>
      </c>
      <c r="U1" t="s">
        <v>27</v>
      </c>
      <c r="V1" t="s">
        <v>58</v>
      </c>
      <c r="W1" t="s">
        <v>59</v>
      </c>
      <c r="X1" t="s">
        <v>94</v>
      </c>
      <c r="Y1" t="s">
        <v>95</v>
      </c>
      <c r="Z1" s="1" t="s">
        <v>21</v>
      </c>
      <c r="AA1" s="1" t="s">
        <v>22</v>
      </c>
      <c r="AB1" s="1" t="s">
        <v>23</v>
      </c>
      <c r="AC1" s="2" t="s">
        <v>24</v>
      </c>
      <c r="AD1" s="2" t="s">
        <v>29</v>
      </c>
      <c r="AE1" t="s">
        <v>25</v>
      </c>
    </row>
    <row r="2" spans="1:31" x14ac:dyDescent="0.2">
      <c r="A2" t="s">
        <v>45</v>
      </c>
      <c r="B2" t="s">
        <v>61</v>
      </c>
      <c r="D2" t="s">
        <v>48</v>
      </c>
      <c r="E2" t="s">
        <v>26</v>
      </c>
      <c r="F2">
        <v>1918</v>
      </c>
      <c r="G2">
        <v>30</v>
      </c>
      <c r="H2">
        <v>80</v>
      </c>
      <c r="I2">
        <v>35</v>
      </c>
      <c r="J2">
        <v>24</v>
      </c>
      <c r="K2">
        <v>80</v>
      </c>
      <c r="L2">
        <v>1545</v>
      </c>
      <c r="M2">
        <v>174.85</v>
      </c>
      <c r="N2">
        <v>71</v>
      </c>
      <c r="O2">
        <f>M2-N2</f>
        <v>103.85</v>
      </c>
      <c r="P2">
        <v>0.23100000000000001</v>
      </c>
      <c r="Q2">
        <f>O2*P2*9.8</f>
        <v>235.09563</v>
      </c>
      <c r="R2">
        <f>MEDIAN(255, ROUND((M2/10+SQRT(K2)/20+SQRT(L2)+P2+20-J2), 0), 0)</f>
        <v>53</v>
      </c>
      <c r="S2">
        <f>R2*50000/16</f>
        <v>165625</v>
      </c>
      <c r="T2">
        <f t="shared" ref="T2:T20" si="0">MEDIAN(0, 255, ROUND(SQRT(K2)/100+SQRT(L2)+P2+40/J2-2,0))</f>
        <v>39</v>
      </c>
      <c r="U2">
        <f>IF(E2="Steam", T2*350/16*12, IF(E2="Diesel", T2*325/16*12,  T2*300/16*12))</f>
        <v>10237.5</v>
      </c>
      <c r="V2">
        <f>W2+X2+Y2</f>
        <v>11</v>
      </c>
      <c r="W2">
        <v>6</v>
      </c>
      <c r="Y2">
        <v>5</v>
      </c>
      <c r="Z2" s="1">
        <v>1</v>
      </c>
      <c r="AA2" s="1">
        <v>0</v>
      </c>
      <c r="AB2" s="1">
        <v>0.33333333333333331</v>
      </c>
      <c r="AC2" s="2">
        <f>AVERAGE(Z2:AB2)</f>
        <v>0.44444444444444442</v>
      </c>
    </row>
    <row r="3" spans="1:31" x14ac:dyDescent="0.2">
      <c r="A3" t="s">
        <v>46</v>
      </c>
      <c r="B3" t="s">
        <v>62</v>
      </c>
      <c r="D3" t="s">
        <v>49</v>
      </c>
      <c r="E3" t="s">
        <v>26</v>
      </c>
      <c r="F3">
        <v>1934</v>
      </c>
      <c r="O3">
        <f t="shared" ref="O3:O37" si="1">M3-N3</f>
        <v>0</v>
      </c>
      <c r="Q3">
        <f t="shared" ref="Q3:Q45" si="2">O3*P3*9.8</f>
        <v>0</v>
      </c>
      <c r="R3">
        <f t="shared" ref="R3:R20" si="3">MEDIAN(255, ROUND((M3/10+SQRT(K3)/20+SQRT(L3)+P3+20-J3), 0), 0)</f>
        <v>20</v>
      </c>
      <c r="S3">
        <f t="shared" ref="S3:S20" si="4">R3*50000/16</f>
        <v>62500</v>
      </c>
      <c r="T3" t="e">
        <f t="shared" si="0"/>
        <v>#DIV/0!</v>
      </c>
      <c r="U3" t="e">
        <f t="shared" ref="U3:U19" si="5">IF(E3="Steam", T3*350/16*12, IF(E3="Diesel", T3*325/16*12,  T3*300/16*12))</f>
        <v>#DIV/0!</v>
      </c>
      <c r="V3">
        <f t="shared" ref="V3:V37" si="6">W3+X3+Y3</f>
        <v>0</v>
      </c>
      <c r="AC3" s="2" t="e">
        <f t="shared" ref="AC3:AC37" si="7">AVERAGE(Z3:AB3)</f>
        <v>#DIV/0!</v>
      </c>
    </row>
    <row r="4" spans="1:31" x14ac:dyDescent="0.2">
      <c r="A4" t="s">
        <v>47</v>
      </c>
      <c r="B4" t="s">
        <v>63</v>
      </c>
      <c r="D4" t="s">
        <v>50</v>
      </c>
      <c r="E4" t="s">
        <v>26</v>
      </c>
      <c r="F4">
        <v>1933</v>
      </c>
      <c r="O4">
        <f t="shared" si="1"/>
        <v>0</v>
      </c>
      <c r="Q4">
        <f t="shared" si="2"/>
        <v>0</v>
      </c>
      <c r="R4">
        <f t="shared" si="3"/>
        <v>20</v>
      </c>
      <c r="S4">
        <f t="shared" si="4"/>
        <v>62500</v>
      </c>
      <c r="T4" t="e">
        <f t="shared" si="0"/>
        <v>#DIV/0!</v>
      </c>
      <c r="U4" t="e">
        <f t="shared" si="5"/>
        <v>#DIV/0!</v>
      </c>
      <c r="V4">
        <f t="shared" si="6"/>
        <v>0</v>
      </c>
      <c r="AC4" s="2" t="e">
        <f t="shared" si="7"/>
        <v>#DIV/0!</v>
      </c>
    </row>
    <row r="5" spans="1:31" x14ac:dyDescent="0.2">
      <c r="A5" t="s">
        <v>42</v>
      </c>
      <c r="B5" t="s">
        <v>64</v>
      </c>
      <c r="D5" t="s">
        <v>42</v>
      </c>
      <c r="E5" t="s">
        <v>26</v>
      </c>
      <c r="F5">
        <v>1956</v>
      </c>
      <c r="O5">
        <f t="shared" si="1"/>
        <v>0</v>
      </c>
      <c r="Q5">
        <f t="shared" si="2"/>
        <v>0</v>
      </c>
      <c r="R5">
        <f t="shared" si="3"/>
        <v>20</v>
      </c>
      <c r="S5">
        <f t="shared" si="4"/>
        <v>62500</v>
      </c>
      <c r="T5" t="e">
        <f t="shared" si="0"/>
        <v>#DIV/0!</v>
      </c>
      <c r="U5" t="e">
        <f t="shared" si="5"/>
        <v>#DIV/0!</v>
      </c>
      <c r="V5">
        <f t="shared" si="6"/>
        <v>0</v>
      </c>
      <c r="AC5" s="2" t="e">
        <f t="shared" si="7"/>
        <v>#DIV/0!</v>
      </c>
    </row>
    <row r="6" spans="1:31" x14ac:dyDescent="0.2">
      <c r="A6" t="s">
        <v>43</v>
      </c>
      <c r="B6" t="s">
        <v>66</v>
      </c>
      <c r="D6" t="s">
        <v>43</v>
      </c>
      <c r="E6" t="s">
        <v>26</v>
      </c>
      <c r="F6">
        <v>1957</v>
      </c>
      <c r="O6">
        <f t="shared" si="1"/>
        <v>0</v>
      </c>
      <c r="Q6">
        <f t="shared" si="2"/>
        <v>0</v>
      </c>
      <c r="R6">
        <f t="shared" si="3"/>
        <v>20</v>
      </c>
      <c r="S6">
        <f t="shared" si="4"/>
        <v>62500</v>
      </c>
      <c r="T6" t="e">
        <f t="shared" si="0"/>
        <v>#DIV/0!</v>
      </c>
      <c r="U6" t="e">
        <f t="shared" si="5"/>
        <v>#DIV/0!</v>
      </c>
      <c r="V6">
        <f t="shared" si="6"/>
        <v>0</v>
      </c>
      <c r="AC6" s="2" t="e">
        <f t="shared" si="7"/>
        <v>#DIV/0!</v>
      </c>
    </row>
    <row r="7" spans="1:31" x14ac:dyDescent="0.2">
      <c r="A7" t="s">
        <v>44</v>
      </c>
      <c r="B7" t="s">
        <v>65</v>
      </c>
      <c r="D7" t="s">
        <v>44</v>
      </c>
      <c r="E7" t="s">
        <v>26</v>
      </c>
      <c r="O7">
        <f t="shared" si="1"/>
        <v>0</v>
      </c>
      <c r="Q7">
        <f t="shared" si="2"/>
        <v>0</v>
      </c>
      <c r="R7">
        <f t="shared" si="3"/>
        <v>20</v>
      </c>
      <c r="S7">
        <f t="shared" si="4"/>
        <v>62500</v>
      </c>
      <c r="T7" t="e">
        <f t="shared" si="0"/>
        <v>#DIV/0!</v>
      </c>
      <c r="U7" t="e">
        <f t="shared" si="5"/>
        <v>#DIV/0!</v>
      </c>
      <c r="V7">
        <f t="shared" si="6"/>
        <v>0</v>
      </c>
      <c r="AC7" s="2" t="e">
        <f t="shared" si="7"/>
        <v>#DIV/0!</v>
      </c>
    </row>
    <row r="8" spans="1:31" x14ac:dyDescent="0.2">
      <c r="A8" t="s">
        <v>106</v>
      </c>
      <c r="B8" t="s">
        <v>104</v>
      </c>
      <c r="D8" t="s">
        <v>108</v>
      </c>
      <c r="E8" t="s">
        <v>51</v>
      </c>
      <c r="F8">
        <v>1969</v>
      </c>
      <c r="G8">
        <v>30</v>
      </c>
      <c r="H8">
        <v>60</v>
      </c>
      <c r="I8">
        <v>40</v>
      </c>
      <c r="J8">
        <v>32</v>
      </c>
      <c r="K8">
        <v>120</v>
      </c>
      <c r="L8">
        <v>2610</v>
      </c>
      <c r="M8">
        <v>138</v>
      </c>
      <c r="O8">
        <f t="shared" si="1"/>
        <v>138</v>
      </c>
      <c r="P8">
        <v>0.24199999999999999</v>
      </c>
      <c r="Q8">
        <f t="shared" si="2"/>
        <v>327.28080000000006</v>
      </c>
      <c r="R8">
        <f t="shared" si="3"/>
        <v>54</v>
      </c>
      <c r="S8">
        <f t="shared" si="4"/>
        <v>168750</v>
      </c>
      <c r="T8">
        <f t="shared" si="0"/>
        <v>51</v>
      </c>
      <c r="U8">
        <f t="shared" si="5"/>
        <v>12431.25</v>
      </c>
      <c r="V8">
        <f t="shared" si="6"/>
        <v>10</v>
      </c>
      <c r="W8">
        <v>1</v>
      </c>
      <c r="X8">
        <v>8</v>
      </c>
      <c r="Y8">
        <v>1</v>
      </c>
      <c r="AC8" s="2" t="e">
        <f t="shared" si="7"/>
        <v>#DIV/0!</v>
      </c>
    </row>
    <row r="9" spans="1:31" x14ac:dyDescent="0.2">
      <c r="A9" t="s">
        <v>107</v>
      </c>
      <c r="B9" t="s">
        <v>105</v>
      </c>
      <c r="D9" t="s">
        <v>109</v>
      </c>
      <c r="E9" t="s">
        <v>51</v>
      </c>
      <c r="F9">
        <v>1969</v>
      </c>
      <c r="G9">
        <v>30</v>
      </c>
      <c r="H9">
        <v>60</v>
      </c>
      <c r="I9">
        <v>40</v>
      </c>
      <c r="J9">
        <v>32</v>
      </c>
      <c r="K9">
        <v>100</v>
      </c>
      <c r="L9">
        <v>2610</v>
      </c>
      <c r="M9">
        <v>138</v>
      </c>
      <c r="O9">
        <f t="shared" si="1"/>
        <v>138</v>
      </c>
      <c r="P9">
        <v>0.30499999999999999</v>
      </c>
      <c r="Q9">
        <f t="shared" si="2"/>
        <v>412.48199999999997</v>
      </c>
      <c r="R9">
        <f t="shared" si="3"/>
        <v>54</v>
      </c>
      <c r="S9">
        <f t="shared" ref="S9" si="8">R9*50000/16</f>
        <v>168750</v>
      </c>
      <c r="T9">
        <f t="shared" si="0"/>
        <v>51</v>
      </c>
      <c r="U9">
        <f t="shared" si="5"/>
        <v>12431.25</v>
      </c>
      <c r="V9">
        <f t="shared" ref="V9" si="9">W9+X9+Y9</f>
        <v>10</v>
      </c>
      <c r="W9">
        <v>1</v>
      </c>
      <c r="X9">
        <v>8</v>
      </c>
      <c r="Y9">
        <v>1</v>
      </c>
      <c r="Z9" s="1">
        <v>1</v>
      </c>
      <c r="AA9" s="1">
        <v>1</v>
      </c>
      <c r="AB9" s="1">
        <v>1</v>
      </c>
      <c r="AC9" s="2">
        <f t="shared" si="7"/>
        <v>1</v>
      </c>
      <c r="AD9" s="2" t="s">
        <v>92</v>
      </c>
      <c r="AE9" t="s">
        <v>93</v>
      </c>
    </row>
    <row r="10" spans="1:31" x14ac:dyDescent="0.2">
      <c r="A10" t="s">
        <v>200</v>
      </c>
      <c r="B10" t="s">
        <v>199</v>
      </c>
      <c r="E10" t="s">
        <v>51</v>
      </c>
      <c r="F10">
        <v>1997</v>
      </c>
      <c r="G10">
        <v>30</v>
      </c>
      <c r="H10">
        <v>50</v>
      </c>
      <c r="I10">
        <v>35</v>
      </c>
      <c r="J10">
        <v>14</v>
      </c>
      <c r="K10">
        <v>145</v>
      </c>
      <c r="L10">
        <v>4000</v>
      </c>
      <c r="M10">
        <v>138</v>
      </c>
      <c r="O10">
        <f t="shared" si="1"/>
        <v>138</v>
      </c>
      <c r="P10">
        <v>0.224</v>
      </c>
      <c r="Q10">
        <f t="shared" ref="Q10:Q12" si="10">O10*P10*9.8</f>
        <v>302.93760000000003</v>
      </c>
      <c r="R10">
        <f t="shared" ref="R10:R12" si="11">MEDIAN(255, ROUND((M10/10+SQRT(K10)/20+SQRT(L10)+P10+20-J10), 0), 0)</f>
        <v>84</v>
      </c>
      <c r="S10">
        <f t="shared" ref="S10:S12" si="12">R10*50000/16</f>
        <v>262500</v>
      </c>
      <c r="T10">
        <f t="shared" ref="T10:T12" si="13">MEDIAN(0, 255, ROUND(SQRT(K10)/100+SQRT(L10)+P10+40/J10-2,0))</f>
        <v>64</v>
      </c>
      <c r="U10">
        <f t="shared" ref="U10:U12" si="14">IF(E10="Steam", T10*350/16*12, IF(E10="Diesel", T10*325/16*12,  T10*300/16*12))</f>
        <v>15600</v>
      </c>
      <c r="V10">
        <f t="shared" ref="V10:V12" si="15">W10+X10+Y10</f>
        <v>0</v>
      </c>
      <c r="AE10" t="s">
        <v>364</v>
      </c>
    </row>
    <row r="11" spans="1:31" x14ac:dyDescent="0.2">
      <c r="A11" t="s">
        <v>201</v>
      </c>
      <c r="B11" t="s">
        <v>203</v>
      </c>
      <c r="E11" t="s">
        <v>51</v>
      </c>
      <c r="F11">
        <v>1999</v>
      </c>
      <c r="G11">
        <v>30</v>
      </c>
      <c r="H11">
        <v>50</v>
      </c>
      <c r="I11">
        <v>35</v>
      </c>
      <c r="J11">
        <v>14</v>
      </c>
      <c r="K11">
        <v>170</v>
      </c>
      <c r="L11">
        <v>4000</v>
      </c>
      <c r="M11">
        <v>138</v>
      </c>
      <c r="O11">
        <f t="shared" si="1"/>
        <v>138</v>
      </c>
      <c r="P11">
        <v>0.224</v>
      </c>
      <c r="Q11">
        <f t="shared" si="10"/>
        <v>302.93760000000003</v>
      </c>
      <c r="R11">
        <f t="shared" si="11"/>
        <v>84</v>
      </c>
      <c r="S11">
        <f t="shared" si="12"/>
        <v>262500</v>
      </c>
      <c r="T11">
        <f t="shared" si="13"/>
        <v>64</v>
      </c>
      <c r="U11">
        <f t="shared" si="14"/>
        <v>15600</v>
      </c>
      <c r="V11">
        <f t="shared" si="15"/>
        <v>0</v>
      </c>
    </row>
    <row r="12" spans="1:31" x14ac:dyDescent="0.2">
      <c r="A12" t="s">
        <v>202</v>
      </c>
      <c r="B12" t="s">
        <v>204</v>
      </c>
      <c r="E12" t="s">
        <v>51</v>
      </c>
      <c r="F12">
        <v>1998</v>
      </c>
      <c r="G12">
        <v>30</v>
      </c>
      <c r="H12">
        <v>50</v>
      </c>
      <c r="I12">
        <v>35</v>
      </c>
      <c r="J12">
        <v>14</v>
      </c>
      <c r="K12">
        <v>100</v>
      </c>
      <c r="L12">
        <v>4000</v>
      </c>
      <c r="M12">
        <v>138</v>
      </c>
      <c r="O12">
        <f t="shared" si="1"/>
        <v>138</v>
      </c>
      <c r="P12">
        <v>0.35499999999999998</v>
      </c>
      <c r="Q12">
        <f t="shared" si="10"/>
        <v>480.10199999999998</v>
      </c>
      <c r="R12">
        <f t="shared" si="11"/>
        <v>84</v>
      </c>
      <c r="S12">
        <f t="shared" si="12"/>
        <v>262500</v>
      </c>
      <c r="T12">
        <f t="shared" si="13"/>
        <v>65</v>
      </c>
      <c r="U12">
        <f t="shared" si="14"/>
        <v>15843.75</v>
      </c>
      <c r="V12">
        <f t="shared" si="15"/>
        <v>0</v>
      </c>
      <c r="AE12" t="s">
        <v>364</v>
      </c>
    </row>
    <row r="13" spans="1:31" x14ac:dyDescent="0.2">
      <c r="A13" t="s">
        <v>234</v>
      </c>
      <c r="B13" t="s">
        <v>233</v>
      </c>
      <c r="D13" t="s">
        <v>234</v>
      </c>
      <c r="E13" t="s">
        <v>51</v>
      </c>
      <c r="F13">
        <v>1976</v>
      </c>
      <c r="O13">
        <f t="shared" si="1"/>
        <v>0</v>
      </c>
      <c r="Q13">
        <f t="shared" si="2"/>
        <v>0</v>
      </c>
      <c r="R13">
        <f t="shared" si="3"/>
        <v>20</v>
      </c>
      <c r="S13">
        <f t="shared" si="4"/>
        <v>62500</v>
      </c>
      <c r="T13" t="e">
        <f t="shared" si="0"/>
        <v>#DIV/0!</v>
      </c>
      <c r="U13" t="e">
        <f t="shared" si="5"/>
        <v>#DIV/0!</v>
      </c>
      <c r="V13">
        <f t="shared" si="6"/>
        <v>0</v>
      </c>
      <c r="AC13" s="2" t="e">
        <f t="shared" si="7"/>
        <v>#DIV/0!</v>
      </c>
    </row>
    <row r="14" spans="1:31" x14ac:dyDescent="0.2">
      <c r="A14" t="s">
        <v>34</v>
      </c>
      <c r="B14" t="s">
        <v>67</v>
      </c>
      <c r="D14" t="s">
        <v>34</v>
      </c>
      <c r="E14" t="s">
        <v>51</v>
      </c>
      <c r="F14">
        <v>1984</v>
      </c>
      <c r="G14">
        <v>30</v>
      </c>
      <c r="H14">
        <v>60</v>
      </c>
      <c r="I14">
        <v>35</v>
      </c>
      <c r="J14">
        <v>16</v>
      </c>
      <c r="K14">
        <v>80</v>
      </c>
      <c r="L14">
        <v>1414</v>
      </c>
      <c r="M14">
        <v>138</v>
      </c>
      <c r="O14">
        <f t="shared" ref="O14" si="16">M14-N14</f>
        <v>138</v>
      </c>
      <c r="P14">
        <v>0.32200000000000001</v>
      </c>
      <c r="Q14">
        <f t="shared" ref="Q14" si="17">O14*P14*9.8</f>
        <v>435.47280000000001</v>
      </c>
      <c r="R14">
        <f t="shared" ref="R14" si="18">MEDIAN(255, ROUND((M14/10+SQRT(K14)/20+SQRT(L14)+P14+20-J14), 0), 0)</f>
        <v>56</v>
      </c>
      <c r="S14">
        <f t="shared" ref="S14" si="19">R14*50000/16</f>
        <v>175000</v>
      </c>
      <c r="T14">
        <f t="shared" ref="T14" si="20">MEDIAN(0, 255, ROUND(SQRT(K14)/100+SQRT(L14)+P14+40/J14-2,0))</f>
        <v>39</v>
      </c>
      <c r="U14">
        <f t="shared" ref="U14" si="21">IF(E14="Steam", T14*350/16*12, IF(E14="Diesel", T14*325/16*12,  T14*300/16*12))</f>
        <v>9506.25</v>
      </c>
      <c r="V14">
        <f t="shared" ref="V14" si="22">W14+X14+Y14</f>
        <v>0</v>
      </c>
    </row>
    <row r="15" spans="1:31" x14ac:dyDescent="0.2">
      <c r="A15" t="s">
        <v>35</v>
      </c>
      <c r="B15" t="s">
        <v>68</v>
      </c>
      <c r="D15" t="s">
        <v>35</v>
      </c>
      <c r="E15" t="s">
        <v>51</v>
      </c>
      <c r="F15">
        <v>1974</v>
      </c>
      <c r="O15">
        <f t="shared" si="1"/>
        <v>0</v>
      </c>
      <c r="Q15">
        <f t="shared" si="2"/>
        <v>0</v>
      </c>
      <c r="R15">
        <f t="shared" si="3"/>
        <v>20</v>
      </c>
      <c r="S15">
        <f t="shared" si="4"/>
        <v>62500</v>
      </c>
      <c r="T15" t="e">
        <f t="shared" si="0"/>
        <v>#DIV/0!</v>
      </c>
      <c r="U15" t="e">
        <f t="shared" si="5"/>
        <v>#DIV/0!</v>
      </c>
      <c r="V15">
        <f t="shared" si="6"/>
        <v>0</v>
      </c>
      <c r="AC15" s="2" t="e">
        <f t="shared" si="7"/>
        <v>#DIV/0!</v>
      </c>
    </row>
    <row r="16" spans="1:31" x14ac:dyDescent="0.2">
      <c r="A16" t="s">
        <v>36</v>
      </c>
      <c r="B16" t="s">
        <v>69</v>
      </c>
      <c r="D16" t="s">
        <v>36</v>
      </c>
      <c r="E16" t="s">
        <v>51</v>
      </c>
      <c r="F16">
        <v>1992</v>
      </c>
      <c r="G16">
        <v>30</v>
      </c>
      <c r="H16">
        <v>50</v>
      </c>
      <c r="I16">
        <v>35</v>
      </c>
      <c r="J16">
        <v>10</v>
      </c>
      <c r="K16">
        <v>170</v>
      </c>
      <c r="L16">
        <v>4133</v>
      </c>
      <c r="M16">
        <v>138</v>
      </c>
      <c r="O16">
        <f t="shared" si="1"/>
        <v>138</v>
      </c>
      <c r="P16">
        <v>0.18099999999999999</v>
      </c>
      <c r="Q16">
        <f t="shared" si="2"/>
        <v>244.78440000000001</v>
      </c>
      <c r="R16">
        <f t="shared" si="3"/>
        <v>89</v>
      </c>
      <c r="S16">
        <f t="shared" si="4"/>
        <v>278125</v>
      </c>
      <c r="T16">
        <f t="shared" si="0"/>
        <v>67</v>
      </c>
      <c r="U16">
        <f t="shared" si="5"/>
        <v>16331.25</v>
      </c>
      <c r="V16">
        <f t="shared" si="6"/>
        <v>0</v>
      </c>
      <c r="AC16" s="2" t="e">
        <f t="shared" si="7"/>
        <v>#DIV/0!</v>
      </c>
    </row>
    <row r="17" spans="1:31" x14ac:dyDescent="0.2">
      <c r="A17" t="s">
        <v>37</v>
      </c>
      <c r="B17" t="s">
        <v>70</v>
      </c>
      <c r="D17" t="s">
        <v>37</v>
      </c>
      <c r="E17" t="s">
        <v>51</v>
      </c>
      <c r="O17">
        <f t="shared" si="1"/>
        <v>0</v>
      </c>
      <c r="Q17">
        <f t="shared" si="2"/>
        <v>0</v>
      </c>
      <c r="R17">
        <f t="shared" si="3"/>
        <v>20</v>
      </c>
      <c r="S17">
        <f t="shared" si="4"/>
        <v>62500</v>
      </c>
      <c r="T17" t="e">
        <f t="shared" si="0"/>
        <v>#DIV/0!</v>
      </c>
      <c r="U17" t="e">
        <f t="shared" si="5"/>
        <v>#DIV/0!</v>
      </c>
      <c r="V17">
        <f t="shared" si="6"/>
        <v>0</v>
      </c>
      <c r="AC17" s="2" t="e">
        <f t="shared" si="7"/>
        <v>#DIV/0!</v>
      </c>
    </row>
    <row r="18" spans="1:31" x14ac:dyDescent="0.2">
      <c r="A18" t="s">
        <v>235</v>
      </c>
      <c r="B18" t="s">
        <v>236</v>
      </c>
      <c r="D18" t="s">
        <v>235</v>
      </c>
      <c r="E18" t="s">
        <v>51</v>
      </c>
      <c r="F18">
        <v>2006</v>
      </c>
      <c r="G18">
        <v>30</v>
      </c>
      <c r="H18" t="s">
        <v>91</v>
      </c>
      <c r="J18">
        <v>8</v>
      </c>
      <c r="K18">
        <v>120</v>
      </c>
      <c r="L18">
        <v>3480</v>
      </c>
      <c r="M18">
        <v>138</v>
      </c>
      <c r="O18">
        <f t="shared" ref="O18" si="23">M18-N18</f>
        <v>138</v>
      </c>
      <c r="P18">
        <v>0.39500000000000002</v>
      </c>
      <c r="Q18">
        <f t="shared" ref="Q18" si="24">O18*P18*9.8</f>
        <v>534.19800000000009</v>
      </c>
      <c r="R18">
        <f t="shared" ref="R18" si="25">MEDIAN(255, ROUND((M18/10+SQRT(K18)/20+SQRT(L18)+P18+20-J18), 0), 0)</f>
        <v>86</v>
      </c>
      <c r="S18">
        <f t="shared" ref="S18" si="26">R18*50000/16</f>
        <v>268750</v>
      </c>
      <c r="T18">
        <f t="shared" ref="T18" si="27">MEDIAN(0, 255, ROUND(SQRT(K18)/100+SQRT(L18)+P18+40/J18-2,0))</f>
        <v>62</v>
      </c>
      <c r="U18">
        <f t="shared" ref="U18" si="28">IF(E18="Steam", T18*350/16*12, IF(E18="Diesel", T18*325/16*12,  T18*300/16*12))</f>
        <v>15112.5</v>
      </c>
      <c r="V18">
        <f t="shared" ref="V18" si="29">W18+X18+Y18</f>
        <v>0</v>
      </c>
    </row>
    <row r="19" spans="1:31" x14ac:dyDescent="0.2">
      <c r="A19" t="s">
        <v>38</v>
      </c>
      <c r="B19" t="s">
        <v>71</v>
      </c>
      <c r="D19" t="s">
        <v>38</v>
      </c>
      <c r="E19" t="s">
        <v>51</v>
      </c>
      <c r="F19">
        <v>2005</v>
      </c>
      <c r="O19">
        <f t="shared" si="1"/>
        <v>0</v>
      </c>
      <c r="Q19">
        <f t="shared" si="2"/>
        <v>0</v>
      </c>
      <c r="R19">
        <f t="shared" si="3"/>
        <v>20</v>
      </c>
      <c r="S19">
        <f t="shared" si="4"/>
        <v>62500</v>
      </c>
      <c r="T19" t="e">
        <f t="shared" si="0"/>
        <v>#DIV/0!</v>
      </c>
      <c r="U19" t="e">
        <f t="shared" si="5"/>
        <v>#DIV/0!</v>
      </c>
      <c r="V19">
        <f t="shared" si="6"/>
        <v>0</v>
      </c>
      <c r="AC19" s="2" t="e">
        <f t="shared" si="7"/>
        <v>#DIV/0!</v>
      </c>
    </row>
    <row r="20" spans="1:31" x14ac:dyDescent="0.2">
      <c r="A20" t="s">
        <v>152</v>
      </c>
      <c r="B20" t="s">
        <v>153</v>
      </c>
      <c r="D20" t="s">
        <v>152</v>
      </c>
      <c r="E20" t="s">
        <v>51</v>
      </c>
      <c r="F20">
        <v>2003</v>
      </c>
      <c r="G20">
        <v>30</v>
      </c>
      <c r="H20" t="s">
        <v>91</v>
      </c>
      <c r="J20">
        <v>6</v>
      </c>
      <c r="K20">
        <v>170</v>
      </c>
      <c r="L20">
        <v>4133</v>
      </c>
      <c r="M20">
        <v>138</v>
      </c>
      <c r="O20">
        <f t="shared" si="1"/>
        <v>138</v>
      </c>
      <c r="P20">
        <v>0.14299999999999999</v>
      </c>
      <c r="Q20">
        <f t="shared" si="2"/>
        <v>193.39320000000001</v>
      </c>
      <c r="R20">
        <f t="shared" si="3"/>
        <v>93</v>
      </c>
      <c r="S20">
        <f t="shared" si="4"/>
        <v>290625</v>
      </c>
      <c r="T20">
        <f t="shared" si="0"/>
        <v>69</v>
      </c>
      <c r="U20">
        <f t="shared" ref="U20" si="30">IF(E20="Steam", T20*350/16*12, IF(E20="Diesel", T20*325/16*12,  T20*300/16*12))</f>
        <v>16818.75</v>
      </c>
      <c r="V20">
        <f t="shared" ref="V20" si="31">W20+X20+Y20</f>
        <v>11</v>
      </c>
      <c r="W20">
        <v>2</v>
      </c>
      <c r="X20">
        <v>7</v>
      </c>
      <c r="Y20">
        <v>2</v>
      </c>
      <c r="Z20" s="1">
        <v>1</v>
      </c>
      <c r="AA20" s="1">
        <v>1</v>
      </c>
      <c r="AB20" s="1">
        <v>0.5</v>
      </c>
      <c r="AC20" s="2">
        <f t="shared" si="7"/>
        <v>0.83333333333333337</v>
      </c>
      <c r="AD20" s="2" t="s">
        <v>92</v>
      </c>
      <c r="AE20" t="s">
        <v>93</v>
      </c>
    </row>
    <row r="21" spans="1:31" x14ac:dyDescent="0.2">
      <c r="A21" t="s">
        <v>319</v>
      </c>
      <c r="B21" t="s">
        <v>320</v>
      </c>
      <c r="D21" t="s">
        <v>321</v>
      </c>
      <c r="E21" t="s">
        <v>322</v>
      </c>
      <c r="F21">
        <v>1969</v>
      </c>
      <c r="G21">
        <v>30</v>
      </c>
      <c r="H21">
        <v>60</v>
      </c>
      <c r="I21">
        <v>40</v>
      </c>
      <c r="J21">
        <v>14</v>
      </c>
      <c r="K21">
        <v>120</v>
      </c>
      <c r="L21">
        <v>2610</v>
      </c>
      <c r="M21">
        <v>138</v>
      </c>
      <c r="O21">
        <v>138</v>
      </c>
      <c r="P21">
        <v>0.24199999999999999</v>
      </c>
      <c r="Q21">
        <f t="shared" si="2"/>
        <v>327.28080000000006</v>
      </c>
      <c r="R21">
        <f t="shared" ref="R21:R45" si="32">MEDIAN(255, ROUND((M21/10+SQRT(K21)/20+SQRT(L21)+P21+20-J21), 0), 0)</f>
        <v>72</v>
      </c>
      <c r="S21">
        <f t="shared" ref="S21:S45" si="33">R21*50000/16</f>
        <v>225000</v>
      </c>
      <c r="T21">
        <f t="shared" ref="T21:T45" si="34">MEDIAN(0, 255, ROUND(SQRT(K21)/100+SQRT(L21)+P21+40/J21-2,0))</f>
        <v>52</v>
      </c>
      <c r="U21">
        <f t="shared" ref="U21:U45" si="35">IF(E21="Steam", T21*350/16*12, IF(E21="Diesel", T21*325/16*12,  T21*300/16*12))</f>
        <v>12675</v>
      </c>
      <c r="V21">
        <v>10</v>
      </c>
      <c r="W21">
        <v>1</v>
      </c>
      <c r="X21">
        <v>8</v>
      </c>
      <c r="Y21">
        <v>1</v>
      </c>
      <c r="AC21" s="2" t="e">
        <v>#DIV/0!</v>
      </c>
      <c r="AD21" s="2" t="s">
        <v>262</v>
      </c>
      <c r="AE21" t="s">
        <v>323</v>
      </c>
    </row>
    <row r="22" spans="1:31" x14ac:dyDescent="0.2">
      <c r="A22" t="s">
        <v>324</v>
      </c>
      <c r="B22" t="s">
        <v>325</v>
      </c>
      <c r="D22" t="s">
        <v>326</v>
      </c>
      <c r="E22" t="s">
        <v>322</v>
      </c>
      <c r="F22">
        <v>1969</v>
      </c>
      <c r="G22">
        <v>30</v>
      </c>
      <c r="H22">
        <v>60</v>
      </c>
      <c r="I22">
        <v>40</v>
      </c>
      <c r="J22">
        <v>14</v>
      </c>
      <c r="K22">
        <v>100</v>
      </c>
      <c r="L22">
        <v>2610</v>
      </c>
      <c r="M22">
        <v>138</v>
      </c>
      <c r="O22">
        <v>138</v>
      </c>
      <c r="P22">
        <v>0.30499999999999999</v>
      </c>
      <c r="Q22">
        <f t="shared" si="2"/>
        <v>412.48199999999997</v>
      </c>
      <c r="R22">
        <f t="shared" si="32"/>
        <v>72</v>
      </c>
      <c r="S22">
        <f t="shared" si="33"/>
        <v>225000</v>
      </c>
      <c r="T22">
        <f t="shared" si="34"/>
        <v>52</v>
      </c>
      <c r="U22">
        <f t="shared" si="35"/>
        <v>12675</v>
      </c>
      <c r="V22">
        <v>10</v>
      </c>
      <c r="W22">
        <v>1</v>
      </c>
      <c r="X22">
        <v>8</v>
      </c>
      <c r="Y22">
        <v>1</v>
      </c>
      <c r="Z22" s="1">
        <v>1</v>
      </c>
      <c r="AA22" s="1">
        <v>1</v>
      </c>
      <c r="AB22" s="1">
        <v>1</v>
      </c>
      <c r="AC22" s="2">
        <v>1</v>
      </c>
      <c r="AD22" s="2" t="s">
        <v>262</v>
      </c>
      <c r="AE22" t="s">
        <v>323</v>
      </c>
    </row>
    <row r="23" spans="1:31" x14ac:dyDescent="0.2">
      <c r="A23" t="s">
        <v>327</v>
      </c>
      <c r="B23" t="s">
        <v>328</v>
      </c>
      <c r="D23" t="s">
        <v>329</v>
      </c>
      <c r="E23" t="s">
        <v>322</v>
      </c>
      <c r="F23">
        <v>2002</v>
      </c>
      <c r="G23">
        <v>40</v>
      </c>
      <c r="H23">
        <v>60</v>
      </c>
      <c r="I23">
        <v>30</v>
      </c>
      <c r="J23">
        <v>20</v>
      </c>
      <c r="K23">
        <v>100</v>
      </c>
      <c r="L23">
        <v>2189</v>
      </c>
      <c r="M23">
        <v>138</v>
      </c>
      <c r="O23">
        <v>138</v>
      </c>
      <c r="P23">
        <v>0.32700000000000001</v>
      </c>
      <c r="Q23">
        <f t="shared" si="2"/>
        <v>442.23480000000006</v>
      </c>
      <c r="R23">
        <f t="shared" si="32"/>
        <v>61</v>
      </c>
      <c r="S23">
        <f t="shared" si="33"/>
        <v>190625</v>
      </c>
      <c r="T23">
        <f t="shared" si="34"/>
        <v>47</v>
      </c>
      <c r="U23">
        <f t="shared" si="35"/>
        <v>11456.25</v>
      </c>
      <c r="V23">
        <f t="shared" ref="V23:V27" si="36">W23+X23+Y23</f>
        <v>9</v>
      </c>
      <c r="W23">
        <v>2</v>
      </c>
      <c r="X23">
        <v>5</v>
      </c>
      <c r="Y23">
        <v>2</v>
      </c>
      <c r="AD23" s="2" t="s">
        <v>262</v>
      </c>
      <c r="AE23" t="s">
        <v>330</v>
      </c>
    </row>
    <row r="24" spans="1:31" x14ac:dyDescent="0.2">
      <c r="A24" t="s">
        <v>331</v>
      </c>
      <c r="B24" t="s">
        <v>332</v>
      </c>
      <c r="D24" t="s">
        <v>331</v>
      </c>
      <c r="E24" t="s">
        <v>322</v>
      </c>
      <c r="F24">
        <v>2003</v>
      </c>
      <c r="G24">
        <v>40</v>
      </c>
      <c r="H24" t="s">
        <v>261</v>
      </c>
      <c r="J24">
        <v>16</v>
      </c>
      <c r="K24">
        <v>100</v>
      </c>
      <c r="L24">
        <v>2039</v>
      </c>
      <c r="M24">
        <v>138</v>
      </c>
      <c r="O24">
        <v>138</v>
      </c>
      <c r="P24">
        <v>0.32200000000000001</v>
      </c>
      <c r="Q24">
        <f t="shared" si="2"/>
        <v>435.47280000000001</v>
      </c>
      <c r="R24">
        <f t="shared" si="32"/>
        <v>64</v>
      </c>
      <c r="S24">
        <f t="shared" si="33"/>
        <v>200000</v>
      </c>
      <c r="T24">
        <f t="shared" si="34"/>
        <v>46</v>
      </c>
      <c r="U24">
        <f t="shared" si="35"/>
        <v>11212.5</v>
      </c>
      <c r="V24">
        <f t="shared" si="36"/>
        <v>0</v>
      </c>
      <c r="AD24" s="2" t="s">
        <v>262</v>
      </c>
      <c r="AE24" t="s">
        <v>330</v>
      </c>
    </row>
    <row r="25" spans="1:31" x14ac:dyDescent="0.2">
      <c r="A25" t="s">
        <v>333</v>
      </c>
      <c r="B25" t="s">
        <v>334</v>
      </c>
      <c r="D25" t="s">
        <v>333</v>
      </c>
      <c r="E25" t="s">
        <v>322</v>
      </c>
      <c r="F25">
        <v>2006</v>
      </c>
      <c r="G25">
        <v>40</v>
      </c>
      <c r="H25" t="s">
        <v>261</v>
      </c>
      <c r="J25">
        <v>16</v>
      </c>
      <c r="K25">
        <v>100</v>
      </c>
      <c r="L25">
        <v>2175</v>
      </c>
      <c r="M25">
        <v>140</v>
      </c>
      <c r="O25">
        <v>140</v>
      </c>
      <c r="P25">
        <v>0.32100000000000001</v>
      </c>
      <c r="Q25">
        <f t="shared" si="2"/>
        <v>440.41200000000003</v>
      </c>
      <c r="R25">
        <f t="shared" si="32"/>
        <v>65</v>
      </c>
      <c r="S25">
        <f t="shared" si="33"/>
        <v>203125</v>
      </c>
      <c r="T25">
        <f t="shared" si="34"/>
        <v>48</v>
      </c>
      <c r="U25">
        <f t="shared" si="35"/>
        <v>11700</v>
      </c>
      <c r="V25">
        <f t="shared" si="36"/>
        <v>0</v>
      </c>
      <c r="AD25" s="2" t="s">
        <v>262</v>
      </c>
      <c r="AE25" t="s">
        <v>330</v>
      </c>
    </row>
    <row r="26" spans="1:31" x14ac:dyDescent="0.2">
      <c r="A26" t="s">
        <v>335</v>
      </c>
      <c r="B26" t="s">
        <v>336</v>
      </c>
      <c r="D26" t="s">
        <v>335</v>
      </c>
      <c r="E26" t="s">
        <v>322</v>
      </c>
      <c r="F26">
        <v>1988</v>
      </c>
      <c r="G26">
        <v>30</v>
      </c>
      <c r="H26">
        <v>60</v>
      </c>
      <c r="I26">
        <v>30</v>
      </c>
      <c r="J26">
        <v>24</v>
      </c>
      <c r="K26">
        <v>80</v>
      </c>
      <c r="L26">
        <v>1080</v>
      </c>
      <c r="M26">
        <v>92</v>
      </c>
      <c r="O26">
        <v>92</v>
      </c>
      <c r="P26">
        <v>0.32900000000000001</v>
      </c>
      <c r="Q26">
        <f t="shared" si="2"/>
        <v>296.62640000000005</v>
      </c>
      <c r="R26">
        <f t="shared" si="32"/>
        <v>39</v>
      </c>
      <c r="S26">
        <f t="shared" si="33"/>
        <v>121875</v>
      </c>
      <c r="T26">
        <f t="shared" si="34"/>
        <v>33</v>
      </c>
      <c r="U26">
        <f t="shared" si="35"/>
        <v>8043.75</v>
      </c>
      <c r="V26">
        <f t="shared" si="36"/>
        <v>0</v>
      </c>
      <c r="AD26" s="2" t="s">
        <v>262</v>
      </c>
      <c r="AE26" t="s">
        <v>337</v>
      </c>
    </row>
    <row r="27" spans="1:31" x14ac:dyDescent="0.2">
      <c r="A27" t="s">
        <v>338</v>
      </c>
      <c r="B27" t="s">
        <v>339</v>
      </c>
      <c r="D27" t="s">
        <v>338</v>
      </c>
      <c r="E27" t="s">
        <v>322</v>
      </c>
      <c r="F27">
        <v>1988</v>
      </c>
      <c r="G27">
        <v>30</v>
      </c>
      <c r="H27">
        <v>60</v>
      </c>
      <c r="I27">
        <v>30</v>
      </c>
      <c r="J27">
        <v>24</v>
      </c>
      <c r="K27">
        <v>80</v>
      </c>
      <c r="L27">
        <v>1080</v>
      </c>
      <c r="M27">
        <v>92</v>
      </c>
      <c r="O27">
        <v>92</v>
      </c>
      <c r="P27">
        <v>0.32900000000000001</v>
      </c>
      <c r="Q27">
        <f t="shared" si="2"/>
        <v>296.62640000000005</v>
      </c>
      <c r="R27">
        <f t="shared" si="32"/>
        <v>39</v>
      </c>
      <c r="S27">
        <f t="shared" si="33"/>
        <v>121875</v>
      </c>
      <c r="T27">
        <f t="shared" si="34"/>
        <v>33</v>
      </c>
      <c r="U27">
        <f t="shared" si="35"/>
        <v>8043.75</v>
      </c>
      <c r="V27">
        <f t="shared" si="36"/>
        <v>0</v>
      </c>
      <c r="AD27" s="2" t="s">
        <v>262</v>
      </c>
      <c r="AE27" t="s">
        <v>337</v>
      </c>
    </row>
    <row r="28" spans="1:31" x14ac:dyDescent="0.2">
      <c r="A28" t="s">
        <v>340</v>
      </c>
      <c r="B28" t="s">
        <v>341</v>
      </c>
      <c r="D28" t="s">
        <v>340</v>
      </c>
      <c r="E28" t="s">
        <v>322</v>
      </c>
      <c r="F28">
        <v>2012</v>
      </c>
      <c r="G28">
        <v>40</v>
      </c>
      <c r="H28" t="s">
        <v>342</v>
      </c>
      <c r="J28">
        <v>14</v>
      </c>
      <c r="K28">
        <v>100</v>
      </c>
      <c r="L28">
        <v>4800</v>
      </c>
      <c r="M28">
        <v>150</v>
      </c>
      <c r="O28">
        <v>150</v>
      </c>
      <c r="P28">
        <v>0.38100000000000001</v>
      </c>
      <c r="Q28">
        <f t="shared" si="2"/>
        <v>560.07000000000005</v>
      </c>
      <c r="R28">
        <f t="shared" si="32"/>
        <v>91</v>
      </c>
      <c r="S28">
        <f t="shared" si="33"/>
        <v>284375</v>
      </c>
      <c r="T28">
        <f t="shared" si="34"/>
        <v>71</v>
      </c>
      <c r="U28">
        <f t="shared" si="35"/>
        <v>17306.25</v>
      </c>
      <c r="V28">
        <f t="shared" ref="V28" si="37">W28+X28+Y28</f>
        <v>11</v>
      </c>
      <c r="W28">
        <v>2</v>
      </c>
      <c r="X28">
        <v>7</v>
      </c>
      <c r="Y28">
        <v>2</v>
      </c>
      <c r="AC28" s="2" t="e">
        <f t="shared" ref="AC28" si="38">AVERAGE(Z28:AB28)</f>
        <v>#DIV/0!</v>
      </c>
      <c r="AD28" s="2" t="s">
        <v>343</v>
      </c>
      <c r="AE28" t="s">
        <v>344</v>
      </c>
    </row>
    <row r="29" spans="1:31" x14ac:dyDescent="0.2">
      <c r="A29" t="s">
        <v>31</v>
      </c>
      <c r="B29" t="s">
        <v>72</v>
      </c>
      <c r="D29" t="s">
        <v>31</v>
      </c>
      <c r="E29" t="s">
        <v>52</v>
      </c>
      <c r="F29">
        <v>1958</v>
      </c>
      <c r="O29">
        <f t="shared" si="1"/>
        <v>0</v>
      </c>
      <c r="Q29">
        <f t="shared" si="2"/>
        <v>0</v>
      </c>
      <c r="R29">
        <f t="shared" si="32"/>
        <v>20</v>
      </c>
      <c r="S29">
        <f t="shared" si="33"/>
        <v>62500</v>
      </c>
      <c r="T29" t="e">
        <f t="shared" si="34"/>
        <v>#DIV/0!</v>
      </c>
      <c r="U29" t="e">
        <f t="shared" si="35"/>
        <v>#DIV/0!</v>
      </c>
      <c r="V29">
        <f t="shared" si="6"/>
        <v>0</v>
      </c>
      <c r="AC29" s="2" t="e">
        <f t="shared" si="7"/>
        <v>#DIV/0!</v>
      </c>
    </row>
    <row r="30" spans="1:31" x14ac:dyDescent="0.2">
      <c r="A30" t="s">
        <v>32</v>
      </c>
      <c r="B30" t="s">
        <v>73</v>
      </c>
      <c r="D30" t="s">
        <v>32</v>
      </c>
      <c r="E30" t="s">
        <v>52</v>
      </c>
      <c r="F30">
        <v>1978</v>
      </c>
      <c r="G30">
        <v>30</v>
      </c>
      <c r="H30">
        <v>60</v>
      </c>
      <c r="I30">
        <v>30</v>
      </c>
      <c r="J30">
        <v>10</v>
      </c>
      <c r="K30">
        <v>100</v>
      </c>
      <c r="L30">
        <v>5914</v>
      </c>
      <c r="M30">
        <v>138</v>
      </c>
      <c r="O30">
        <f t="shared" si="1"/>
        <v>138</v>
      </c>
      <c r="P30">
        <v>0.34699999999999998</v>
      </c>
      <c r="Q30">
        <f t="shared" si="2"/>
        <v>469.28280000000001</v>
      </c>
      <c r="R30">
        <f t="shared" si="32"/>
        <v>102</v>
      </c>
      <c r="S30">
        <f t="shared" si="33"/>
        <v>318750</v>
      </c>
      <c r="T30">
        <f t="shared" si="34"/>
        <v>79</v>
      </c>
      <c r="U30">
        <f t="shared" si="35"/>
        <v>17775</v>
      </c>
      <c r="V30">
        <f t="shared" si="6"/>
        <v>0</v>
      </c>
      <c r="AC30" s="2" t="e">
        <f t="shared" si="7"/>
        <v>#DIV/0!</v>
      </c>
    </row>
    <row r="31" spans="1:31" x14ac:dyDescent="0.2">
      <c r="A31" t="s">
        <v>33</v>
      </c>
      <c r="B31" t="s">
        <v>74</v>
      </c>
      <c r="D31" t="s">
        <v>33</v>
      </c>
      <c r="E31" t="s">
        <v>52</v>
      </c>
      <c r="F31">
        <v>1985</v>
      </c>
      <c r="G31">
        <v>30</v>
      </c>
      <c r="H31">
        <v>60</v>
      </c>
      <c r="I31">
        <v>35</v>
      </c>
      <c r="J31">
        <v>20</v>
      </c>
      <c r="K31">
        <v>100</v>
      </c>
      <c r="L31">
        <v>8702</v>
      </c>
      <c r="M31">
        <v>184</v>
      </c>
      <c r="O31">
        <f t="shared" si="1"/>
        <v>184</v>
      </c>
      <c r="P31">
        <v>0.34799999999999998</v>
      </c>
      <c r="Q31">
        <f t="shared" si="2"/>
        <v>627.5136</v>
      </c>
      <c r="R31">
        <f t="shared" si="32"/>
        <v>113</v>
      </c>
      <c r="S31">
        <f t="shared" si="33"/>
        <v>353125</v>
      </c>
      <c r="T31">
        <f t="shared" si="34"/>
        <v>94</v>
      </c>
      <c r="U31">
        <f t="shared" si="35"/>
        <v>21150</v>
      </c>
      <c r="V31">
        <f t="shared" si="6"/>
        <v>0</v>
      </c>
      <c r="AC31" s="2" t="e">
        <f t="shared" si="7"/>
        <v>#DIV/0!</v>
      </c>
    </row>
    <row r="32" spans="1:31" x14ac:dyDescent="0.2">
      <c r="A32" t="s">
        <v>39</v>
      </c>
      <c r="B32" t="s">
        <v>75</v>
      </c>
      <c r="D32" t="s">
        <v>39</v>
      </c>
      <c r="E32" t="s">
        <v>52</v>
      </c>
      <c r="F32">
        <v>1994</v>
      </c>
      <c r="G32">
        <v>30</v>
      </c>
      <c r="H32">
        <v>50</v>
      </c>
      <c r="I32">
        <v>30</v>
      </c>
      <c r="J32">
        <v>10</v>
      </c>
      <c r="K32">
        <v>170</v>
      </c>
      <c r="L32">
        <v>4894</v>
      </c>
      <c r="M32">
        <v>88</v>
      </c>
      <c r="O32">
        <f t="shared" si="1"/>
        <v>88</v>
      </c>
      <c r="P32">
        <v>0.24299999999999999</v>
      </c>
      <c r="Q32">
        <f t="shared" si="2"/>
        <v>209.56320000000002</v>
      </c>
      <c r="R32">
        <f t="shared" si="32"/>
        <v>90</v>
      </c>
      <c r="S32">
        <f t="shared" si="33"/>
        <v>281250</v>
      </c>
      <c r="T32">
        <f t="shared" si="34"/>
        <v>72</v>
      </c>
      <c r="U32">
        <f t="shared" si="35"/>
        <v>16200</v>
      </c>
      <c r="V32">
        <f t="shared" si="6"/>
        <v>0</v>
      </c>
      <c r="AC32" s="2" t="e">
        <f t="shared" si="7"/>
        <v>#DIV/0!</v>
      </c>
    </row>
    <row r="33" spans="1:32" x14ac:dyDescent="0.2">
      <c r="A33" t="s">
        <v>40</v>
      </c>
      <c r="B33" t="s">
        <v>76</v>
      </c>
      <c r="C33">
        <v>6144</v>
      </c>
      <c r="D33" t="s">
        <v>40</v>
      </c>
      <c r="E33" t="s">
        <v>52</v>
      </c>
      <c r="F33">
        <v>2010</v>
      </c>
      <c r="G33">
        <v>30</v>
      </c>
      <c r="H33" t="s">
        <v>91</v>
      </c>
      <c r="J33">
        <v>6</v>
      </c>
      <c r="K33">
        <v>120</v>
      </c>
      <c r="L33">
        <v>9655</v>
      </c>
      <c r="M33">
        <v>138</v>
      </c>
      <c r="O33">
        <f t="shared" si="1"/>
        <v>138</v>
      </c>
      <c r="P33">
        <v>0.38450000000000001</v>
      </c>
      <c r="Q33">
        <f t="shared" si="2"/>
        <v>519.99779999999998</v>
      </c>
      <c r="R33">
        <f t="shared" si="32"/>
        <v>127</v>
      </c>
      <c r="S33">
        <f t="shared" si="33"/>
        <v>396875</v>
      </c>
      <c r="T33">
        <f t="shared" si="34"/>
        <v>103</v>
      </c>
      <c r="U33">
        <f t="shared" si="35"/>
        <v>23175</v>
      </c>
      <c r="V33">
        <f t="shared" si="6"/>
        <v>10</v>
      </c>
      <c r="W33">
        <v>1</v>
      </c>
      <c r="X33">
        <v>8</v>
      </c>
      <c r="Y33">
        <v>1</v>
      </c>
      <c r="Z33" s="1">
        <v>1</v>
      </c>
      <c r="AA33" s="1">
        <v>1</v>
      </c>
      <c r="AB33" s="1">
        <v>1</v>
      </c>
      <c r="AC33" s="2">
        <f t="shared" si="7"/>
        <v>1</v>
      </c>
      <c r="AD33" s="2" t="s">
        <v>92</v>
      </c>
      <c r="AE33" t="s">
        <v>93</v>
      </c>
    </row>
    <row r="34" spans="1:32" x14ac:dyDescent="0.2">
      <c r="A34" t="s">
        <v>41</v>
      </c>
      <c r="B34" t="s">
        <v>77</v>
      </c>
      <c r="D34" t="s">
        <v>41</v>
      </c>
      <c r="E34" t="s">
        <v>52</v>
      </c>
      <c r="F34">
        <v>2012</v>
      </c>
      <c r="O34">
        <f t="shared" si="1"/>
        <v>0</v>
      </c>
      <c r="Q34">
        <f t="shared" si="2"/>
        <v>0</v>
      </c>
      <c r="R34">
        <f t="shared" si="32"/>
        <v>20</v>
      </c>
      <c r="S34">
        <f t="shared" si="33"/>
        <v>62500</v>
      </c>
      <c r="T34" t="e">
        <f t="shared" si="34"/>
        <v>#DIV/0!</v>
      </c>
      <c r="U34" t="e">
        <f t="shared" si="35"/>
        <v>#DIV/0!</v>
      </c>
      <c r="V34">
        <f t="shared" si="6"/>
        <v>0</v>
      </c>
      <c r="AC34" s="2" t="e">
        <f t="shared" si="7"/>
        <v>#DIV/0!</v>
      </c>
    </row>
    <row r="35" spans="1:32" x14ac:dyDescent="0.2">
      <c r="A35" t="s">
        <v>139</v>
      </c>
      <c r="B35" t="s">
        <v>140</v>
      </c>
      <c r="C35">
        <v>6145</v>
      </c>
      <c r="D35" t="s">
        <v>139</v>
      </c>
      <c r="E35" t="s">
        <v>52</v>
      </c>
      <c r="F35">
        <v>2012</v>
      </c>
      <c r="G35">
        <v>30</v>
      </c>
      <c r="H35" t="s">
        <v>91</v>
      </c>
      <c r="J35">
        <v>6</v>
      </c>
      <c r="K35">
        <v>170</v>
      </c>
      <c r="L35">
        <v>9655</v>
      </c>
      <c r="M35">
        <v>126</v>
      </c>
      <c r="O35">
        <f t="shared" si="1"/>
        <v>126</v>
      </c>
      <c r="P35">
        <v>0.34</v>
      </c>
      <c r="Q35">
        <f t="shared" si="2"/>
        <v>419.83200000000005</v>
      </c>
      <c r="R35">
        <f t="shared" si="32"/>
        <v>126</v>
      </c>
      <c r="S35">
        <f t="shared" si="33"/>
        <v>393750</v>
      </c>
      <c r="T35">
        <f t="shared" si="34"/>
        <v>103</v>
      </c>
      <c r="U35">
        <f t="shared" si="35"/>
        <v>23175</v>
      </c>
      <c r="V35">
        <f t="shared" si="6"/>
        <v>10</v>
      </c>
      <c r="W35">
        <v>1</v>
      </c>
      <c r="X35">
        <v>8</v>
      </c>
      <c r="Y35">
        <v>1</v>
      </c>
      <c r="Z35" s="1">
        <v>1</v>
      </c>
      <c r="AA35" s="1">
        <v>1</v>
      </c>
      <c r="AB35" s="1">
        <v>1</v>
      </c>
      <c r="AC35" s="2">
        <f t="shared" si="7"/>
        <v>1</v>
      </c>
      <c r="AD35" s="2" t="s">
        <v>92</v>
      </c>
      <c r="AE35" t="s">
        <v>93</v>
      </c>
    </row>
    <row r="36" spans="1:32" x14ac:dyDescent="0.2">
      <c r="A36" t="s">
        <v>194</v>
      </c>
      <c r="E36" t="s">
        <v>52</v>
      </c>
      <c r="F36">
        <v>2009</v>
      </c>
      <c r="G36">
        <v>30</v>
      </c>
      <c r="H36" t="s">
        <v>91</v>
      </c>
      <c r="J36">
        <v>6</v>
      </c>
      <c r="K36">
        <v>120</v>
      </c>
      <c r="L36">
        <v>13052</v>
      </c>
      <c r="M36">
        <v>150</v>
      </c>
      <c r="O36">
        <f t="shared" si="1"/>
        <v>150</v>
      </c>
      <c r="P36">
        <v>0.38750000000000001</v>
      </c>
      <c r="Q36">
        <f t="shared" si="2"/>
        <v>569.625</v>
      </c>
      <c r="R36">
        <f t="shared" si="32"/>
        <v>144</v>
      </c>
      <c r="S36">
        <f t="shared" si="33"/>
        <v>450000</v>
      </c>
      <c r="T36">
        <f t="shared" si="34"/>
        <v>119</v>
      </c>
      <c r="U36">
        <f t="shared" si="35"/>
        <v>26775</v>
      </c>
      <c r="V36">
        <f t="shared" si="6"/>
        <v>0</v>
      </c>
      <c r="AC36" s="2" t="e">
        <f t="shared" si="7"/>
        <v>#DIV/0!</v>
      </c>
    </row>
    <row r="37" spans="1:32" x14ac:dyDescent="0.2">
      <c r="A37" t="s">
        <v>197</v>
      </c>
      <c r="B37" t="s">
        <v>198</v>
      </c>
      <c r="E37" t="s">
        <v>52</v>
      </c>
      <c r="F37">
        <v>2006</v>
      </c>
      <c r="G37">
        <v>30</v>
      </c>
      <c r="H37" t="s">
        <v>91</v>
      </c>
      <c r="J37">
        <v>8</v>
      </c>
      <c r="K37">
        <v>120</v>
      </c>
      <c r="L37">
        <v>13052</v>
      </c>
      <c r="M37">
        <v>184</v>
      </c>
      <c r="O37">
        <f t="shared" si="1"/>
        <v>184</v>
      </c>
      <c r="P37">
        <v>0.42099999999999999</v>
      </c>
      <c r="Q37">
        <f t="shared" si="2"/>
        <v>759.1472</v>
      </c>
      <c r="R37">
        <f t="shared" si="32"/>
        <v>146</v>
      </c>
      <c r="S37">
        <f t="shared" si="33"/>
        <v>456250</v>
      </c>
      <c r="T37">
        <f t="shared" si="34"/>
        <v>118</v>
      </c>
      <c r="U37">
        <f t="shared" si="35"/>
        <v>26550</v>
      </c>
      <c r="V37">
        <f t="shared" si="6"/>
        <v>0</v>
      </c>
      <c r="AC37" s="2" t="e">
        <f t="shared" si="7"/>
        <v>#DIV/0!</v>
      </c>
    </row>
    <row r="38" spans="1:32" x14ac:dyDescent="0.2">
      <c r="A38" t="s">
        <v>258</v>
      </c>
      <c r="B38" t="s">
        <v>259</v>
      </c>
      <c r="D38" t="s">
        <v>258</v>
      </c>
      <c r="E38" t="s">
        <v>260</v>
      </c>
      <c r="F38">
        <v>1993</v>
      </c>
      <c r="G38">
        <v>30</v>
      </c>
      <c r="H38" t="s">
        <v>261</v>
      </c>
      <c r="J38">
        <v>8</v>
      </c>
      <c r="K38">
        <v>100</v>
      </c>
      <c r="L38">
        <v>8702</v>
      </c>
      <c r="M38">
        <v>184</v>
      </c>
      <c r="O38">
        <v>184</v>
      </c>
      <c r="P38">
        <v>0.34799999999999998</v>
      </c>
      <c r="Q38">
        <f t="shared" si="2"/>
        <v>627.5136</v>
      </c>
      <c r="R38">
        <f t="shared" si="32"/>
        <v>125</v>
      </c>
      <c r="S38">
        <f t="shared" si="33"/>
        <v>390625</v>
      </c>
      <c r="T38">
        <f t="shared" si="34"/>
        <v>97</v>
      </c>
      <c r="U38">
        <f t="shared" si="35"/>
        <v>21825</v>
      </c>
      <c r="V38">
        <v>8</v>
      </c>
      <c r="W38">
        <v>2</v>
      </c>
      <c r="X38">
        <v>4</v>
      </c>
      <c r="Y38">
        <v>2</v>
      </c>
      <c r="Z38"/>
      <c r="AA38"/>
      <c r="AB38"/>
      <c r="AC38" s="2" t="e">
        <v>#DIV/0!</v>
      </c>
      <c r="AD38" s="2" t="s">
        <v>262</v>
      </c>
      <c r="AE38" t="s">
        <v>262</v>
      </c>
    </row>
    <row r="39" spans="1:32" x14ac:dyDescent="0.2">
      <c r="A39" t="s">
        <v>263</v>
      </c>
      <c r="B39" t="s">
        <v>264</v>
      </c>
      <c r="D39" t="s">
        <v>263</v>
      </c>
      <c r="E39" t="s">
        <v>260</v>
      </c>
      <c r="F39">
        <v>1990</v>
      </c>
      <c r="G39">
        <v>30</v>
      </c>
      <c r="H39">
        <v>25</v>
      </c>
      <c r="I39">
        <v>15</v>
      </c>
      <c r="J39">
        <v>16</v>
      </c>
      <c r="K39">
        <v>140</v>
      </c>
      <c r="L39">
        <v>4351</v>
      </c>
      <c r="M39">
        <v>86</v>
      </c>
      <c r="O39">
        <v>86</v>
      </c>
      <c r="P39">
        <v>0.27900000000000003</v>
      </c>
      <c r="Q39">
        <f t="shared" si="2"/>
        <v>235.14120000000005</v>
      </c>
      <c r="R39">
        <f t="shared" si="32"/>
        <v>79</v>
      </c>
      <c r="S39">
        <f t="shared" si="33"/>
        <v>246875</v>
      </c>
      <c r="T39">
        <f t="shared" si="34"/>
        <v>67</v>
      </c>
      <c r="U39">
        <f t="shared" si="35"/>
        <v>15075</v>
      </c>
      <c r="V39">
        <v>10</v>
      </c>
      <c r="W39">
        <v>2</v>
      </c>
      <c r="X39">
        <v>6</v>
      </c>
      <c r="Y39">
        <v>2</v>
      </c>
      <c r="Z39"/>
      <c r="AA39"/>
      <c r="AB39"/>
      <c r="AC39" s="2" t="e">
        <v>#DIV/0!</v>
      </c>
      <c r="AD39" s="2" t="s">
        <v>262</v>
      </c>
      <c r="AE39" t="s">
        <v>262</v>
      </c>
    </row>
    <row r="40" spans="1:32" x14ac:dyDescent="0.2">
      <c r="A40" t="s">
        <v>265</v>
      </c>
      <c r="B40" t="s">
        <v>266</v>
      </c>
      <c r="D40" t="s">
        <v>265</v>
      </c>
      <c r="E40" t="s">
        <v>260</v>
      </c>
      <c r="F40">
        <v>1991</v>
      </c>
      <c r="G40">
        <v>30</v>
      </c>
      <c r="H40">
        <v>60</v>
      </c>
      <c r="I40">
        <v>30</v>
      </c>
      <c r="J40">
        <v>10</v>
      </c>
      <c r="K40">
        <v>100</v>
      </c>
      <c r="L40">
        <v>6526</v>
      </c>
      <c r="M40">
        <v>138</v>
      </c>
      <c r="O40">
        <v>138</v>
      </c>
      <c r="P40">
        <v>0.35899999999999999</v>
      </c>
      <c r="Q40">
        <f t="shared" si="2"/>
        <v>485.51160000000004</v>
      </c>
      <c r="R40">
        <f t="shared" si="32"/>
        <v>105</v>
      </c>
      <c r="S40">
        <f t="shared" si="33"/>
        <v>328125</v>
      </c>
      <c r="T40">
        <f t="shared" si="34"/>
        <v>83</v>
      </c>
      <c r="U40">
        <f t="shared" si="35"/>
        <v>18675</v>
      </c>
      <c r="V40">
        <v>10</v>
      </c>
      <c r="W40">
        <v>2</v>
      </c>
      <c r="X40">
        <v>6</v>
      </c>
      <c r="Y40">
        <v>2</v>
      </c>
      <c r="Z40"/>
      <c r="AA40"/>
      <c r="AB40"/>
      <c r="AC40" s="2" t="e">
        <v>#DIV/0!</v>
      </c>
      <c r="AD40" s="2" t="s">
        <v>262</v>
      </c>
      <c r="AE40" t="s">
        <v>262</v>
      </c>
    </row>
    <row r="41" spans="1:32" x14ac:dyDescent="0.2">
      <c r="A41" t="s">
        <v>267</v>
      </c>
      <c r="B41" t="s">
        <v>268</v>
      </c>
      <c r="D41" t="s">
        <v>267</v>
      </c>
      <c r="E41" t="s">
        <v>260</v>
      </c>
      <c r="F41">
        <v>1993</v>
      </c>
      <c r="G41">
        <v>30</v>
      </c>
      <c r="H41">
        <v>60</v>
      </c>
      <c r="I41">
        <v>30</v>
      </c>
      <c r="J41">
        <v>8</v>
      </c>
      <c r="K41">
        <v>100</v>
      </c>
      <c r="L41">
        <v>6526</v>
      </c>
      <c r="M41">
        <v>138</v>
      </c>
      <c r="O41">
        <v>138</v>
      </c>
      <c r="P41">
        <v>0.35899999999999999</v>
      </c>
      <c r="Q41">
        <f t="shared" si="2"/>
        <v>485.51160000000004</v>
      </c>
      <c r="R41">
        <f t="shared" si="32"/>
        <v>107</v>
      </c>
      <c r="S41">
        <f t="shared" si="33"/>
        <v>334375</v>
      </c>
      <c r="T41">
        <f t="shared" si="34"/>
        <v>84</v>
      </c>
      <c r="U41">
        <f t="shared" si="35"/>
        <v>18900</v>
      </c>
      <c r="V41">
        <v>10</v>
      </c>
      <c r="W41">
        <v>2</v>
      </c>
      <c r="X41">
        <v>6</v>
      </c>
      <c r="Y41">
        <v>2</v>
      </c>
      <c r="Z41"/>
      <c r="AA41"/>
      <c r="AB41"/>
      <c r="AC41" s="2" t="e">
        <v>#DIV/0!</v>
      </c>
      <c r="AD41" s="2" t="s">
        <v>262</v>
      </c>
      <c r="AE41" t="s">
        <v>262</v>
      </c>
    </row>
    <row r="42" spans="1:32" x14ac:dyDescent="0.2">
      <c r="A42" t="s">
        <v>269</v>
      </c>
      <c r="B42" t="s">
        <v>270</v>
      </c>
      <c r="D42" t="s">
        <v>269</v>
      </c>
      <c r="E42" t="s">
        <v>260</v>
      </c>
      <c r="F42">
        <v>1992</v>
      </c>
      <c r="G42">
        <v>30</v>
      </c>
      <c r="H42">
        <v>60</v>
      </c>
      <c r="I42">
        <v>30</v>
      </c>
      <c r="J42">
        <v>16</v>
      </c>
      <c r="K42">
        <v>100</v>
      </c>
      <c r="L42">
        <v>6526</v>
      </c>
      <c r="M42">
        <v>138</v>
      </c>
      <c r="O42">
        <v>138</v>
      </c>
      <c r="P42">
        <v>0.35899999999999999</v>
      </c>
      <c r="Q42">
        <f t="shared" si="2"/>
        <v>485.51160000000004</v>
      </c>
      <c r="R42">
        <f t="shared" si="32"/>
        <v>99</v>
      </c>
      <c r="S42">
        <f t="shared" si="33"/>
        <v>309375</v>
      </c>
      <c r="T42">
        <f t="shared" si="34"/>
        <v>82</v>
      </c>
      <c r="U42">
        <f t="shared" si="35"/>
        <v>18450</v>
      </c>
      <c r="V42">
        <v>10</v>
      </c>
      <c r="W42">
        <v>2</v>
      </c>
      <c r="X42">
        <v>6</v>
      </c>
      <c r="Y42">
        <v>2</v>
      </c>
      <c r="Z42"/>
      <c r="AA42"/>
      <c r="AB42"/>
      <c r="AC42" s="2" t="e">
        <v>#DIV/0!</v>
      </c>
      <c r="AD42" s="2" t="s">
        <v>262</v>
      </c>
      <c r="AE42" t="s">
        <v>271</v>
      </c>
    </row>
    <row r="43" spans="1:32" x14ac:dyDescent="0.2">
      <c r="A43" t="s">
        <v>272</v>
      </c>
      <c r="B43" t="s">
        <v>273</v>
      </c>
      <c r="D43" t="s">
        <v>272</v>
      </c>
      <c r="E43" t="s">
        <v>260</v>
      </c>
      <c r="F43">
        <v>1997</v>
      </c>
      <c r="G43">
        <v>30</v>
      </c>
      <c r="H43">
        <v>60</v>
      </c>
      <c r="I43">
        <v>50</v>
      </c>
      <c r="J43">
        <v>16</v>
      </c>
      <c r="K43">
        <v>100</v>
      </c>
      <c r="L43">
        <v>6526</v>
      </c>
      <c r="M43">
        <v>150</v>
      </c>
      <c r="O43">
        <v>150</v>
      </c>
      <c r="P43">
        <v>0.33</v>
      </c>
      <c r="Q43">
        <f t="shared" si="2"/>
        <v>485.1</v>
      </c>
      <c r="R43">
        <f t="shared" si="32"/>
        <v>101</v>
      </c>
      <c r="S43">
        <f t="shared" si="33"/>
        <v>315625</v>
      </c>
      <c r="T43">
        <f t="shared" si="34"/>
        <v>82</v>
      </c>
      <c r="U43">
        <f t="shared" si="35"/>
        <v>18450</v>
      </c>
      <c r="V43">
        <v>10</v>
      </c>
      <c r="W43">
        <v>2</v>
      </c>
      <c r="X43">
        <v>6</v>
      </c>
      <c r="Y43">
        <v>2</v>
      </c>
      <c r="Z43"/>
      <c r="AA43"/>
      <c r="AB43"/>
      <c r="AC43" s="2" t="e">
        <v>#DIV/0!</v>
      </c>
      <c r="AD43" s="2" t="s">
        <v>262</v>
      </c>
      <c r="AE43" t="s">
        <v>271</v>
      </c>
    </row>
    <row r="44" spans="1:32" x14ac:dyDescent="0.2">
      <c r="A44" t="s">
        <v>274</v>
      </c>
      <c r="B44" t="s">
        <v>275</v>
      </c>
      <c r="D44" t="s">
        <v>274</v>
      </c>
      <c r="E44" t="s">
        <v>260</v>
      </c>
      <c r="F44">
        <v>1998</v>
      </c>
      <c r="G44">
        <v>30</v>
      </c>
      <c r="H44">
        <v>60</v>
      </c>
      <c r="I44">
        <v>30</v>
      </c>
      <c r="J44">
        <v>10</v>
      </c>
      <c r="K44">
        <v>120</v>
      </c>
      <c r="L44">
        <v>6526</v>
      </c>
      <c r="M44">
        <v>132</v>
      </c>
      <c r="O44">
        <v>132</v>
      </c>
      <c r="P44">
        <v>0.24099999999999999</v>
      </c>
      <c r="Q44">
        <f t="shared" si="2"/>
        <v>311.75760000000002</v>
      </c>
      <c r="R44">
        <f t="shared" si="32"/>
        <v>105</v>
      </c>
      <c r="S44">
        <f t="shared" si="33"/>
        <v>328125</v>
      </c>
      <c r="T44">
        <f t="shared" si="34"/>
        <v>83</v>
      </c>
      <c r="U44">
        <f t="shared" si="35"/>
        <v>18675</v>
      </c>
      <c r="V44">
        <v>10</v>
      </c>
      <c r="W44">
        <v>2</v>
      </c>
      <c r="X44">
        <v>6</v>
      </c>
      <c r="Y44">
        <v>2</v>
      </c>
      <c r="Z44"/>
      <c r="AA44"/>
      <c r="AB44"/>
      <c r="AC44" s="2" t="e">
        <v>#DIV/0!</v>
      </c>
      <c r="AD44" s="2" t="s">
        <v>262</v>
      </c>
      <c r="AE44" t="s">
        <v>271</v>
      </c>
      <c r="AF44" t="s">
        <v>276</v>
      </c>
    </row>
    <row r="45" spans="1:32" x14ac:dyDescent="0.2">
      <c r="A45" t="s">
        <v>277</v>
      </c>
      <c r="B45" t="s">
        <v>278</v>
      </c>
      <c r="D45" t="s">
        <v>277</v>
      </c>
      <c r="E45" t="s">
        <v>260</v>
      </c>
      <c r="F45">
        <v>2001</v>
      </c>
      <c r="G45">
        <v>30</v>
      </c>
      <c r="H45" t="s">
        <v>261</v>
      </c>
      <c r="J45">
        <v>6</v>
      </c>
      <c r="K45">
        <v>160</v>
      </c>
      <c r="L45">
        <v>6526</v>
      </c>
      <c r="M45">
        <v>126</v>
      </c>
      <c r="O45">
        <v>126</v>
      </c>
      <c r="P45">
        <v>0.19800000000000001</v>
      </c>
      <c r="Q45">
        <f t="shared" si="2"/>
        <v>244.49040000000002</v>
      </c>
      <c r="R45">
        <f t="shared" si="32"/>
        <v>108</v>
      </c>
      <c r="S45">
        <f t="shared" si="33"/>
        <v>337500</v>
      </c>
      <c r="T45">
        <f t="shared" si="34"/>
        <v>86</v>
      </c>
      <c r="U45">
        <f t="shared" si="35"/>
        <v>19350</v>
      </c>
      <c r="V45">
        <v>10</v>
      </c>
      <c r="W45">
        <v>2</v>
      </c>
      <c r="X45">
        <v>6</v>
      </c>
      <c r="Y45">
        <v>2</v>
      </c>
      <c r="Z45"/>
      <c r="AA45"/>
      <c r="AB45"/>
      <c r="AC45" s="2" t="e">
        <v>#DIV/0!</v>
      </c>
      <c r="AD45" s="2" t="s">
        <v>262</v>
      </c>
      <c r="AE45" t="s">
        <v>271</v>
      </c>
      <c r="AF45" t="s">
        <v>276</v>
      </c>
    </row>
    <row r="46" spans="1:32" x14ac:dyDescent="0.2">
      <c r="A46" s="5" t="s">
        <v>351</v>
      </c>
      <c r="B46" s="5" t="s">
        <v>361</v>
      </c>
      <c r="C46" s="6"/>
      <c r="D46" s="5" t="s">
        <v>352</v>
      </c>
      <c r="E46" s="5" t="s">
        <v>322</v>
      </c>
      <c r="F46" s="7">
        <v>1999</v>
      </c>
      <c r="G46" s="7">
        <v>30</v>
      </c>
      <c r="H46" s="7">
        <v>60</v>
      </c>
      <c r="I46" s="7">
        <v>30</v>
      </c>
      <c r="J46" s="7">
        <v>16</v>
      </c>
      <c r="K46" s="7">
        <v>120</v>
      </c>
      <c r="L46" s="7">
        <v>3300</v>
      </c>
      <c r="M46" s="7">
        <v>138</v>
      </c>
      <c r="N46" s="6"/>
      <c r="O46" s="7">
        <v>138</v>
      </c>
      <c r="P46" s="7">
        <v>0.27876367899999999</v>
      </c>
      <c r="Q46" s="7">
        <v>377</v>
      </c>
      <c r="R46" s="7">
        <v>76</v>
      </c>
      <c r="S46" s="7">
        <v>237500</v>
      </c>
      <c r="T46" s="7">
        <v>58</v>
      </c>
      <c r="U46" s="7">
        <v>14137.5</v>
      </c>
      <c r="V46" s="7">
        <v>10</v>
      </c>
      <c r="W46">
        <v>2</v>
      </c>
      <c r="X46">
        <v>6</v>
      </c>
      <c r="Y46">
        <v>2</v>
      </c>
      <c r="AD46" s="2" t="s">
        <v>262</v>
      </c>
      <c r="AE46" t="s">
        <v>358</v>
      </c>
    </row>
    <row r="47" spans="1:32" x14ac:dyDescent="0.2">
      <c r="A47" s="5" t="s">
        <v>353</v>
      </c>
      <c r="B47" s="5" t="s">
        <v>362</v>
      </c>
      <c r="C47" s="6"/>
      <c r="D47" s="5" t="s">
        <v>354</v>
      </c>
      <c r="E47" s="5" t="s">
        <v>322</v>
      </c>
      <c r="F47" s="7">
        <v>1985</v>
      </c>
      <c r="G47" s="7">
        <v>30</v>
      </c>
      <c r="H47" s="7">
        <v>60</v>
      </c>
      <c r="I47" s="7">
        <v>30</v>
      </c>
      <c r="J47" s="7">
        <v>16</v>
      </c>
      <c r="K47" s="7">
        <v>100</v>
      </c>
      <c r="L47" s="7">
        <v>3600</v>
      </c>
      <c r="M47" s="7">
        <v>138</v>
      </c>
      <c r="N47" s="6"/>
      <c r="O47" s="7">
        <v>138</v>
      </c>
      <c r="P47" s="7">
        <v>0.32534753</v>
      </c>
      <c r="Q47" s="7">
        <v>440</v>
      </c>
      <c r="R47" s="7">
        <v>81</v>
      </c>
      <c r="S47" s="7">
        <v>253125</v>
      </c>
      <c r="T47" s="7">
        <v>61</v>
      </c>
      <c r="U47" s="7">
        <v>14868.75</v>
      </c>
      <c r="V47" s="7">
        <v>10</v>
      </c>
      <c r="W47">
        <v>2</v>
      </c>
      <c r="X47">
        <v>6</v>
      </c>
      <c r="Y47">
        <v>2</v>
      </c>
      <c r="AD47" s="2" t="s">
        <v>262</v>
      </c>
      <c r="AE47" t="s">
        <v>358</v>
      </c>
    </row>
    <row r="48" spans="1:32" x14ac:dyDescent="0.2">
      <c r="A48" s="5" t="s">
        <v>355</v>
      </c>
      <c r="B48" s="5" t="s">
        <v>363</v>
      </c>
      <c r="C48" s="6"/>
      <c r="D48" s="5" t="s">
        <v>356</v>
      </c>
      <c r="E48" s="5" t="s">
        <v>322</v>
      </c>
      <c r="F48" s="7">
        <v>1997.6</v>
      </c>
      <c r="G48" s="7">
        <v>30</v>
      </c>
      <c r="H48" s="8" t="s">
        <v>261</v>
      </c>
      <c r="I48" s="8"/>
      <c r="J48" s="7">
        <v>14</v>
      </c>
      <c r="K48" s="7">
        <v>100</v>
      </c>
      <c r="L48" s="7">
        <v>4214</v>
      </c>
      <c r="M48" s="7">
        <v>143.5</v>
      </c>
      <c r="N48" s="6"/>
      <c r="O48" s="7">
        <v>143.5</v>
      </c>
      <c r="P48" s="7">
        <v>0.34132119700000002</v>
      </c>
      <c r="Q48" s="7">
        <v>480</v>
      </c>
      <c r="R48" s="7">
        <v>86</v>
      </c>
      <c r="S48" s="7">
        <v>268750</v>
      </c>
      <c r="T48" s="7">
        <v>66</v>
      </c>
      <c r="U48" s="7">
        <v>16087.5</v>
      </c>
      <c r="V48" s="7">
        <v>10</v>
      </c>
      <c r="W48">
        <v>2</v>
      </c>
      <c r="X48">
        <v>6</v>
      </c>
      <c r="Y48">
        <v>2</v>
      </c>
      <c r="AD48" s="2" t="s">
        <v>262</v>
      </c>
      <c r="AE48" t="s">
        <v>357</v>
      </c>
    </row>
    <row r="49" spans="1:31" x14ac:dyDescent="0.2">
      <c r="A49" t="s">
        <v>359</v>
      </c>
      <c r="B49" t="s">
        <v>360</v>
      </c>
      <c r="E49" t="s">
        <v>51</v>
      </c>
      <c r="F49">
        <v>1998</v>
      </c>
      <c r="G49">
        <v>30</v>
      </c>
      <c r="H49">
        <v>50</v>
      </c>
      <c r="I49">
        <v>35</v>
      </c>
      <c r="J49">
        <v>14</v>
      </c>
      <c r="K49">
        <v>100</v>
      </c>
      <c r="L49">
        <v>4000</v>
      </c>
      <c r="M49">
        <v>138</v>
      </c>
      <c r="O49">
        <f t="shared" ref="O49" si="39">M49-N49</f>
        <v>138</v>
      </c>
      <c r="P49">
        <v>0.35499999999999998</v>
      </c>
      <c r="Q49">
        <f t="shared" ref="Q49" si="40">O49*P49*9.8</f>
        <v>480.10199999999998</v>
      </c>
      <c r="R49">
        <f t="shared" ref="R49" si="41">MEDIAN(255, ROUND((M49/10+SQRT(K49)/20+SQRT(L49)+P49+20-J49), 0), 0)</f>
        <v>84</v>
      </c>
      <c r="S49">
        <f t="shared" ref="S49" si="42">R49*50000/16</f>
        <v>262500</v>
      </c>
      <c r="T49">
        <f t="shared" ref="T49" si="43">MEDIAN(0, 255, ROUND(SQRT(K49)/100+SQRT(L49)+P49+40/J49-2,0))</f>
        <v>65</v>
      </c>
      <c r="U49">
        <f t="shared" ref="U49" si="44">IF(E49="Steam", T49*350/16*12, IF(E49="Diesel", T49*325/16*12,  T49*300/16*12))</f>
        <v>15843.75</v>
      </c>
      <c r="V49">
        <f t="shared" ref="V49" si="45">W49+X49+Y49</f>
        <v>10</v>
      </c>
      <c r="W49">
        <v>2</v>
      </c>
      <c r="X49">
        <v>6</v>
      </c>
      <c r="Y49">
        <v>2</v>
      </c>
      <c r="AD49" s="2" t="s">
        <v>262</v>
      </c>
      <c r="AE49" s="2" t="s">
        <v>262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625FC-685F-4E56-AE60-F05D51350408}">
  <dimension ref="A1:AF111"/>
  <sheetViews>
    <sheetView workbookViewId="0">
      <pane ySplit="1" topLeftCell="A89" activePane="bottomLeft" state="frozen"/>
      <selection pane="bottomLeft" activeCell="U81" sqref="U81"/>
    </sheetView>
  </sheetViews>
  <sheetFormatPr defaultRowHeight="14.25" x14ac:dyDescent="0.2"/>
  <sheetData>
    <row r="1" spans="1:3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245</v>
      </c>
      <c r="L1" t="s">
        <v>246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30</v>
      </c>
      <c r="U1" t="s">
        <v>18</v>
      </c>
      <c r="V1" t="s">
        <v>56</v>
      </c>
      <c r="W1" t="s">
        <v>19</v>
      </c>
      <c r="X1" t="s">
        <v>28</v>
      </c>
      <c r="Y1" t="s">
        <v>20</v>
      </c>
      <c r="Z1" t="s">
        <v>27</v>
      </c>
      <c r="AA1" s="1" t="s">
        <v>21</v>
      </c>
      <c r="AB1" s="1" t="s">
        <v>22</v>
      </c>
      <c r="AC1" s="1" t="s">
        <v>23</v>
      </c>
      <c r="AD1" s="2" t="s">
        <v>24</v>
      </c>
      <c r="AE1" s="2" t="s">
        <v>29</v>
      </c>
      <c r="AF1" t="s">
        <v>25</v>
      </c>
    </row>
    <row r="2" spans="1:32" x14ac:dyDescent="0.2">
      <c r="A2" t="s">
        <v>133</v>
      </c>
      <c r="E2" t="s">
        <v>129</v>
      </c>
      <c r="F2">
        <v>2017</v>
      </c>
      <c r="G2">
        <v>30</v>
      </c>
      <c r="H2" t="s">
        <v>91</v>
      </c>
      <c r="I2">
        <v>20</v>
      </c>
      <c r="J2">
        <v>160</v>
      </c>
      <c r="K2">
        <f t="shared" ref="K2:K11" si="0">ROUND(L2/0.73549875,0)</f>
        <v>7614</v>
      </c>
      <c r="L2">
        <v>5600</v>
      </c>
      <c r="M2" t="s">
        <v>90</v>
      </c>
      <c r="Q2">
        <v>0</v>
      </c>
      <c r="R2">
        <v>0</v>
      </c>
      <c r="S2">
        <v>185</v>
      </c>
      <c r="T2">
        <v>78</v>
      </c>
      <c r="U2">
        <v>0.314</v>
      </c>
      <c r="V2">
        <f>T2*U2*9.8</f>
        <v>240.02160000000003</v>
      </c>
      <c r="W2">
        <f t="shared" ref="W2:W33" si="1">MAX(1, INT(T2/10+SQRT(J2)/20+SQRT(K2)+U2+SQRT(Q2)/2+SQRT(S2)-SQRT(185)+20-I2))</f>
        <v>96</v>
      </c>
      <c r="X2">
        <f>W2*50000/16</f>
        <v>300000</v>
      </c>
      <c r="Y2">
        <f t="shared" ref="Y2:Y33" si="2">MAX(1, ROUND((SQRT(J2)/100+SQRT(K2)+U2+(40/I2-2)+SQRT(Q2)/2+SQRT(S2)-SQRT(185)), 0))</f>
        <v>88</v>
      </c>
      <c r="Z2">
        <f>Y2*300/16</f>
        <v>1650</v>
      </c>
    </row>
    <row r="3" spans="1:32" x14ac:dyDescent="0.2">
      <c r="I3">
        <v>20</v>
      </c>
      <c r="J3">
        <v>160</v>
      </c>
      <c r="K3">
        <f t="shared" si="0"/>
        <v>15228</v>
      </c>
      <c r="L3">
        <v>11200</v>
      </c>
      <c r="Q3">
        <v>0</v>
      </c>
      <c r="R3">
        <v>0</v>
      </c>
      <c r="S3">
        <v>185</v>
      </c>
      <c r="T3">
        <v>156</v>
      </c>
      <c r="U3">
        <v>0.314</v>
      </c>
      <c r="V3">
        <f>T3*U3*9.8</f>
        <v>480.04320000000007</v>
      </c>
      <c r="W3">
        <f t="shared" ref="W3" si="3">MAX(1, INT(T3/10+SQRT(J3)/20+SQRT(K3)+U3+SQRT(Q3)/2+SQRT(S3)-SQRT(185)+20-I3))</f>
        <v>139</v>
      </c>
      <c r="X3">
        <f>W3*50000/16</f>
        <v>434375</v>
      </c>
      <c r="Y3">
        <f t="shared" ref="Y3" si="4">MAX(1, ROUND((SQRT(J3)/100+SQRT(K3)+U3+(40/I3-2)+SQRT(Q3)/2+SQRT(S3)-SQRT(185)), 0))</f>
        <v>124</v>
      </c>
      <c r="Z3">
        <f>Y3*300/16</f>
        <v>2325</v>
      </c>
    </row>
    <row r="4" spans="1:32" x14ac:dyDescent="0.2">
      <c r="B4" t="s">
        <v>130</v>
      </c>
      <c r="I4">
        <v>20</v>
      </c>
      <c r="J4">
        <v>160</v>
      </c>
      <c r="K4">
        <f t="shared" si="0"/>
        <v>0</v>
      </c>
      <c r="L4">
        <v>0</v>
      </c>
      <c r="M4" t="s">
        <v>90</v>
      </c>
      <c r="Q4">
        <v>98</v>
      </c>
      <c r="S4">
        <v>240</v>
      </c>
      <c r="T4">
        <v>56</v>
      </c>
      <c r="U4">
        <v>0</v>
      </c>
      <c r="V4">
        <f t="shared" ref="V4:V22" si="5">T4*U4*9.8</f>
        <v>0</v>
      </c>
      <c r="W4">
        <f t="shared" si="1"/>
        <v>13</v>
      </c>
      <c r="X4">
        <f t="shared" ref="X4:X17" si="6">W4*50000/16</f>
        <v>40625</v>
      </c>
      <c r="Y4">
        <f t="shared" si="2"/>
        <v>7</v>
      </c>
      <c r="Z4">
        <f t="shared" ref="Z4:Z17" si="7">Y4*300/16</f>
        <v>131.25</v>
      </c>
    </row>
    <row r="5" spans="1:32" x14ac:dyDescent="0.2">
      <c r="B5" t="s">
        <v>131</v>
      </c>
      <c r="I5">
        <v>20</v>
      </c>
      <c r="J5">
        <v>160</v>
      </c>
      <c r="K5">
        <f t="shared" si="0"/>
        <v>0</v>
      </c>
      <c r="L5">
        <v>0</v>
      </c>
      <c r="M5" t="s">
        <v>90</v>
      </c>
      <c r="Q5">
        <v>71</v>
      </c>
      <c r="S5">
        <v>400</v>
      </c>
      <c r="T5">
        <v>56</v>
      </c>
      <c r="U5">
        <v>0</v>
      </c>
      <c r="V5">
        <f t="shared" si="5"/>
        <v>0</v>
      </c>
      <c r="W5">
        <f t="shared" si="1"/>
        <v>16</v>
      </c>
      <c r="X5">
        <f t="shared" si="6"/>
        <v>50000</v>
      </c>
      <c r="Y5">
        <f t="shared" si="2"/>
        <v>11</v>
      </c>
      <c r="Z5">
        <f t="shared" si="7"/>
        <v>206.25</v>
      </c>
    </row>
    <row r="6" spans="1:32" x14ac:dyDescent="0.2">
      <c r="B6" t="s">
        <v>132</v>
      </c>
      <c r="I6">
        <v>20</v>
      </c>
      <c r="J6">
        <v>160</v>
      </c>
      <c r="K6">
        <f t="shared" si="0"/>
        <v>0</v>
      </c>
      <c r="L6">
        <v>0</v>
      </c>
      <c r="M6" t="s">
        <v>90</v>
      </c>
      <c r="Q6">
        <v>30</v>
      </c>
      <c r="S6">
        <v>640</v>
      </c>
      <c r="T6">
        <v>56</v>
      </c>
      <c r="U6">
        <v>0</v>
      </c>
      <c r="V6">
        <f t="shared" si="5"/>
        <v>0</v>
      </c>
      <c r="W6">
        <f t="shared" si="1"/>
        <v>20</v>
      </c>
      <c r="X6">
        <f t="shared" si="6"/>
        <v>62500</v>
      </c>
      <c r="Y6">
        <f t="shared" si="2"/>
        <v>15</v>
      </c>
      <c r="Z6">
        <f t="shared" si="7"/>
        <v>281.25</v>
      </c>
    </row>
    <row r="7" spans="1:32" x14ac:dyDescent="0.2">
      <c r="B7" t="s">
        <v>134</v>
      </c>
      <c r="I7">
        <v>20</v>
      </c>
      <c r="J7">
        <v>160</v>
      </c>
      <c r="K7">
        <f t="shared" si="0"/>
        <v>0</v>
      </c>
      <c r="L7">
        <v>0</v>
      </c>
      <c r="M7" t="s">
        <v>90</v>
      </c>
      <c r="Q7">
        <v>22</v>
      </c>
      <c r="S7">
        <v>720</v>
      </c>
      <c r="T7">
        <v>56</v>
      </c>
      <c r="U7">
        <v>0</v>
      </c>
      <c r="V7">
        <f t="shared" si="5"/>
        <v>0</v>
      </c>
      <c r="W7">
        <f t="shared" si="1"/>
        <v>21</v>
      </c>
      <c r="X7">
        <f t="shared" si="6"/>
        <v>65625</v>
      </c>
      <c r="Y7">
        <f t="shared" si="2"/>
        <v>16</v>
      </c>
      <c r="Z7">
        <f t="shared" si="7"/>
        <v>300</v>
      </c>
    </row>
    <row r="8" spans="1:32" x14ac:dyDescent="0.2">
      <c r="B8" t="s">
        <v>138</v>
      </c>
      <c r="I8">
        <v>20</v>
      </c>
      <c r="J8">
        <v>160</v>
      </c>
      <c r="K8">
        <f t="shared" si="0"/>
        <v>0</v>
      </c>
      <c r="L8">
        <v>0</v>
      </c>
      <c r="M8" t="s">
        <v>90</v>
      </c>
      <c r="Q8">
        <v>46</v>
      </c>
      <c r="S8">
        <v>240</v>
      </c>
      <c r="T8">
        <v>56</v>
      </c>
      <c r="U8">
        <v>0</v>
      </c>
      <c r="V8">
        <f t="shared" si="5"/>
        <v>0</v>
      </c>
      <c r="W8">
        <f t="shared" si="1"/>
        <v>11</v>
      </c>
      <c r="X8">
        <f t="shared" si="6"/>
        <v>34375</v>
      </c>
      <c r="Y8">
        <f t="shared" si="2"/>
        <v>5</v>
      </c>
      <c r="Z8">
        <f t="shared" si="7"/>
        <v>93.75</v>
      </c>
    </row>
    <row r="9" spans="1:32" x14ac:dyDescent="0.2">
      <c r="B9" t="s">
        <v>135</v>
      </c>
      <c r="I9">
        <v>20</v>
      </c>
      <c r="J9">
        <v>160</v>
      </c>
      <c r="K9">
        <f t="shared" si="0"/>
        <v>0</v>
      </c>
      <c r="L9">
        <v>0</v>
      </c>
      <c r="M9" t="s">
        <v>90</v>
      </c>
      <c r="Q9">
        <v>66</v>
      </c>
      <c r="S9">
        <v>480</v>
      </c>
      <c r="T9">
        <v>56</v>
      </c>
      <c r="U9">
        <v>0</v>
      </c>
      <c r="V9">
        <f t="shared" si="5"/>
        <v>0</v>
      </c>
      <c r="W9">
        <f t="shared" si="1"/>
        <v>18</v>
      </c>
      <c r="X9">
        <f t="shared" si="6"/>
        <v>56250</v>
      </c>
      <c r="Y9">
        <f t="shared" si="2"/>
        <v>12</v>
      </c>
      <c r="Z9">
        <f t="shared" si="7"/>
        <v>225</v>
      </c>
    </row>
    <row r="10" spans="1:32" x14ac:dyDescent="0.2">
      <c r="B10" t="s">
        <v>136</v>
      </c>
      <c r="I10">
        <v>20</v>
      </c>
      <c r="J10">
        <v>160</v>
      </c>
      <c r="K10">
        <f t="shared" si="0"/>
        <v>0</v>
      </c>
      <c r="L10">
        <v>0</v>
      </c>
      <c r="M10" t="s">
        <v>90</v>
      </c>
      <c r="Q10">
        <v>40</v>
      </c>
      <c r="S10">
        <v>640</v>
      </c>
      <c r="T10">
        <v>56</v>
      </c>
      <c r="U10">
        <v>0</v>
      </c>
      <c r="V10">
        <f t="shared" si="5"/>
        <v>0</v>
      </c>
      <c r="W10">
        <f t="shared" si="1"/>
        <v>21</v>
      </c>
      <c r="X10">
        <f t="shared" si="6"/>
        <v>65625</v>
      </c>
      <c r="Y10">
        <f t="shared" si="2"/>
        <v>15</v>
      </c>
      <c r="Z10">
        <f t="shared" si="7"/>
        <v>281.25</v>
      </c>
    </row>
    <row r="11" spans="1:32" x14ac:dyDescent="0.2">
      <c r="B11" t="s">
        <v>137</v>
      </c>
      <c r="I11">
        <v>20</v>
      </c>
      <c r="J11">
        <v>160</v>
      </c>
      <c r="K11">
        <f t="shared" si="0"/>
        <v>0</v>
      </c>
      <c r="L11">
        <v>0</v>
      </c>
      <c r="M11" t="s">
        <v>90</v>
      </c>
      <c r="Q11">
        <v>16</v>
      </c>
      <c r="S11">
        <v>800</v>
      </c>
      <c r="T11">
        <v>56</v>
      </c>
      <c r="U11">
        <v>0</v>
      </c>
      <c r="V11">
        <f t="shared" si="5"/>
        <v>0</v>
      </c>
      <c r="W11">
        <f t="shared" si="1"/>
        <v>22</v>
      </c>
      <c r="X11">
        <f t="shared" si="6"/>
        <v>68750</v>
      </c>
      <c r="Y11">
        <f t="shared" si="2"/>
        <v>17</v>
      </c>
      <c r="Z11">
        <f t="shared" si="7"/>
        <v>318.75</v>
      </c>
    </row>
    <row r="12" spans="1:32" x14ac:dyDescent="0.2">
      <c r="A12" t="s">
        <v>150</v>
      </c>
      <c r="I12">
        <v>16</v>
      </c>
      <c r="J12">
        <v>250</v>
      </c>
      <c r="K12">
        <f>ROUND(L12/0.73549875,0)</f>
        <v>1496</v>
      </c>
      <c r="L12">
        <v>1100</v>
      </c>
      <c r="M12" t="s">
        <v>90</v>
      </c>
      <c r="Q12">
        <v>56</v>
      </c>
      <c r="S12">
        <v>400</v>
      </c>
      <c r="T12">
        <v>52.8</v>
      </c>
      <c r="U12">
        <v>0.11700000000000001</v>
      </c>
      <c r="V12">
        <f t="shared" si="5"/>
        <v>60.540480000000002</v>
      </c>
      <c r="W12">
        <f t="shared" si="1"/>
        <v>59</v>
      </c>
      <c r="X12">
        <f t="shared" si="6"/>
        <v>184375</v>
      </c>
      <c r="Y12">
        <f t="shared" si="2"/>
        <v>50</v>
      </c>
      <c r="Z12">
        <f t="shared" si="7"/>
        <v>937.5</v>
      </c>
    </row>
    <row r="13" spans="1:32" x14ac:dyDescent="0.2">
      <c r="B13" t="s">
        <v>130</v>
      </c>
      <c r="I13">
        <v>16</v>
      </c>
      <c r="J13">
        <v>250</v>
      </c>
      <c r="K13">
        <f t="shared" ref="K13:K111" si="8">ROUND(L13/0.73549875,0)</f>
        <v>1496</v>
      </c>
      <c r="L13">
        <v>1100</v>
      </c>
      <c r="M13" t="s">
        <v>90</v>
      </c>
      <c r="Q13">
        <v>90</v>
      </c>
      <c r="S13">
        <v>240</v>
      </c>
      <c r="T13">
        <v>52.8</v>
      </c>
      <c r="U13">
        <v>0.11700000000000001</v>
      </c>
      <c r="V13">
        <f t="shared" si="5"/>
        <v>60.540480000000002</v>
      </c>
      <c r="W13">
        <f t="shared" si="1"/>
        <v>55</v>
      </c>
      <c r="X13">
        <f t="shared" si="6"/>
        <v>171875</v>
      </c>
      <c r="Y13">
        <f t="shared" si="2"/>
        <v>46</v>
      </c>
      <c r="Z13">
        <f t="shared" si="7"/>
        <v>862.5</v>
      </c>
    </row>
    <row r="14" spans="1:32" x14ac:dyDescent="0.2">
      <c r="B14" t="s">
        <v>131</v>
      </c>
      <c r="I14">
        <v>16</v>
      </c>
      <c r="J14">
        <v>250</v>
      </c>
      <c r="K14">
        <f t="shared" si="8"/>
        <v>1496</v>
      </c>
      <c r="L14">
        <v>1100</v>
      </c>
      <c r="M14" t="s">
        <v>90</v>
      </c>
      <c r="Q14">
        <v>69</v>
      </c>
      <c r="S14">
        <v>400</v>
      </c>
      <c r="T14">
        <v>52.8</v>
      </c>
      <c r="U14">
        <v>0.11700000000000001</v>
      </c>
      <c r="V14">
        <f t="shared" si="5"/>
        <v>60.540480000000002</v>
      </c>
      <c r="W14">
        <f t="shared" si="1"/>
        <v>59</v>
      </c>
      <c r="X14">
        <f t="shared" si="6"/>
        <v>184375</v>
      </c>
      <c r="Y14">
        <f t="shared" si="2"/>
        <v>50</v>
      </c>
      <c r="Z14">
        <f t="shared" si="7"/>
        <v>937.5</v>
      </c>
    </row>
    <row r="15" spans="1:32" x14ac:dyDescent="0.2">
      <c r="B15" t="s">
        <v>132</v>
      </c>
      <c r="I15">
        <v>16</v>
      </c>
      <c r="J15">
        <v>250</v>
      </c>
      <c r="K15">
        <f t="shared" si="8"/>
        <v>1496</v>
      </c>
      <c r="L15">
        <v>1100</v>
      </c>
      <c r="M15" t="s">
        <v>90</v>
      </c>
      <c r="Q15">
        <v>28</v>
      </c>
      <c r="S15">
        <v>640</v>
      </c>
      <c r="T15">
        <v>52.8</v>
      </c>
      <c r="U15">
        <v>0.11700000000000001</v>
      </c>
      <c r="V15">
        <f t="shared" si="5"/>
        <v>60.540480000000002</v>
      </c>
      <c r="W15">
        <f t="shared" si="1"/>
        <v>63</v>
      </c>
      <c r="X15">
        <f t="shared" si="6"/>
        <v>196875</v>
      </c>
      <c r="Y15">
        <f t="shared" si="2"/>
        <v>54</v>
      </c>
      <c r="Z15">
        <f t="shared" si="7"/>
        <v>1012.5</v>
      </c>
    </row>
    <row r="16" spans="1:32" x14ac:dyDescent="0.2">
      <c r="B16" t="s">
        <v>134</v>
      </c>
      <c r="I16">
        <v>16</v>
      </c>
      <c r="J16">
        <v>250</v>
      </c>
      <c r="K16">
        <f t="shared" si="8"/>
        <v>1496</v>
      </c>
      <c r="L16">
        <v>1100</v>
      </c>
      <c r="M16" t="s">
        <v>90</v>
      </c>
      <c r="Q16">
        <v>20</v>
      </c>
      <c r="S16">
        <v>720</v>
      </c>
      <c r="T16">
        <v>52.8</v>
      </c>
      <c r="U16">
        <v>0.11700000000000001</v>
      </c>
      <c r="V16">
        <f t="shared" si="5"/>
        <v>60.540480000000002</v>
      </c>
      <c r="W16">
        <f t="shared" si="1"/>
        <v>64</v>
      </c>
      <c r="X16">
        <f t="shared" si="6"/>
        <v>200000</v>
      </c>
      <c r="Y16">
        <f t="shared" si="2"/>
        <v>55</v>
      </c>
      <c r="Z16">
        <f t="shared" si="7"/>
        <v>1031.25</v>
      </c>
    </row>
    <row r="17" spans="1:26" x14ac:dyDescent="0.2">
      <c r="B17" t="s">
        <v>138</v>
      </c>
      <c r="I17">
        <v>16</v>
      </c>
      <c r="J17">
        <v>250</v>
      </c>
      <c r="K17">
        <f t="shared" si="8"/>
        <v>1496</v>
      </c>
      <c r="L17">
        <v>1100</v>
      </c>
      <c r="M17" t="s">
        <v>90</v>
      </c>
      <c r="Q17">
        <v>40</v>
      </c>
      <c r="S17">
        <v>240</v>
      </c>
      <c r="T17">
        <v>52.8</v>
      </c>
      <c r="U17">
        <v>0.11700000000000001</v>
      </c>
      <c r="V17">
        <f t="shared" si="5"/>
        <v>60.540480000000002</v>
      </c>
      <c r="W17">
        <f t="shared" si="1"/>
        <v>53</v>
      </c>
      <c r="X17">
        <f t="shared" si="6"/>
        <v>165625</v>
      </c>
      <c r="Y17">
        <f t="shared" si="2"/>
        <v>45</v>
      </c>
      <c r="Z17">
        <f t="shared" si="7"/>
        <v>843.75</v>
      </c>
    </row>
    <row r="18" spans="1:26" x14ac:dyDescent="0.2">
      <c r="A18" t="s">
        <v>151</v>
      </c>
      <c r="B18" t="s">
        <v>130</v>
      </c>
      <c r="I18">
        <v>16</v>
      </c>
      <c r="J18">
        <v>250</v>
      </c>
      <c r="K18">
        <f t="shared" si="8"/>
        <v>0</v>
      </c>
      <c r="L18">
        <v>0</v>
      </c>
      <c r="M18" t="s">
        <v>90</v>
      </c>
      <c r="Q18">
        <v>90</v>
      </c>
      <c r="S18">
        <v>240</v>
      </c>
      <c r="T18">
        <v>52.8</v>
      </c>
      <c r="U18">
        <v>0</v>
      </c>
      <c r="V18">
        <f t="shared" si="5"/>
        <v>0</v>
      </c>
      <c r="W18">
        <f t="shared" si="1"/>
        <v>16</v>
      </c>
      <c r="X18">
        <f t="shared" ref="X18:X23" si="9">W18*50000/16</f>
        <v>50000</v>
      </c>
      <c r="Y18">
        <f t="shared" si="2"/>
        <v>7</v>
      </c>
      <c r="Z18">
        <f t="shared" ref="Z18:Z23" si="10">Y18*300/16</f>
        <v>131.25</v>
      </c>
    </row>
    <row r="19" spans="1:26" x14ac:dyDescent="0.2">
      <c r="B19" t="s">
        <v>131</v>
      </c>
      <c r="I19">
        <v>16</v>
      </c>
      <c r="J19">
        <v>250</v>
      </c>
      <c r="K19">
        <f t="shared" si="8"/>
        <v>0</v>
      </c>
      <c r="L19">
        <v>0</v>
      </c>
      <c r="M19" t="s">
        <v>90</v>
      </c>
      <c r="Q19">
        <v>69</v>
      </c>
      <c r="S19">
        <v>400</v>
      </c>
      <c r="T19">
        <v>52.8</v>
      </c>
      <c r="U19">
        <v>0</v>
      </c>
      <c r="V19">
        <f t="shared" si="5"/>
        <v>0</v>
      </c>
      <c r="W19">
        <f t="shared" si="1"/>
        <v>20</v>
      </c>
      <c r="X19">
        <f t="shared" si="9"/>
        <v>62500</v>
      </c>
      <c r="Y19">
        <f t="shared" si="2"/>
        <v>11</v>
      </c>
      <c r="Z19">
        <f t="shared" si="10"/>
        <v>206.25</v>
      </c>
    </row>
    <row r="20" spans="1:26" x14ac:dyDescent="0.2">
      <c r="B20" t="s">
        <v>132</v>
      </c>
      <c r="I20">
        <v>16</v>
      </c>
      <c r="J20">
        <v>250</v>
      </c>
      <c r="K20">
        <f t="shared" si="8"/>
        <v>0</v>
      </c>
      <c r="L20">
        <v>0</v>
      </c>
      <c r="M20" t="s">
        <v>90</v>
      </c>
      <c r="Q20">
        <v>28</v>
      </c>
      <c r="S20">
        <v>640</v>
      </c>
      <c r="T20">
        <v>52.8</v>
      </c>
      <c r="U20">
        <v>0</v>
      </c>
      <c r="V20">
        <f t="shared" si="5"/>
        <v>0</v>
      </c>
      <c r="W20">
        <f t="shared" si="1"/>
        <v>24</v>
      </c>
      <c r="X20">
        <f t="shared" si="9"/>
        <v>75000</v>
      </c>
      <c r="Y20">
        <f t="shared" si="2"/>
        <v>15</v>
      </c>
      <c r="Z20">
        <f t="shared" si="10"/>
        <v>281.25</v>
      </c>
    </row>
    <row r="21" spans="1:26" x14ac:dyDescent="0.2">
      <c r="B21" t="s">
        <v>134</v>
      </c>
      <c r="I21">
        <v>16</v>
      </c>
      <c r="J21">
        <v>250</v>
      </c>
      <c r="K21">
        <f t="shared" si="8"/>
        <v>0</v>
      </c>
      <c r="L21">
        <v>0</v>
      </c>
      <c r="M21" t="s">
        <v>90</v>
      </c>
      <c r="Q21">
        <v>20</v>
      </c>
      <c r="S21">
        <v>720</v>
      </c>
      <c r="T21">
        <v>52.8</v>
      </c>
      <c r="U21">
        <v>0</v>
      </c>
      <c r="V21">
        <f t="shared" si="5"/>
        <v>0</v>
      </c>
      <c r="W21">
        <f t="shared" si="1"/>
        <v>25</v>
      </c>
      <c r="X21">
        <f t="shared" si="9"/>
        <v>78125</v>
      </c>
      <c r="Y21">
        <f t="shared" si="2"/>
        <v>16</v>
      </c>
      <c r="Z21">
        <f t="shared" si="10"/>
        <v>300</v>
      </c>
    </row>
    <row r="22" spans="1:26" x14ac:dyDescent="0.2">
      <c r="B22" t="s">
        <v>138</v>
      </c>
      <c r="I22">
        <v>16</v>
      </c>
      <c r="J22">
        <v>250</v>
      </c>
      <c r="K22">
        <f t="shared" si="8"/>
        <v>0</v>
      </c>
      <c r="L22">
        <v>0</v>
      </c>
      <c r="M22" t="s">
        <v>90</v>
      </c>
      <c r="Q22">
        <v>40</v>
      </c>
      <c r="S22">
        <v>240</v>
      </c>
      <c r="T22">
        <v>52.8</v>
      </c>
      <c r="U22">
        <v>0</v>
      </c>
      <c r="V22">
        <f t="shared" si="5"/>
        <v>0</v>
      </c>
      <c r="W22">
        <f t="shared" si="1"/>
        <v>15</v>
      </c>
      <c r="X22">
        <f t="shared" si="9"/>
        <v>46875</v>
      </c>
      <c r="Y22">
        <f t="shared" si="2"/>
        <v>6</v>
      </c>
      <c r="Z22">
        <f t="shared" si="10"/>
        <v>112.5</v>
      </c>
    </row>
    <row r="23" spans="1:26" x14ac:dyDescent="0.2">
      <c r="A23" t="s">
        <v>158</v>
      </c>
      <c r="I23">
        <v>5</v>
      </c>
      <c r="J23">
        <v>350</v>
      </c>
      <c r="K23">
        <f t="shared" si="8"/>
        <v>3447</v>
      </c>
      <c r="L23">
        <v>2535</v>
      </c>
      <c r="M23" t="s">
        <v>90</v>
      </c>
      <c r="Q23">
        <v>40</v>
      </c>
      <c r="S23">
        <v>400</v>
      </c>
      <c r="T23">
        <v>57.7</v>
      </c>
      <c r="U23">
        <v>0.11799999999999999</v>
      </c>
      <c r="V23">
        <f t="shared" ref="V23:V28" si="11">T23*U23*9.8</f>
        <v>66.724280000000007</v>
      </c>
      <c r="W23">
        <f t="shared" si="1"/>
        <v>90</v>
      </c>
      <c r="X23">
        <f t="shared" si="9"/>
        <v>281250</v>
      </c>
      <c r="Y23">
        <f t="shared" si="2"/>
        <v>75</v>
      </c>
      <c r="Z23">
        <f t="shared" si="10"/>
        <v>1406.25</v>
      </c>
    </row>
    <row r="24" spans="1:26" x14ac:dyDescent="0.2">
      <c r="B24" t="s">
        <v>130</v>
      </c>
      <c r="I24">
        <v>5</v>
      </c>
      <c r="J24">
        <v>350</v>
      </c>
      <c r="K24">
        <f t="shared" si="8"/>
        <v>3447</v>
      </c>
      <c r="L24">
        <v>2535</v>
      </c>
      <c r="M24" t="s">
        <v>90</v>
      </c>
      <c r="Q24">
        <v>90</v>
      </c>
      <c r="S24">
        <v>240</v>
      </c>
      <c r="T24">
        <v>57.7</v>
      </c>
      <c r="U24">
        <v>0.11799999999999999</v>
      </c>
      <c r="V24">
        <f t="shared" si="11"/>
        <v>66.724280000000007</v>
      </c>
      <c r="W24">
        <f t="shared" si="1"/>
        <v>87</v>
      </c>
      <c r="X24">
        <f t="shared" ref="X24:X28" si="12">W24*50000/16</f>
        <v>271875</v>
      </c>
      <c r="Y24">
        <f t="shared" si="2"/>
        <v>72</v>
      </c>
      <c r="Z24">
        <f t="shared" ref="Z24:Z28" si="13">Y24*300/16</f>
        <v>1350</v>
      </c>
    </row>
    <row r="25" spans="1:26" x14ac:dyDescent="0.2">
      <c r="B25" t="s">
        <v>131</v>
      </c>
      <c r="I25">
        <v>5</v>
      </c>
      <c r="J25">
        <v>350</v>
      </c>
      <c r="K25">
        <f t="shared" si="8"/>
        <v>3447</v>
      </c>
      <c r="L25">
        <v>2535</v>
      </c>
      <c r="M25" t="s">
        <v>90</v>
      </c>
      <c r="Q25">
        <v>60</v>
      </c>
      <c r="S25">
        <v>400</v>
      </c>
      <c r="T25">
        <v>57.7</v>
      </c>
      <c r="U25">
        <v>0.11799999999999999</v>
      </c>
      <c r="V25">
        <f t="shared" si="11"/>
        <v>66.724280000000007</v>
      </c>
      <c r="W25">
        <f t="shared" si="1"/>
        <v>90</v>
      </c>
      <c r="X25">
        <f t="shared" si="12"/>
        <v>281250</v>
      </c>
      <c r="Y25">
        <f t="shared" si="2"/>
        <v>75</v>
      </c>
      <c r="Z25">
        <f t="shared" si="13"/>
        <v>1406.25</v>
      </c>
    </row>
    <row r="26" spans="1:26" x14ac:dyDescent="0.2">
      <c r="B26" t="s">
        <v>132</v>
      </c>
      <c r="I26">
        <v>5</v>
      </c>
      <c r="J26">
        <v>350</v>
      </c>
      <c r="K26">
        <f t="shared" si="8"/>
        <v>3447</v>
      </c>
      <c r="L26">
        <v>2535</v>
      </c>
      <c r="M26" t="s">
        <v>90</v>
      </c>
      <c r="Q26">
        <v>26</v>
      </c>
      <c r="S26">
        <v>640</v>
      </c>
      <c r="T26">
        <v>57.7</v>
      </c>
      <c r="U26">
        <v>0.11799999999999999</v>
      </c>
      <c r="V26">
        <f t="shared" si="11"/>
        <v>66.724280000000007</v>
      </c>
      <c r="W26">
        <f t="shared" si="1"/>
        <v>94</v>
      </c>
      <c r="X26">
        <f t="shared" si="12"/>
        <v>293750</v>
      </c>
      <c r="Y26">
        <f t="shared" si="2"/>
        <v>79</v>
      </c>
      <c r="Z26">
        <f t="shared" si="13"/>
        <v>1481.25</v>
      </c>
    </row>
    <row r="27" spans="1:26" x14ac:dyDescent="0.2">
      <c r="B27" t="s">
        <v>134</v>
      </c>
      <c r="I27">
        <v>5</v>
      </c>
      <c r="J27">
        <v>350</v>
      </c>
      <c r="K27">
        <f t="shared" si="8"/>
        <v>3447</v>
      </c>
      <c r="L27">
        <v>2535</v>
      </c>
      <c r="M27" t="s">
        <v>90</v>
      </c>
      <c r="Q27">
        <v>26</v>
      </c>
      <c r="S27">
        <v>720</v>
      </c>
      <c r="T27">
        <v>57.7</v>
      </c>
      <c r="U27">
        <v>0.11799999999999999</v>
      </c>
      <c r="V27">
        <f t="shared" si="11"/>
        <v>66.724280000000007</v>
      </c>
      <c r="W27">
        <f t="shared" si="1"/>
        <v>96</v>
      </c>
      <c r="X27">
        <f t="shared" si="12"/>
        <v>300000</v>
      </c>
      <c r="Y27">
        <f t="shared" si="2"/>
        <v>81</v>
      </c>
      <c r="Z27">
        <f t="shared" si="13"/>
        <v>1518.75</v>
      </c>
    </row>
    <row r="28" spans="1:26" x14ac:dyDescent="0.2">
      <c r="B28" t="s">
        <v>138</v>
      </c>
      <c r="I28">
        <v>5</v>
      </c>
      <c r="J28">
        <v>350</v>
      </c>
      <c r="K28">
        <f t="shared" si="8"/>
        <v>3447</v>
      </c>
      <c r="L28">
        <v>2535</v>
      </c>
      <c r="M28" t="s">
        <v>90</v>
      </c>
      <c r="Q28">
        <v>48</v>
      </c>
      <c r="S28">
        <v>240</v>
      </c>
      <c r="T28">
        <v>57.7</v>
      </c>
      <c r="U28">
        <v>0.11799999999999999</v>
      </c>
      <c r="V28">
        <f t="shared" si="11"/>
        <v>66.724280000000007</v>
      </c>
      <c r="W28">
        <f t="shared" si="1"/>
        <v>85</v>
      </c>
      <c r="X28">
        <f t="shared" si="12"/>
        <v>265625</v>
      </c>
      <c r="Y28">
        <f t="shared" si="2"/>
        <v>70</v>
      </c>
      <c r="Z28">
        <f t="shared" si="13"/>
        <v>1312.5</v>
      </c>
    </row>
    <row r="29" spans="1:26" x14ac:dyDescent="0.2">
      <c r="A29" t="s">
        <v>151</v>
      </c>
      <c r="B29" t="s">
        <v>130</v>
      </c>
      <c r="I29">
        <v>5</v>
      </c>
      <c r="J29">
        <v>350</v>
      </c>
      <c r="K29">
        <f t="shared" si="8"/>
        <v>0</v>
      </c>
      <c r="L29">
        <v>0</v>
      </c>
      <c r="M29" t="s">
        <v>90</v>
      </c>
      <c r="Q29">
        <v>90</v>
      </c>
      <c r="S29">
        <v>240</v>
      </c>
      <c r="T29">
        <v>57.7</v>
      </c>
      <c r="U29">
        <v>0</v>
      </c>
      <c r="V29">
        <f t="shared" ref="V29:V111" si="14">T29*U29*9.8</f>
        <v>0</v>
      </c>
      <c r="W29">
        <f t="shared" si="1"/>
        <v>28</v>
      </c>
      <c r="X29">
        <f t="shared" ref="X29:X33" si="15">W29*50000/16</f>
        <v>87500</v>
      </c>
      <c r="Y29">
        <f t="shared" si="2"/>
        <v>13</v>
      </c>
      <c r="Z29">
        <f t="shared" ref="Z29:Z33" si="16">Y29*300/16</f>
        <v>243.75</v>
      </c>
    </row>
    <row r="30" spans="1:26" x14ac:dyDescent="0.2">
      <c r="B30" t="s">
        <v>131</v>
      </c>
      <c r="I30">
        <v>5</v>
      </c>
      <c r="J30">
        <v>350</v>
      </c>
      <c r="K30">
        <f t="shared" si="8"/>
        <v>0</v>
      </c>
      <c r="L30">
        <v>0</v>
      </c>
      <c r="M30" t="s">
        <v>90</v>
      </c>
      <c r="Q30">
        <v>60</v>
      </c>
      <c r="S30">
        <v>400</v>
      </c>
      <c r="T30">
        <v>57.7</v>
      </c>
      <c r="U30">
        <v>0</v>
      </c>
      <c r="V30">
        <f t="shared" si="14"/>
        <v>0</v>
      </c>
      <c r="W30">
        <f t="shared" si="1"/>
        <v>31</v>
      </c>
      <c r="X30">
        <f t="shared" si="15"/>
        <v>96875</v>
      </c>
      <c r="Y30">
        <f t="shared" si="2"/>
        <v>16</v>
      </c>
      <c r="Z30">
        <f t="shared" si="16"/>
        <v>300</v>
      </c>
    </row>
    <row r="31" spans="1:26" x14ac:dyDescent="0.2">
      <c r="B31" t="s">
        <v>132</v>
      </c>
      <c r="I31">
        <v>5</v>
      </c>
      <c r="J31">
        <v>350</v>
      </c>
      <c r="K31">
        <f t="shared" si="8"/>
        <v>0</v>
      </c>
      <c r="L31">
        <v>0</v>
      </c>
      <c r="M31" t="s">
        <v>90</v>
      </c>
      <c r="Q31">
        <v>26</v>
      </c>
      <c r="S31">
        <v>640</v>
      </c>
      <c r="T31">
        <v>57.7</v>
      </c>
      <c r="U31">
        <v>0</v>
      </c>
      <c r="V31">
        <f t="shared" si="14"/>
        <v>0</v>
      </c>
      <c r="W31">
        <f t="shared" si="1"/>
        <v>35</v>
      </c>
      <c r="X31">
        <f t="shared" si="15"/>
        <v>109375</v>
      </c>
      <c r="Y31">
        <f t="shared" si="2"/>
        <v>20</v>
      </c>
      <c r="Z31">
        <f t="shared" si="16"/>
        <v>375</v>
      </c>
    </row>
    <row r="32" spans="1:26" x14ac:dyDescent="0.2">
      <c r="B32" t="s">
        <v>134</v>
      </c>
      <c r="I32">
        <v>5</v>
      </c>
      <c r="J32">
        <v>350</v>
      </c>
      <c r="K32">
        <f t="shared" si="8"/>
        <v>0</v>
      </c>
      <c r="L32">
        <v>0</v>
      </c>
      <c r="M32" t="s">
        <v>90</v>
      </c>
      <c r="Q32">
        <v>26</v>
      </c>
      <c r="S32">
        <v>720</v>
      </c>
      <c r="T32">
        <v>57.7</v>
      </c>
      <c r="U32">
        <v>0</v>
      </c>
      <c r="V32">
        <f t="shared" si="14"/>
        <v>0</v>
      </c>
      <c r="W32">
        <f t="shared" si="1"/>
        <v>37</v>
      </c>
      <c r="X32">
        <f t="shared" si="15"/>
        <v>115625</v>
      </c>
      <c r="Y32">
        <f t="shared" si="2"/>
        <v>22</v>
      </c>
      <c r="Z32">
        <f t="shared" si="16"/>
        <v>412.5</v>
      </c>
    </row>
    <row r="33" spans="1:26" x14ac:dyDescent="0.2">
      <c r="B33" t="s">
        <v>138</v>
      </c>
      <c r="I33">
        <v>5</v>
      </c>
      <c r="J33">
        <v>350</v>
      </c>
      <c r="K33">
        <f t="shared" si="8"/>
        <v>0</v>
      </c>
      <c r="L33">
        <v>0</v>
      </c>
      <c r="M33" t="s">
        <v>90</v>
      </c>
      <c r="Q33">
        <v>48</v>
      </c>
      <c r="S33">
        <v>240</v>
      </c>
      <c r="T33">
        <v>57.7</v>
      </c>
      <c r="U33">
        <v>0</v>
      </c>
      <c r="V33">
        <f t="shared" si="14"/>
        <v>0</v>
      </c>
      <c r="W33">
        <f t="shared" si="1"/>
        <v>27</v>
      </c>
      <c r="X33">
        <f t="shared" si="15"/>
        <v>84375</v>
      </c>
      <c r="Y33">
        <f t="shared" si="2"/>
        <v>12</v>
      </c>
      <c r="Z33">
        <f t="shared" si="16"/>
        <v>225</v>
      </c>
    </row>
    <row r="34" spans="1:26" x14ac:dyDescent="0.2">
      <c r="A34" t="s">
        <v>247</v>
      </c>
      <c r="I34">
        <v>20</v>
      </c>
      <c r="J34">
        <v>250</v>
      </c>
      <c r="K34">
        <f t="shared" si="8"/>
        <v>1550</v>
      </c>
      <c r="L34">
        <v>1140</v>
      </c>
      <c r="Q34">
        <v>55</v>
      </c>
      <c r="S34">
        <v>240</v>
      </c>
      <c r="T34">
        <v>47</v>
      </c>
      <c r="U34">
        <v>0.11799999999999999</v>
      </c>
      <c r="V34">
        <f t="shared" si="14"/>
        <v>54.3508</v>
      </c>
      <c r="W34">
        <f t="shared" ref="W34:W80" si="17">MAX(1, INT(T34/10+SQRT(J34)/20+SQRT(K34)+U34+SQRT(Q34)/2+SQRT(S34)-SQRT(185)+20-I34))</f>
        <v>50</v>
      </c>
      <c r="X34">
        <f t="shared" ref="X34:X80" si="18">W34*50000/16</f>
        <v>156250</v>
      </c>
      <c r="Y34">
        <f t="shared" ref="Y34:Y80" si="19">MAX(1, ROUND((SQRT(J34)/100+SQRT(K34)+U34+(40/I34-2)+SQRT(Q34)/2+SQRT(S34)-SQRT(185)), 0))</f>
        <v>45</v>
      </c>
      <c r="Z34">
        <f t="shared" ref="Z34:Z80" si="20">Y34*300/16</f>
        <v>843.75</v>
      </c>
    </row>
    <row r="35" spans="1:26" x14ac:dyDescent="0.2">
      <c r="B35" t="s">
        <v>248</v>
      </c>
      <c r="I35">
        <v>20</v>
      </c>
      <c r="J35">
        <v>250</v>
      </c>
      <c r="K35">
        <f t="shared" si="8"/>
        <v>1550</v>
      </c>
      <c r="L35">
        <v>1140</v>
      </c>
      <c r="Q35">
        <v>100</v>
      </c>
      <c r="S35">
        <v>240</v>
      </c>
      <c r="T35">
        <v>47</v>
      </c>
      <c r="U35">
        <v>0.11799999999999999</v>
      </c>
      <c r="V35">
        <f t="shared" si="14"/>
        <v>54.3508</v>
      </c>
      <c r="W35">
        <f t="shared" si="17"/>
        <v>51</v>
      </c>
      <c r="X35">
        <f t="shared" si="18"/>
        <v>159375</v>
      </c>
      <c r="Y35">
        <f t="shared" si="19"/>
        <v>47</v>
      </c>
      <c r="Z35">
        <f t="shared" si="20"/>
        <v>881.25</v>
      </c>
    </row>
    <row r="36" spans="1:26" x14ac:dyDescent="0.2">
      <c r="B36" t="s">
        <v>249</v>
      </c>
      <c r="I36">
        <v>20</v>
      </c>
      <c r="J36">
        <v>250</v>
      </c>
      <c r="K36">
        <f t="shared" si="8"/>
        <v>1550</v>
      </c>
      <c r="L36">
        <v>1140</v>
      </c>
      <c r="Q36">
        <v>78</v>
      </c>
      <c r="S36">
        <v>400</v>
      </c>
      <c r="T36">
        <v>47</v>
      </c>
      <c r="U36">
        <v>0.11799999999999999</v>
      </c>
      <c r="V36">
        <f t="shared" si="14"/>
        <v>54.3508</v>
      </c>
      <c r="W36">
        <f t="shared" si="17"/>
        <v>55</v>
      </c>
      <c r="X36">
        <f t="shared" si="18"/>
        <v>171875</v>
      </c>
      <c r="Y36">
        <f t="shared" si="19"/>
        <v>50</v>
      </c>
      <c r="Z36">
        <f t="shared" si="20"/>
        <v>937.5</v>
      </c>
    </row>
    <row r="37" spans="1:26" x14ac:dyDescent="0.2">
      <c r="B37" t="s">
        <v>250</v>
      </c>
      <c r="I37">
        <v>20</v>
      </c>
      <c r="J37">
        <v>250</v>
      </c>
      <c r="K37">
        <f t="shared" si="8"/>
        <v>1550</v>
      </c>
      <c r="L37">
        <v>1140</v>
      </c>
      <c r="Q37">
        <v>32</v>
      </c>
      <c r="S37">
        <v>640</v>
      </c>
      <c r="T37">
        <v>47</v>
      </c>
      <c r="U37">
        <v>0.11799999999999999</v>
      </c>
      <c r="V37">
        <f t="shared" si="14"/>
        <v>54.3508</v>
      </c>
      <c r="W37">
        <f t="shared" si="17"/>
        <v>59</v>
      </c>
      <c r="X37">
        <f t="shared" si="18"/>
        <v>184375</v>
      </c>
      <c r="Y37">
        <f t="shared" si="19"/>
        <v>54</v>
      </c>
      <c r="Z37">
        <f t="shared" si="20"/>
        <v>1012.5</v>
      </c>
    </row>
    <row r="38" spans="1:26" x14ac:dyDescent="0.2">
      <c r="B38" t="s">
        <v>251</v>
      </c>
      <c r="I38">
        <v>20</v>
      </c>
      <c r="J38">
        <v>250</v>
      </c>
      <c r="K38">
        <f t="shared" si="8"/>
        <v>1550</v>
      </c>
      <c r="L38">
        <v>1140</v>
      </c>
      <c r="Q38">
        <v>24</v>
      </c>
      <c r="S38">
        <v>720</v>
      </c>
      <c r="T38">
        <v>47</v>
      </c>
      <c r="U38">
        <v>0.11799999999999999</v>
      </c>
      <c r="V38">
        <f t="shared" si="14"/>
        <v>54.3508</v>
      </c>
      <c r="W38">
        <f t="shared" si="17"/>
        <v>60</v>
      </c>
      <c r="X38">
        <f t="shared" si="18"/>
        <v>187500</v>
      </c>
      <c r="Y38">
        <f t="shared" si="19"/>
        <v>55</v>
      </c>
      <c r="Z38">
        <f t="shared" si="20"/>
        <v>1031.25</v>
      </c>
    </row>
    <row r="39" spans="1:26" x14ac:dyDescent="0.2">
      <c r="B39" t="s">
        <v>252</v>
      </c>
      <c r="I39">
        <v>20</v>
      </c>
      <c r="J39">
        <v>250</v>
      </c>
      <c r="K39">
        <f t="shared" si="8"/>
        <v>1550</v>
      </c>
      <c r="L39">
        <v>1140</v>
      </c>
      <c r="Q39">
        <v>55</v>
      </c>
      <c r="S39">
        <v>240</v>
      </c>
      <c r="T39">
        <v>47</v>
      </c>
      <c r="U39">
        <v>0.11799999999999999</v>
      </c>
      <c r="V39">
        <f t="shared" si="14"/>
        <v>54.3508</v>
      </c>
      <c r="W39">
        <f t="shared" si="17"/>
        <v>50</v>
      </c>
      <c r="X39">
        <f t="shared" si="18"/>
        <v>156250</v>
      </c>
      <c r="Y39">
        <f t="shared" si="19"/>
        <v>45</v>
      </c>
      <c r="Z39">
        <f t="shared" si="20"/>
        <v>843.75</v>
      </c>
    </row>
    <row r="40" spans="1:26" x14ac:dyDescent="0.2">
      <c r="B40" t="s">
        <v>248</v>
      </c>
      <c r="I40">
        <v>20</v>
      </c>
      <c r="J40">
        <v>250</v>
      </c>
      <c r="K40">
        <f t="shared" si="8"/>
        <v>0</v>
      </c>
      <c r="L40">
        <v>0</v>
      </c>
      <c r="Q40">
        <v>100</v>
      </c>
      <c r="S40">
        <v>240</v>
      </c>
      <c r="T40">
        <v>47</v>
      </c>
      <c r="U40">
        <v>0</v>
      </c>
      <c r="V40">
        <f t="shared" si="14"/>
        <v>0</v>
      </c>
      <c r="W40">
        <f t="shared" si="17"/>
        <v>12</v>
      </c>
      <c r="X40">
        <f t="shared" si="18"/>
        <v>37500</v>
      </c>
      <c r="Y40">
        <f t="shared" si="19"/>
        <v>7</v>
      </c>
      <c r="Z40">
        <f t="shared" si="20"/>
        <v>131.25</v>
      </c>
    </row>
    <row r="41" spans="1:26" x14ac:dyDescent="0.2">
      <c r="B41" t="s">
        <v>249</v>
      </c>
      <c r="I41">
        <v>20</v>
      </c>
      <c r="J41">
        <v>250</v>
      </c>
      <c r="K41">
        <f t="shared" si="8"/>
        <v>0</v>
      </c>
      <c r="L41">
        <v>0</v>
      </c>
      <c r="Q41">
        <v>78</v>
      </c>
      <c r="S41">
        <v>400</v>
      </c>
      <c r="T41">
        <v>47</v>
      </c>
      <c r="U41">
        <v>0</v>
      </c>
      <c r="V41">
        <f t="shared" si="14"/>
        <v>0</v>
      </c>
      <c r="W41">
        <f t="shared" si="17"/>
        <v>16</v>
      </c>
      <c r="X41">
        <f t="shared" si="18"/>
        <v>50000</v>
      </c>
      <c r="Y41">
        <f t="shared" si="19"/>
        <v>11</v>
      </c>
      <c r="Z41">
        <f t="shared" si="20"/>
        <v>206.25</v>
      </c>
    </row>
    <row r="42" spans="1:26" x14ac:dyDescent="0.2">
      <c r="B42" t="s">
        <v>250</v>
      </c>
      <c r="I42">
        <v>20</v>
      </c>
      <c r="J42">
        <v>250</v>
      </c>
      <c r="K42">
        <f t="shared" si="8"/>
        <v>0</v>
      </c>
      <c r="L42">
        <v>0</v>
      </c>
      <c r="Q42">
        <v>32</v>
      </c>
      <c r="S42">
        <v>640</v>
      </c>
      <c r="T42">
        <v>47</v>
      </c>
      <c r="U42">
        <v>0</v>
      </c>
      <c r="V42">
        <f t="shared" si="14"/>
        <v>0</v>
      </c>
      <c r="W42">
        <f t="shared" si="17"/>
        <v>20</v>
      </c>
      <c r="X42">
        <f t="shared" si="18"/>
        <v>62500</v>
      </c>
      <c r="Y42">
        <f t="shared" si="19"/>
        <v>15</v>
      </c>
      <c r="Z42">
        <f t="shared" si="20"/>
        <v>281.25</v>
      </c>
    </row>
    <row r="43" spans="1:26" x14ac:dyDescent="0.2">
      <c r="B43" t="s">
        <v>251</v>
      </c>
      <c r="I43">
        <v>20</v>
      </c>
      <c r="J43">
        <v>250</v>
      </c>
      <c r="K43">
        <f t="shared" si="8"/>
        <v>0</v>
      </c>
      <c r="L43">
        <v>0</v>
      </c>
      <c r="Q43">
        <v>24</v>
      </c>
      <c r="S43">
        <v>720</v>
      </c>
      <c r="T43">
        <v>47</v>
      </c>
      <c r="U43">
        <v>0</v>
      </c>
      <c r="V43">
        <f t="shared" si="14"/>
        <v>0</v>
      </c>
      <c r="W43">
        <f t="shared" si="17"/>
        <v>21</v>
      </c>
      <c r="X43">
        <f t="shared" si="18"/>
        <v>65625</v>
      </c>
      <c r="Y43">
        <f t="shared" si="19"/>
        <v>16</v>
      </c>
      <c r="Z43">
        <f t="shared" si="20"/>
        <v>300</v>
      </c>
    </row>
    <row r="44" spans="1:26" x14ac:dyDescent="0.2">
      <c r="B44" t="s">
        <v>252</v>
      </c>
      <c r="I44">
        <v>20</v>
      </c>
      <c r="J44">
        <v>250</v>
      </c>
      <c r="K44">
        <f t="shared" si="8"/>
        <v>0</v>
      </c>
      <c r="L44">
        <v>0</v>
      </c>
      <c r="Q44">
        <v>55</v>
      </c>
      <c r="S44">
        <v>240</v>
      </c>
      <c r="T44">
        <v>47</v>
      </c>
      <c r="U44">
        <v>0</v>
      </c>
      <c r="V44">
        <f t="shared" si="14"/>
        <v>0</v>
      </c>
      <c r="W44">
        <f t="shared" si="17"/>
        <v>11</v>
      </c>
      <c r="X44">
        <f t="shared" si="18"/>
        <v>34375</v>
      </c>
      <c r="Y44">
        <f t="shared" si="19"/>
        <v>6</v>
      </c>
      <c r="Z44">
        <f t="shared" si="20"/>
        <v>112.5</v>
      </c>
    </row>
    <row r="45" spans="1:26" x14ac:dyDescent="0.2">
      <c r="A45" t="s">
        <v>253</v>
      </c>
      <c r="I45">
        <v>15</v>
      </c>
      <c r="J45">
        <v>310</v>
      </c>
      <c r="K45">
        <f t="shared" si="8"/>
        <v>1886</v>
      </c>
      <c r="L45">
        <v>1387</v>
      </c>
      <c r="Q45">
        <v>55</v>
      </c>
      <c r="S45">
        <v>240</v>
      </c>
      <c r="T45">
        <v>50</v>
      </c>
      <c r="U45">
        <v>8.2500000000000004E-2</v>
      </c>
      <c r="V45">
        <f t="shared" si="14"/>
        <v>40.425000000000004</v>
      </c>
      <c r="W45">
        <f t="shared" si="17"/>
        <v>59</v>
      </c>
      <c r="X45">
        <f t="shared" si="18"/>
        <v>184375</v>
      </c>
      <c r="Y45">
        <f t="shared" si="19"/>
        <v>50</v>
      </c>
      <c r="Z45">
        <f t="shared" si="20"/>
        <v>937.5</v>
      </c>
    </row>
    <row r="46" spans="1:26" x14ac:dyDescent="0.2">
      <c r="B46" t="s">
        <v>248</v>
      </c>
      <c r="I46">
        <v>15</v>
      </c>
      <c r="J46">
        <v>310</v>
      </c>
      <c r="K46">
        <f t="shared" si="8"/>
        <v>1886</v>
      </c>
      <c r="L46">
        <v>1387</v>
      </c>
      <c r="Q46">
        <v>100</v>
      </c>
      <c r="S46">
        <v>240</v>
      </c>
      <c r="T46">
        <v>50</v>
      </c>
      <c r="U46">
        <v>8.2500000000000004E-2</v>
      </c>
      <c r="V46">
        <f t="shared" si="14"/>
        <v>40.425000000000004</v>
      </c>
      <c r="W46">
        <f t="shared" si="17"/>
        <v>61</v>
      </c>
      <c r="X46">
        <f t="shared" si="18"/>
        <v>190625</v>
      </c>
      <c r="Y46">
        <f t="shared" si="19"/>
        <v>51</v>
      </c>
      <c r="Z46">
        <f t="shared" si="20"/>
        <v>956.25</v>
      </c>
    </row>
    <row r="47" spans="1:26" x14ac:dyDescent="0.2">
      <c r="B47" t="s">
        <v>249</v>
      </c>
      <c r="I47">
        <v>15</v>
      </c>
      <c r="J47">
        <v>310</v>
      </c>
      <c r="K47">
        <f t="shared" si="8"/>
        <v>1886</v>
      </c>
      <c r="L47">
        <v>1387</v>
      </c>
      <c r="Q47">
        <v>51</v>
      </c>
      <c r="S47">
        <v>400</v>
      </c>
      <c r="T47">
        <v>50</v>
      </c>
      <c r="U47">
        <v>8.2500000000000004E-2</v>
      </c>
      <c r="V47">
        <f t="shared" si="14"/>
        <v>40.425000000000004</v>
      </c>
      <c r="W47">
        <f t="shared" si="17"/>
        <v>64</v>
      </c>
      <c r="X47">
        <f t="shared" si="18"/>
        <v>200000</v>
      </c>
      <c r="Y47">
        <f t="shared" si="19"/>
        <v>54</v>
      </c>
      <c r="Z47">
        <f t="shared" si="20"/>
        <v>1012.5</v>
      </c>
    </row>
    <row r="48" spans="1:26" x14ac:dyDescent="0.2">
      <c r="B48" t="s">
        <v>250</v>
      </c>
      <c r="I48">
        <v>15</v>
      </c>
      <c r="J48">
        <v>310</v>
      </c>
      <c r="K48">
        <f t="shared" si="8"/>
        <v>1886</v>
      </c>
      <c r="L48">
        <v>1387</v>
      </c>
      <c r="Q48">
        <v>32</v>
      </c>
      <c r="S48">
        <v>640</v>
      </c>
      <c r="T48">
        <v>50</v>
      </c>
      <c r="U48">
        <v>8.2500000000000004E-2</v>
      </c>
      <c r="V48">
        <f t="shared" si="14"/>
        <v>40.425000000000004</v>
      </c>
      <c r="W48">
        <f t="shared" si="17"/>
        <v>68</v>
      </c>
      <c r="X48">
        <f t="shared" si="18"/>
        <v>212500</v>
      </c>
      <c r="Y48">
        <f t="shared" si="19"/>
        <v>59</v>
      </c>
      <c r="Z48">
        <f t="shared" si="20"/>
        <v>1106.25</v>
      </c>
    </row>
    <row r="49" spans="1:26" x14ac:dyDescent="0.2">
      <c r="B49" t="s">
        <v>251</v>
      </c>
      <c r="I49">
        <v>15</v>
      </c>
      <c r="J49">
        <v>310</v>
      </c>
      <c r="K49">
        <f t="shared" si="8"/>
        <v>1886</v>
      </c>
      <c r="L49">
        <v>1387</v>
      </c>
      <c r="Q49">
        <v>24</v>
      </c>
      <c r="S49">
        <v>720</v>
      </c>
      <c r="T49">
        <v>50</v>
      </c>
      <c r="U49">
        <v>8.2500000000000004E-2</v>
      </c>
      <c r="V49">
        <f t="shared" si="14"/>
        <v>40.425000000000004</v>
      </c>
      <c r="W49">
        <f t="shared" si="17"/>
        <v>70</v>
      </c>
      <c r="X49">
        <f t="shared" si="18"/>
        <v>218750</v>
      </c>
      <c r="Y49">
        <f t="shared" si="19"/>
        <v>60</v>
      </c>
      <c r="Z49">
        <f t="shared" si="20"/>
        <v>1125</v>
      </c>
    </row>
    <row r="50" spans="1:26" x14ac:dyDescent="0.2">
      <c r="B50" t="s">
        <v>252</v>
      </c>
      <c r="I50">
        <v>15</v>
      </c>
      <c r="J50">
        <v>310</v>
      </c>
      <c r="K50">
        <f t="shared" si="8"/>
        <v>1886</v>
      </c>
      <c r="L50">
        <v>1387</v>
      </c>
      <c r="Q50">
        <v>55</v>
      </c>
      <c r="S50">
        <v>240</v>
      </c>
      <c r="T50">
        <v>50</v>
      </c>
      <c r="U50">
        <v>8.2500000000000004E-2</v>
      </c>
      <c r="V50">
        <f t="shared" si="14"/>
        <v>40.425000000000004</v>
      </c>
      <c r="W50">
        <f t="shared" si="17"/>
        <v>59</v>
      </c>
      <c r="X50">
        <f t="shared" si="18"/>
        <v>184375</v>
      </c>
      <c r="Y50">
        <f t="shared" si="19"/>
        <v>50</v>
      </c>
      <c r="Z50">
        <f t="shared" si="20"/>
        <v>937.5</v>
      </c>
    </row>
    <row r="51" spans="1:26" x14ac:dyDescent="0.2">
      <c r="B51" t="s">
        <v>248</v>
      </c>
      <c r="I51">
        <v>15</v>
      </c>
      <c r="J51">
        <v>310</v>
      </c>
      <c r="K51">
        <f t="shared" si="8"/>
        <v>0</v>
      </c>
      <c r="L51">
        <v>0</v>
      </c>
      <c r="Q51">
        <v>100</v>
      </c>
      <c r="S51">
        <v>240</v>
      </c>
      <c r="T51">
        <v>50</v>
      </c>
      <c r="U51">
        <v>0</v>
      </c>
      <c r="V51">
        <f t="shared" si="14"/>
        <v>0</v>
      </c>
      <c r="W51">
        <f t="shared" si="17"/>
        <v>17</v>
      </c>
      <c r="X51">
        <f t="shared" si="18"/>
        <v>53125</v>
      </c>
      <c r="Y51">
        <f t="shared" si="19"/>
        <v>8</v>
      </c>
      <c r="Z51">
        <f t="shared" si="20"/>
        <v>150</v>
      </c>
    </row>
    <row r="52" spans="1:26" x14ac:dyDescent="0.2">
      <c r="B52" t="s">
        <v>249</v>
      </c>
      <c r="I52">
        <v>15</v>
      </c>
      <c r="J52">
        <v>310</v>
      </c>
      <c r="K52">
        <f t="shared" si="8"/>
        <v>0</v>
      </c>
      <c r="L52">
        <v>0</v>
      </c>
      <c r="Q52">
        <v>51</v>
      </c>
      <c r="S52">
        <v>400</v>
      </c>
      <c r="T52">
        <v>50</v>
      </c>
      <c r="U52">
        <v>0</v>
      </c>
      <c r="V52">
        <f t="shared" si="14"/>
        <v>0</v>
      </c>
      <c r="W52">
        <f t="shared" si="17"/>
        <v>20</v>
      </c>
      <c r="X52">
        <f t="shared" si="18"/>
        <v>62500</v>
      </c>
      <c r="Y52">
        <f t="shared" si="19"/>
        <v>11</v>
      </c>
      <c r="Z52">
        <f t="shared" si="20"/>
        <v>206.25</v>
      </c>
    </row>
    <row r="53" spans="1:26" x14ac:dyDescent="0.2">
      <c r="B53" t="s">
        <v>250</v>
      </c>
      <c r="I53">
        <v>15</v>
      </c>
      <c r="J53">
        <v>310</v>
      </c>
      <c r="K53">
        <f t="shared" si="8"/>
        <v>0</v>
      </c>
      <c r="L53">
        <v>0</v>
      </c>
      <c r="Q53">
        <v>32</v>
      </c>
      <c r="S53">
        <v>640</v>
      </c>
      <c r="T53">
        <v>50</v>
      </c>
      <c r="U53">
        <v>0</v>
      </c>
      <c r="V53">
        <f t="shared" si="14"/>
        <v>0</v>
      </c>
      <c r="W53">
        <f t="shared" si="17"/>
        <v>25</v>
      </c>
      <c r="X53">
        <f t="shared" si="18"/>
        <v>78125</v>
      </c>
      <c r="Y53">
        <f t="shared" si="19"/>
        <v>15</v>
      </c>
      <c r="Z53">
        <f t="shared" si="20"/>
        <v>281.25</v>
      </c>
    </row>
    <row r="54" spans="1:26" x14ac:dyDescent="0.2">
      <c r="B54" t="s">
        <v>251</v>
      </c>
      <c r="I54">
        <v>15</v>
      </c>
      <c r="J54">
        <v>310</v>
      </c>
      <c r="K54">
        <f t="shared" si="8"/>
        <v>0</v>
      </c>
      <c r="L54">
        <v>0</v>
      </c>
      <c r="Q54">
        <v>24</v>
      </c>
      <c r="S54">
        <v>720</v>
      </c>
      <c r="T54">
        <v>50</v>
      </c>
      <c r="U54">
        <v>0</v>
      </c>
      <c r="V54">
        <f t="shared" si="14"/>
        <v>0</v>
      </c>
      <c r="W54">
        <f t="shared" si="17"/>
        <v>26</v>
      </c>
      <c r="X54">
        <f t="shared" si="18"/>
        <v>81250</v>
      </c>
      <c r="Y54">
        <f t="shared" si="19"/>
        <v>17</v>
      </c>
      <c r="Z54">
        <f t="shared" si="20"/>
        <v>318.75</v>
      </c>
    </row>
    <row r="55" spans="1:26" x14ac:dyDescent="0.2">
      <c r="B55" t="s">
        <v>252</v>
      </c>
      <c r="I55">
        <v>15</v>
      </c>
      <c r="J55">
        <v>310</v>
      </c>
      <c r="K55">
        <f t="shared" si="8"/>
        <v>0</v>
      </c>
      <c r="L55">
        <v>0</v>
      </c>
      <c r="Q55">
        <v>60</v>
      </c>
      <c r="S55">
        <v>240</v>
      </c>
      <c r="T55">
        <v>50</v>
      </c>
      <c r="U55">
        <v>0</v>
      </c>
      <c r="V55">
        <f t="shared" si="14"/>
        <v>0</v>
      </c>
      <c r="W55">
        <f t="shared" si="17"/>
        <v>16</v>
      </c>
      <c r="X55">
        <f t="shared" si="18"/>
        <v>50000</v>
      </c>
      <c r="Y55">
        <f t="shared" si="19"/>
        <v>7</v>
      </c>
      <c r="Z55">
        <f t="shared" si="20"/>
        <v>131.25</v>
      </c>
    </row>
    <row r="56" spans="1:26" x14ac:dyDescent="0.2">
      <c r="A56" t="s">
        <v>254</v>
      </c>
      <c r="I56">
        <v>12</v>
      </c>
      <c r="J56">
        <v>160</v>
      </c>
      <c r="K56">
        <f t="shared" si="8"/>
        <v>7614</v>
      </c>
      <c r="L56">
        <v>5600</v>
      </c>
      <c r="Q56">
        <v>0</v>
      </c>
      <c r="S56">
        <v>185</v>
      </c>
      <c r="T56">
        <v>78</v>
      </c>
      <c r="U56">
        <v>0.314</v>
      </c>
      <c r="V56">
        <f t="shared" si="14"/>
        <v>240.02160000000003</v>
      </c>
      <c r="W56">
        <f t="shared" si="17"/>
        <v>104</v>
      </c>
      <c r="X56">
        <f t="shared" si="18"/>
        <v>325000</v>
      </c>
      <c r="Y56">
        <f t="shared" si="19"/>
        <v>89</v>
      </c>
      <c r="Z56">
        <f t="shared" si="20"/>
        <v>1668.75</v>
      </c>
    </row>
    <row r="57" spans="1:26" x14ac:dyDescent="0.2">
      <c r="B57" t="s">
        <v>248</v>
      </c>
      <c r="I57">
        <v>12</v>
      </c>
      <c r="J57">
        <v>160</v>
      </c>
      <c r="K57">
        <f t="shared" si="8"/>
        <v>0</v>
      </c>
      <c r="L57">
        <v>0</v>
      </c>
      <c r="Q57">
        <v>98</v>
      </c>
      <c r="S57">
        <v>240</v>
      </c>
      <c r="T57">
        <v>53</v>
      </c>
      <c r="U57">
        <v>0</v>
      </c>
      <c r="V57">
        <f t="shared" si="14"/>
        <v>0</v>
      </c>
      <c r="W57">
        <f t="shared" si="17"/>
        <v>20</v>
      </c>
      <c r="X57">
        <f t="shared" si="18"/>
        <v>62500</v>
      </c>
      <c r="Y57">
        <f t="shared" si="19"/>
        <v>8</v>
      </c>
      <c r="Z57">
        <f t="shared" si="20"/>
        <v>150</v>
      </c>
    </row>
    <row r="58" spans="1:26" x14ac:dyDescent="0.2">
      <c r="B58" t="s">
        <v>249</v>
      </c>
      <c r="I58">
        <v>12</v>
      </c>
      <c r="J58">
        <v>160</v>
      </c>
      <c r="K58">
        <f t="shared" si="8"/>
        <v>0</v>
      </c>
      <c r="L58">
        <v>0</v>
      </c>
      <c r="Q58">
        <v>72</v>
      </c>
      <c r="S58">
        <v>400</v>
      </c>
      <c r="T58">
        <v>53</v>
      </c>
      <c r="U58">
        <v>0</v>
      </c>
      <c r="V58">
        <f t="shared" si="14"/>
        <v>0</v>
      </c>
      <c r="W58">
        <f t="shared" si="17"/>
        <v>24</v>
      </c>
      <c r="X58">
        <f t="shared" si="18"/>
        <v>75000</v>
      </c>
      <c r="Y58">
        <f t="shared" si="19"/>
        <v>12</v>
      </c>
      <c r="Z58">
        <f t="shared" si="20"/>
        <v>225</v>
      </c>
    </row>
    <row r="59" spans="1:26" x14ac:dyDescent="0.2">
      <c r="B59" t="s">
        <v>250</v>
      </c>
      <c r="I59">
        <v>12</v>
      </c>
      <c r="J59">
        <v>160</v>
      </c>
      <c r="K59">
        <f t="shared" si="8"/>
        <v>0</v>
      </c>
      <c r="L59">
        <v>0</v>
      </c>
      <c r="Q59">
        <v>24</v>
      </c>
      <c r="S59">
        <v>640</v>
      </c>
      <c r="T59">
        <v>53</v>
      </c>
      <c r="U59">
        <v>0</v>
      </c>
      <c r="V59">
        <f t="shared" si="14"/>
        <v>0</v>
      </c>
      <c r="W59">
        <f t="shared" si="17"/>
        <v>28</v>
      </c>
      <c r="X59">
        <f t="shared" si="18"/>
        <v>87500</v>
      </c>
      <c r="Y59">
        <f t="shared" si="19"/>
        <v>16</v>
      </c>
      <c r="Z59">
        <f t="shared" si="20"/>
        <v>300</v>
      </c>
    </row>
    <row r="60" spans="1:26" x14ac:dyDescent="0.2">
      <c r="B60" t="s">
        <v>251</v>
      </c>
      <c r="I60">
        <v>12</v>
      </c>
      <c r="J60">
        <v>160</v>
      </c>
      <c r="K60">
        <f t="shared" si="8"/>
        <v>0</v>
      </c>
      <c r="L60">
        <v>0</v>
      </c>
      <c r="Q60">
        <v>18</v>
      </c>
      <c r="S60">
        <v>720</v>
      </c>
      <c r="T60">
        <v>53</v>
      </c>
      <c r="U60">
        <v>0</v>
      </c>
      <c r="V60">
        <f t="shared" si="14"/>
        <v>0</v>
      </c>
      <c r="W60">
        <f t="shared" si="17"/>
        <v>29</v>
      </c>
      <c r="X60">
        <f t="shared" si="18"/>
        <v>90625</v>
      </c>
      <c r="Y60">
        <f t="shared" si="19"/>
        <v>17</v>
      </c>
      <c r="Z60">
        <f t="shared" si="20"/>
        <v>318.75</v>
      </c>
    </row>
    <row r="61" spans="1:26" x14ac:dyDescent="0.2">
      <c r="B61" t="s">
        <v>252</v>
      </c>
      <c r="I61">
        <v>12</v>
      </c>
      <c r="J61">
        <v>160</v>
      </c>
      <c r="K61">
        <f t="shared" si="8"/>
        <v>0</v>
      </c>
      <c r="L61">
        <v>0</v>
      </c>
      <c r="Q61">
        <v>76</v>
      </c>
      <c r="S61">
        <v>240</v>
      </c>
      <c r="T61">
        <v>53</v>
      </c>
      <c r="U61">
        <v>0</v>
      </c>
      <c r="V61">
        <f t="shared" si="14"/>
        <v>0</v>
      </c>
      <c r="W61">
        <f t="shared" si="17"/>
        <v>20</v>
      </c>
      <c r="X61">
        <f t="shared" si="18"/>
        <v>62500</v>
      </c>
      <c r="Y61">
        <f t="shared" si="19"/>
        <v>8</v>
      </c>
      <c r="Z61">
        <f t="shared" si="20"/>
        <v>150</v>
      </c>
    </row>
    <row r="62" spans="1:26" x14ac:dyDescent="0.2">
      <c r="A62" t="s">
        <v>255</v>
      </c>
      <c r="I62">
        <v>8</v>
      </c>
      <c r="J62">
        <v>250</v>
      </c>
      <c r="K62">
        <f t="shared" si="8"/>
        <v>1740</v>
      </c>
      <c r="L62">
        <v>1280</v>
      </c>
      <c r="Q62">
        <v>48</v>
      </c>
      <c r="S62">
        <v>400</v>
      </c>
      <c r="T62">
        <v>55</v>
      </c>
      <c r="U62">
        <v>0.14000000000000001</v>
      </c>
      <c r="V62">
        <f t="shared" si="14"/>
        <v>75.460000000000022</v>
      </c>
      <c r="W62">
        <f t="shared" si="17"/>
        <v>70</v>
      </c>
      <c r="X62">
        <f t="shared" si="18"/>
        <v>218750</v>
      </c>
      <c r="Y62">
        <f t="shared" si="19"/>
        <v>55</v>
      </c>
      <c r="Z62">
        <f t="shared" si="20"/>
        <v>1031.25</v>
      </c>
    </row>
    <row r="63" spans="1:26" x14ac:dyDescent="0.2">
      <c r="B63" t="s">
        <v>248</v>
      </c>
      <c r="I63">
        <v>8</v>
      </c>
      <c r="J63">
        <v>250</v>
      </c>
      <c r="K63">
        <f t="shared" si="8"/>
        <v>1740</v>
      </c>
      <c r="L63">
        <v>1280</v>
      </c>
      <c r="Q63">
        <v>90</v>
      </c>
      <c r="S63">
        <v>240</v>
      </c>
      <c r="T63">
        <v>55</v>
      </c>
      <c r="U63">
        <v>0.14000000000000001</v>
      </c>
      <c r="V63">
        <f t="shared" si="14"/>
        <v>75.460000000000022</v>
      </c>
      <c r="W63">
        <f t="shared" si="17"/>
        <v>66</v>
      </c>
      <c r="X63">
        <f t="shared" si="18"/>
        <v>206250</v>
      </c>
      <c r="Y63">
        <f t="shared" si="19"/>
        <v>52</v>
      </c>
      <c r="Z63">
        <f t="shared" si="20"/>
        <v>975</v>
      </c>
    </row>
    <row r="64" spans="1:26" x14ac:dyDescent="0.2">
      <c r="B64" t="s">
        <v>249</v>
      </c>
      <c r="I64">
        <v>8</v>
      </c>
      <c r="J64">
        <v>250</v>
      </c>
      <c r="K64">
        <f t="shared" si="8"/>
        <v>1740</v>
      </c>
      <c r="L64">
        <v>1280</v>
      </c>
      <c r="Q64">
        <v>72</v>
      </c>
      <c r="S64">
        <v>400</v>
      </c>
      <c r="T64">
        <v>55</v>
      </c>
      <c r="U64">
        <v>0.14000000000000001</v>
      </c>
      <c r="V64">
        <f t="shared" si="14"/>
        <v>75.460000000000022</v>
      </c>
      <c r="W64">
        <f t="shared" si="17"/>
        <v>70</v>
      </c>
      <c r="X64">
        <f t="shared" si="18"/>
        <v>218750</v>
      </c>
      <c r="Y64">
        <f t="shared" si="19"/>
        <v>56</v>
      </c>
      <c r="Z64">
        <f t="shared" si="20"/>
        <v>1050</v>
      </c>
    </row>
    <row r="65" spans="1:26" x14ac:dyDescent="0.2">
      <c r="B65" t="s">
        <v>250</v>
      </c>
      <c r="I65">
        <v>8</v>
      </c>
      <c r="J65">
        <v>250</v>
      </c>
      <c r="K65">
        <f t="shared" si="8"/>
        <v>1740</v>
      </c>
      <c r="L65">
        <v>1280</v>
      </c>
      <c r="Q65">
        <v>32</v>
      </c>
      <c r="S65">
        <v>640</v>
      </c>
      <c r="T65">
        <v>55</v>
      </c>
      <c r="U65">
        <v>0.14000000000000001</v>
      </c>
      <c r="V65">
        <f t="shared" si="14"/>
        <v>75.460000000000022</v>
      </c>
      <c r="W65">
        <f t="shared" si="17"/>
        <v>74</v>
      </c>
      <c r="X65">
        <f t="shared" si="18"/>
        <v>231250</v>
      </c>
      <c r="Y65">
        <f t="shared" si="19"/>
        <v>60</v>
      </c>
      <c r="Z65">
        <f t="shared" si="20"/>
        <v>1125</v>
      </c>
    </row>
    <row r="66" spans="1:26" x14ac:dyDescent="0.2">
      <c r="B66" t="s">
        <v>251</v>
      </c>
      <c r="I66">
        <v>8</v>
      </c>
      <c r="J66">
        <v>250</v>
      </c>
      <c r="K66">
        <f t="shared" si="8"/>
        <v>1740</v>
      </c>
      <c r="L66">
        <v>1280</v>
      </c>
      <c r="Q66">
        <v>24</v>
      </c>
      <c r="S66">
        <v>720</v>
      </c>
      <c r="T66">
        <v>55</v>
      </c>
      <c r="U66">
        <v>0.14000000000000001</v>
      </c>
      <c r="V66">
        <f t="shared" si="14"/>
        <v>75.460000000000022</v>
      </c>
      <c r="W66">
        <f t="shared" si="17"/>
        <v>75</v>
      </c>
      <c r="X66">
        <f t="shared" si="18"/>
        <v>234375</v>
      </c>
      <c r="Y66">
        <f t="shared" si="19"/>
        <v>61</v>
      </c>
      <c r="Z66">
        <f t="shared" si="20"/>
        <v>1143.75</v>
      </c>
    </row>
    <row r="67" spans="1:26" x14ac:dyDescent="0.2">
      <c r="B67" t="s">
        <v>252</v>
      </c>
      <c r="I67">
        <v>8</v>
      </c>
      <c r="J67">
        <v>250</v>
      </c>
      <c r="K67">
        <f t="shared" si="8"/>
        <v>1740</v>
      </c>
      <c r="L67">
        <v>1280</v>
      </c>
      <c r="Q67">
        <v>63</v>
      </c>
      <c r="S67">
        <v>240</v>
      </c>
      <c r="T67">
        <v>55</v>
      </c>
      <c r="U67">
        <v>0.14000000000000001</v>
      </c>
      <c r="V67">
        <f t="shared" si="14"/>
        <v>75.460000000000022</v>
      </c>
      <c r="W67">
        <f t="shared" si="17"/>
        <v>66</v>
      </c>
      <c r="X67">
        <f t="shared" si="18"/>
        <v>206250</v>
      </c>
      <c r="Y67">
        <f t="shared" si="19"/>
        <v>51</v>
      </c>
      <c r="Z67">
        <f t="shared" si="20"/>
        <v>956.25</v>
      </c>
    </row>
    <row r="68" spans="1:26" x14ac:dyDescent="0.2">
      <c r="B68" t="s">
        <v>248</v>
      </c>
      <c r="I68">
        <v>8</v>
      </c>
      <c r="J68">
        <v>250</v>
      </c>
      <c r="K68">
        <f t="shared" si="8"/>
        <v>0</v>
      </c>
      <c r="L68">
        <v>0</v>
      </c>
      <c r="Q68">
        <v>90</v>
      </c>
      <c r="S68">
        <v>240</v>
      </c>
      <c r="T68">
        <v>55</v>
      </c>
      <c r="U68">
        <v>0</v>
      </c>
      <c r="V68">
        <f t="shared" si="14"/>
        <v>0</v>
      </c>
      <c r="W68">
        <f t="shared" si="17"/>
        <v>24</v>
      </c>
      <c r="X68">
        <f t="shared" si="18"/>
        <v>75000</v>
      </c>
      <c r="Y68">
        <f t="shared" si="19"/>
        <v>10</v>
      </c>
      <c r="Z68">
        <f t="shared" si="20"/>
        <v>187.5</v>
      </c>
    </row>
    <row r="69" spans="1:26" x14ac:dyDescent="0.2">
      <c r="B69" t="s">
        <v>249</v>
      </c>
      <c r="I69">
        <v>8</v>
      </c>
      <c r="J69">
        <v>250</v>
      </c>
      <c r="K69">
        <f t="shared" si="8"/>
        <v>0</v>
      </c>
      <c r="L69">
        <v>0</v>
      </c>
      <c r="Q69">
        <v>72</v>
      </c>
      <c r="S69">
        <v>400</v>
      </c>
      <c r="T69">
        <v>55</v>
      </c>
      <c r="U69">
        <v>0</v>
      </c>
      <c r="V69">
        <f t="shared" si="14"/>
        <v>0</v>
      </c>
      <c r="W69">
        <f t="shared" si="17"/>
        <v>28</v>
      </c>
      <c r="X69">
        <f t="shared" si="18"/>
        <v>87500</v>
      </c>
      <c r="Y69">
        <f t="shared" si="19"/>
        <v>14</v>
      </c>
      <c r="Z69">
        <f t="shared" si="20"/>
        <v>262.5</v>
      </c>
    </row>
    <row r="70" spans="1:26" x14ac:dyDescent="0.2">
      <c r="B70" t="s">
        <v>250</v>
      </c>
      <c r="I70">
        <v>8</v>
      </c>
      <c r="J70">
        <v>250</v>
      </c>
      <c r="K70">
        <f t="shared" si="8"/>
        <v>0</v>
      </c>
      <c r="L70">
        <v>0</v>
      </c>
      <c r="Q70">
        <v>32</v>
      </c>
      <c r="S70">
        <v>640</v>
      </c>
      <c r="T70">
        <v>55</v>
      </c>
      <c r="U70">
        <v>0</v>
      </c>
      <c r="V70">
        <f t="shared" si="14"/>
        <v>0</v>
      </c>
      <c r="W70">
        <f t="shared" si="17"/>
        <v>32</v>
      </c>
      <c r="X70">
        <f t="shared" si="18"/>
        <v>100000</v>
      </c>
      <c r="Y70">
        <f t="shared" si="19"/>
        <v>18</v>
      </c>
      <c r="Z70">
        <f t="shared" si="20"/>
        <v>337.5</v>
      </c>
    </row>
    <row r="71" spans="1:26" x14ac:dyDescent="0.2">
      <c r="B71" t="s">
        <v>251</v>
      </c>
      <c r="I71">
        <v>8</v>
      </c>
      <c r="J71">
        <v>250</v>
      </c>
      <c r="K71">
        <f t="shared" si="8"/>
        <v>0</v>
      </c>
      <c r="L71">
        <v>0</v>
      </c>
      <c r="Q71">
        <v>24</v>
      </c>
      <c r="S71">
        <v>720</v>
      </c>
      <c r="T71">
        <v>55</v>
      </c>
      <c r="U71">
        <v>0</v>
      </c>
      <c r="V71">
        <f t="shared" si="14"/>
        <v>0</v>
      </c>
      <c r="W71">
        <f t="shared" si="17"/>
        <v>33</v>
      </c>
      <c r="X71">
        <f t="shared" si="18"/>
        <v>103125</v>
      </c>
      <c r="Y71">
        <f t="shared" si="19"/>
        <v>19</v>
      </c>
      <c r="Z71">
        <f t="shared" si="20"/>
        <v>356.25</v>
      </c>
    </row>
    <row r="72" spans="1:26" x14ac:dyDescent="0.2">
      <c r="B72" t="s">
        <v>252</v>
      </c>
      <c r="I72">
        <v>8</v>
      </c>
      <c r="J72">
        <v>250</v>
      </c>
      <c r="K72">
        <f t="shared" si="8"/>
        <v>0</v>
      </c>
      <c r="L72">
        <v>0</v>
      </c>
      <c r="Q72">
        <v>63</v>
      </c>
      <c r="S72">
        <v>240</v>
      </c>
      <c r="T72">
        <v>55</v>
      </c>
      <c r="U72">
        <v>0</v>
      </c>
      <c r="V72">
        <f t="shared" si="14"/>
        <v>0</v>
      </c>
      <c r="W72">
        <f t="shared" si="17"/>
        <v>24</v>
      </c>
      <c r="X72">
        <f t="shared" si="18"/>
        <v>75000</v>
      </c>
      <c r="Y72">
        <f t="shared" si="19"/>
        <v>9</v>
      </c>
      <c r="Z72">
        <f t="shared" si="20"/>
        <v>168.75</v>
      </c>
    </row>
    <row r="73" spans="1:26" x14ac:dyDescent="0.2">
      <c r="A73" t="s">
        <v>256</v>
      </c>
      <c r="I73">
        <v>6</v>
      </c>
      <c r="J73">
        <v>160</v>
      </c>
      <c r="K73">
        <f t="shared" si="8"/>
        <v>2882</v>
      </c>
      <c r="L73">
        <v>2120</v>
      </c>
      <c r="Q73">
        <v>0</v>
      </c>
      <c r="S73">
        <v>185</v>
      </c>
      <c r="T73">
        <v>126</v>
      </c>
      <c r="U73">
        <v>0.152</v>
      </c>
      <c r="V73">
        <f t="shared" si="14"/>
        <v>187.68960000000001</v>
      </c>
      <c r="W73">
        <f t="shared" si="17"/>
        <v>81</v>
      </c>
      <c r="X73">
        <f t="shared" si="18"/>
        <v>253125</v>
      </c>
      <c r="Y73">
        <f t="shared" si="19"/>
        <v>59</v>
      </c>
      <c r="Z73">
        <f t="shared" si="20"/>
        <v>1106.25</v>
      </c>
    </row>
    <row r="74" spans="1:26" x14ac:dyDescent="0.2">
      <c r="B74" t="s">
        <v>248</v>
      </c>
      <c r="I74">
        <v>6</v>
      </c>
      <c r="J74">
        <v>160</v>
      </c>
      <c r="K74">
        <f t="shared" si="8"/>
        <v>0</v>
      </c>
      <c r="L74">
        <v>0</v>
      </c>
      <c r="Q74">
        <v>114</v>
      </c>
      <c r="S74">
        <v>200</v>
      </c>
      <c r="T74">
        <v>49</v>
      </c>
      <c r="U74">
        <v>0</v>
      </c>
      <c r="V74">
        <f t="shared" si="14"/>
        <v>0</v>
      </c>
      <c r="W74">
        <f t="shared" si="17"/>
        <v>25</v>
      </c>
      <c r="X74">
        <f t="shared" si="18"/>
        <v>78125</v>
      </c>
      <c r="Y74">
        <f t="shared" si="19"/>
        <v>11</v>
      </c>
      <c r="Z74">
        <f t="shared" si="20"/>
        <v>206.25</v>
      </c>
    </row>
    <row r="75" spans="1:26" x14ac:dyDescent="0.2">
      <c r="B75" t="s">
        <v>249</v>
      </c>
      <c r="I75">
        <v>6</v>
      </c>
      <c r="J75">
        <v>160</v>
      </c>
      <c r="K75">
        <f t="shared" si="8"/>
        <v>0</v>
      </c>
      <c r="L75">
        <v>0</v>
      </c>
      <c r="Q75">
        <v>64</v>
      </c>
      <c r="S75">
        <v>400</v>
      </c>
      <c r="T75">
        <v>49</v>
      </c>
      <c r="U75">
        <v>0</v>
      </c>
      <c r="V75">
        <f t="shared" si="14"/>
        <v>0</v>
      </c>
      <c r="W75">
        <f t="shared" si="17"/>
        <v>29</v>
      </c>
      <c r="X75">
        <f t="shared" si="18"/>
        <v>90625</v>
      </c>
      <c r="Y75">
        <f t="shared" si="19"/>
        <v>15</v>
      </c>
      <c r="Z75">
        <f t="shared" si="20"/>
        <v>281.25</v>
      </c>
    </row>
    <row r="76" spans="1:26" x14ac:dyDescent="0.2">
      <c r="B76" t="s">
        <v>252</v>
      </c>
      <c r="I76">
        <v>6</v>
      </c>
      <c r="J76">
        <v>160</v>
      </c>
      <c r="K76">
        <f t="shared" si="8"/>
        <v>0</v>
      </c>
      <c r="L76">
        <v>0</v>
      </c>
      <c r="Q76">
        <v>32</v>
      </c>
      <c r="S76">
        <v>200</v>
      </c>
      <c r="T76">
        <v>49</v>
      </c>
      <c r="U76">
        <v>0</v>
      </c>
      <c r="V76">
        <f t="shared" si="14"/>
        <v>0</v>
      </c>
      <c r="W76">
        <f t="shared" si="17"/>
        <v>22</v>
      </c>
      <c r="X76">
        <f t="shared" si="18"/>
        <v>68750</v>
      </c>
      <c r="Y76">
        <f t="shared" si="19"/>
        <v>8</v>
      </c>
      <c r="Z76">
        <f t="shared" si="20"/>
        <v>150</v>
      </c>
    </row>
    <row r="77" spans="1:26" x14ac:dyDescent="0.2">
      <c r="A77" t="s">
        <v>257</v>
      </c>
      <c r="I77">
        <v>24</v>
      </c>
      <c r="J77">
        <v>200</v>
      </c>
      <c r="K77">
        <f t="shared" si="8"/>
        <v>6526</v>
      </c>
      <c r="L77">
        <v>4800</v>
      </c>
      <c r="Q77">
        <v>0</v>
      </c>
      <c r="S77">
        <v>185</v>
      </c>
      <c r="T77">
        <v>78</v>
      </c>
      <c r="U77">
        <v>0.27600000000000002</v>
      </c>
      <c r="V77">
        <f t="shared" si="14"/>
        <v>210.97440000000003</v>
      </c>
      <c r="W77">
        <f t="shared" si="17"/>
        <v>85</v>
      </c>
      <c r="X77">
        <f t="shared" si="18"/>
        <v>265625</v>
      </c>
      <c r="Y77">
        <f t="shared" si="19"/>
        <v>81</v>
      </c>
      <c r="Z77">
        <f t="shared" si="20"/>
        <v>1518.75</v>
      </c>
    </row>
    <row r="78" spans="1:26" x14ac:dyDescent="0.2">
      <c r="B78" t="s">
        <v>249</v>
      </c>
      <c r="I78">
        <v>24</v>
      </c>
      <c r="J78">
        <v>200</v>
      </c>
      <c r="K78">
        <f t="shared" si="8"/>
        <v>0</v>
      </c>
      <c r="L78">
        <v>0</v>
      </c>
      <c r="Q78">
        <v>78</v>
      </c>
      <c r="S78">
        <v>240</v>
      </c>
      <c r="T78">
        <v>44</v>
      </c>
      <c r="U78">
        <v>0</v>
      </c>
      <c r="V78">
        <f t="shared" si="14"/>
        <v>0</v>
      </c>
      <c r="W78">
        <f t="shared" si="17"/>
        <v>7</v>
      </c>
      <c r="X78">
        <f t="shared" si="18"/>
        <v>21875</v>
      </c>
      <c r="Y78">
        <f t="shared" si="19"/>
        <v>6</v>
      </c>
      <c r="Z78">
        <f t="shared" si="20"/>
        <v>112.5</v>
      </c>
    </row>
    <row r="79" spans="1:26" x14ac:dyDescent="0.2">
      <c r="A79" t="s">
        <v>284</v>
      </c>
      <c r="I79">
        <v>5</v>
      </c>
      <c r="J79">
        <v>310</v>
      </c>
      <c r="K79">
        <f t="shared" si="8"/>
        <v>3127</v>
      </c>
      <c r="L79">
        <v>2300</v>
      </c>
      <c r="Q79">
        <v>36</v>
      </c>
      <c r="S79">
        <v>400</v>
      </c>
      <c r="T79">
        <v>56</v>
      </c>
      <c r="U79">
        <v>0.11700000000000001</v>
      </c>
      <c r="V79">
        <f t="shared" si="14"/>
        <v>64.209600000000009</v>
      </c>
      <c r="W79">
        <f t="shared" si="17"/>
        <v>86</v>
      </c>
      <c r="X79">
        <f t="shared" si="18"/>
        <v>268750</v>
      </c>
      <c r="Y79">
        <f t="shared" si="19"/>
        <v>72</v>
      </c>
      <c r="Z79">
        <f t="shared" si="20"/>
        <v>1350</v>
      </c>
    </row>
    <row r="80" spans="1:26" x14ac:dyDescent="0.2">
      <c r="B80" t="s">
        <v>285</v>
      </c>
      <c r="I80">
        <v>5</v>
      </c>
      <c r="J80">
        <v>310</v>
      </c>
      <c r="K80">
        <f t="shared" si="8"/>
        <v>3127</v>
      </c>
      <c r="L80">
        <v>2300</v>
      </c>
      <c r="Q80">
        <v>85</v>
      </c>
      <c r="S80">
        <v>240</v>
      </c>
      <c r="T80">
        <v>56</v>
      </c>
      <c r="U80">
        <v>0.11700000000000001</v>
      </c>
      <c r="V80">
        <f t="shared" si="14"/>
        <v>64.209600000000009</v>
      </c>
      <c r="W80">
        <f t="shared" si="17"/>
        <v>84</v>
      </c>
      <c r="X80">
        <f t="shared" si="18"/>
        <v>262500</v>
      </c>
      <c r="Y80">
        <f t="shared" si="19"/>
        <v>69</v>
      </c>
      <c r="Z80">
        <f t="shared" si="20"/>
        <v>1293.75</v>
      </c>
    </row>
    <row r="81" spans="1:26" x14ac:dyDescent="0.2">
      <c r="B81" t="s">
        <v>286</v>
      </c>
      <c r="I81">
        <v>5</v>
      </c>
      <c r="J81">
        <v>310</v>
      </c>
      <c r="K81">
        <f t="shared" si="8"/>
        <v>3127</v>
      </c>
      <c r="L81">
        <v>2300</v>
      </c>
      <c r="Q81">
        <v>50</v>
      </c>
      <c r="S81">
        <v>400</v>
      </c>
      <c r="T81">
        <v>56</v>
      </c>
      <c r="U81">
        <v>0.11700000000000001</v>
      </c>
      <c r="V81">
        <f t="shared" si="14"/>
        <v>64.209600000000009</v>
      </c>
      <c r="W81">
        <f t="shared" ref="W81:W111" si="21">MAX(1, INT(T81/10+SQRT(J81)/20+SQRT(K81)+U81+SQRT(Q81)/2+SQRT(S81)-SQRT(185)+20-I81))</f>
        <v>87</v>
      </c>
      <c r="X81">
        <f t="shared" ref="X81:X111" si="22">W81*50000/16</f>
        <v>271875</v>
      </c>
      <c r="Y81">
        <f t="shared" ref="Y81:Y111" si="23">MAX(1, ROUND((SQRT(J81)/100+SQRT(K81)+U81+(40/I81-2)+SQRT(Q81)/2+SQRT(S81)-SQRT(185)), 0))</f>
        <v>72</v>
      </c>
      <c r="Z81">
        <f t="shared" ref="Z81:Z111" si="24">Y81*300/16</f>
        <v>1350</v>
      </c>
    </row>
    <row r="82" spans="1:26" x14ac:dyDescent="0.2">
      <c r="B82" t="s">
        <v>287</v>
      </c>
      <c r="I82">
        <v>5</v>
      </c>
      <c r="J82">
        <v>310</v>
      </c>
      <c r="K82">
        <f t="shared" si="8"/>
        <v>3127</v>
      </c>
      <c r="L82">
        <v>2300</v>
      </c>
      <c r="Q82">
        <v>36</v>
      </c>
      <c r="S82">
        <v>640</v>
      </c>
      <c r="T82">
        <v>56</v>
      </c>
      <c r="U82">
        <v>0.11700000000000001</v>
      </c>
      <c r="V82">
        <f t="shared" si="14"/>
        <v>64.209600000000009</v>
      </c>
      <c r="W82">
        <f t="shared" si="21"/>
        <v>92</v>
      </c>
      <c r="X82">
        <f t="shared" si="22"/>
        <v>287500</v>
      </c>
      <c r="Y82">
        <f t="shared" si="23"/>
        <v>77</v>
      </c>
      <c r="Z82">
        <f t="shared" si="24"/>
        <v>1443.75</v>
      </c>
    </row>
    <row r="83" spans="1:26" x14ac:dyDescent="0.2">
      <c r="B83" t="s">
        <v>288</v>
      </c>
      <c r="I83">
        <v>5</v>
      </c>
      <c r="J83">
        <v>310</v>
      </c>
      <c r="K83">
        <f t="shared" si="8"/>
        <v>3127</v>
      </c>
      <c r="L83">
        <v>2300</v>
      </c>
      <c r="Q83">
        <v>24</v>
      </c>
      <c r="S83">
        <v>720</v>
      </c>
      <c r="T83">
        <v>56</v>
      </c>
      <c r="U83">
        <v>0.11700000000000001</v>
      </c>
      <c r="V83">
        <f t="shared" si="14"/>
        <v>64.209600000000009</v>
      </c>
      <c r="W83">
        <f t="shared" si="21"/>
        <v>93</v>
      </c>
      <c r="X83">
        <f t="shared" si="22"/>
        <v>290625</v>
      </c>
      <c r="Y83">
        <f t="shared" si="23"/>
        <v>78</v>
      </c>
      <c r="Z83">
        <f t="shared" si="24"/>
        <v>1462.5</v>
      </c>
    </row>
    <row r="84" spans="1:26" x14ac:dyDescent="0.2">
      <c r="B84" t="s">
        <v>289</v>
      </c>
      <c r="I84">
        <v>5</v>
      </c>
      <c r="J84">
        <v>310</v>
      </c>
      <c r="K84">
        <f t="shared" si="8"/>
        <v>3127</v>
      </c>
      <c r="L84">
        <v>2300</v>
      </c>
      <c r="Q84">
        <v>63</v>
      </c>
      <c r="S84">
        <v>240</v>
      </c>
      <c r="T84">
        <v>56</v>
      </c>
      <c r="U84">
        <v>0.11700000000000001</v>
      </c>
      <c r="V84">
        <f t="shared" si="14"/>
        <v>64.209600000000009</v>
      </c>
      <c r="W84">
        <f t="shared" si="21"/>
        <v>83</v>
      </c>
      <c r="X84">
        <f t="shared" si="22"/>
        <v>259375</v>
      </c>
      <c r="Y84">
        <f t="shared" si="23"/>
        <v>68</v>
      </c>
      <c r="Z84">
        <f t="shared" si="24"/>
        <v>1275</v>
      </c>
    </row>
    <row r="85" spans="1:26" x14ac:dyDescent="0.2">
      <c r="A85" t="s">
        <v>151</v>
      </c>
      <c r="B85" t="s">
        <v>285</v>
      </c>
      <c r="I85">
        <v>5</v>
      </c>
      <c r="J85">
        <v>310</v>
      </c>
      <c r="K85">
        <f t="shared" si="8"/>
        <v>0</v>
      </c>
      <c r="L85">
        <v>0</v>
      </c>
      <c r="Q85">
        <v>85</v>
      </c>
      <c r="S85">
        <v>240</v>
      </c>
      <c r="T85">
        <v>56</v>
      </c>
      <c r="U85">
        <v>0</v>
      </c>
      <c r="V85">
        <f t="shared" si="14"/>
        <v>0</v>
      </c>
      <c r="W85">
        <f t="shared" si="21"/>
        <v>27</v>
      </c>
      <c r="X85">
        <f t="shared" si="22"/>
        <v>84375</v>
      </c>
      <c r="Y85">
        <f t="shared" si="23"/>
        <v>13</v>
      </c>
      <c r="Z85">
        <f t="shared" si="24"/>
        <v>243.75</v>
      </c>
    </row>
    <row r="86" spans="1:26" x14ac:dyDescent="0.2">
      <c r="B86" t="s">
        <v>286</v>
      </c>
      <c r="I86">
        <v>5</v>
      </c>
      <c r="J86">
        <v>310</v>
      </c>
      <c r="K86">
        <f t="shared" si="8"/>
        <v>0</v>
      </c>
      <c r="L86">
        <v>0</v>
      </c>
      <c r="Q86">
        <v>50</v>
      </c>
      <c r="S86">
        <v>400</v>
      </c>
      <c r="T86">
        <v>56</v>
      </c>
      <c r="U86">
        <v>0</v>
      </c>
      <c r="V86">
        <f t="shared" si="14"/>
        <v>0</v>
      </c>
      <c r="W86">
        <f t="shared" si="21"/>
        <v>31</v>
      </c>
      <c r="X86">
        <f t="shared" si="22"/>
        <v>96875</v>
      </c>
      <c r="Y86">
        <f t="shared" si="23"/>
        <v>16</v>
      </c>
      <c r="Z86">
        <f t="shared" si="24"/>
        <v>300</v>
      </c>
    </row>
    <row r="87" spans="1:26" x14ac:dyDescent="0.2">
      <c r="B87" t="s">
        <v>287</v>
      </c>
      <c r="I87">
        <v>5</v>
      </c>
      <c r="J87">
        <v>310</v>
      </c>
      <c r="K87">
        <f t="shared" si="8"/>
        <v>0</v>
      </c>
      <c r="L87">
        <v>0</v>
      </c>
      <c r="Q87">
        <v>36</v>
      </c>
      <c r="S87">
        <v>640</v>
      </c>
      <c r="T87">
        <v>56</v>
      </c>
      <c r="U87">
        <v>0</v>
      </c>
      <c r="V87">
        <f t="shared" si="14"/>
        <v>0</v>
      </c>
      <c r="W87">
        <f t="shared" si="21"/>
        <v>36</v>
      </c>
      <c r="X87">
        <f t="shared" si="22"/>
        <v>112500</v>
      </c>
      <c r="Y87">
        <f t="shared" si="23"/>
        <v>21</v>
      </c>
      <c r="Z87">
        <f t="shared" si="24"/>
        <v>393.75</v>
      </c>
    </row>
    <row r="88" spans="1:26" x14ac:dyDescent="0.2">
      <c r="B88" t="s">
        <v>288</v>
      </c>
      <c r="I88">
        <v>5</v>
      </c>
      <c r="J88">
        <v>310</v>
      </c>
      <c r="K88">
        <f t="shared" si="8"/>
        <v>0</v>
      </c>
      <c r="L88">
        <v>0</v>
      </c>
      <c r="Q88">
        <v>24</v>
      </c>
      <c r="S88">
        <v>720</v>
      </c>
      <c r="T88">
        <v>56</v>
      </c>
      <c r="U88">
        <v>0</v>
      </c>
      <c r="V88">
        <f t="shared" si="14"/>
        <v>0</v>
      </c>
      <c r="W88">
        <f t="shared" si="21"/>
        <v>37</v>
      </c>
      <c r="X88">
        <f t="shared" si="22"/>
        <v>115625</v>
      </c>
      <c r="Y88">
        <f t="shared" si="23"/>
        <v>22</v>
      </c>
      <c r="Z88">
        <f t="shared" si="24"/>
        <v>412.5</v>
      </c>
    </row>
    <row r="89" spans="1:26" x14ac:dyDescent="0.2">
      <c r="B89" t="s">
        <v>289</v>
      </c>
      <c r="I89">
        <v>5</v>
      </c>
      <c r="J89">
        <v>310</v>
      </c>
      <c r="K89">
        <f t="shared" si="8"/>
        <v>0</v>
      </c>
      <c r="L89">
        <v>0</v>
      </c>
      <c r="Q89">
        <v>63</v>
      </c>
      <c r="S89">
        <v>240</v>
      </c>
      <c r="T89">
        <v>56</v>
      </c>
      <c r="U89">
        <v>0</v>
      </c>
      <c r="V89">
        <f t="shared" si="14"/>
        <v>0</v>
      </c>
      <c r="W89">
        <f t="shared" si="21"/>
        <v>27</v>
      </c>
      <c r="X89">
        <f t="shared" si="22"/>
        <v>84375</v>
      </c>
      <c r="Y89">
        <f t="shared" si="23"/>
        <v>12</v>
      </c>
      <c r="Z89">
        <f t="shared" si="24"/>
        <v>225</v>
      </c>
    </row>
    <row r="90" spans="1:26" x14ac:dyDescent="0.2">
      <c r="A90" t="s">
        <v>290</v>
      </c>
      <c r="I90">
        <v>10</v>
      </c>
      <c r="J90">
        <v>310</v>
      </c>
      <c r="K90">
        <f t="shared" si="8"/>
        <v>2991</v>
      </c>
      <c r="L90">
        <v>2200</v>
      </c>
      <c r="Q90">
        <v>72</v>
      </c>
      <c r="S90">
        <v>240</v>
      </c>
      <c r="T90">
        <v>54</v>
      </c>
      <c r="U90">
        <v>0.14199999999999999</v>
      </c>
      <c r="V90">
        <f t="shared" si="14"/>
        <v>75.1464</v>
      </c>
      <c r="W90">
        <f t="shared" si="21"/>
        <v>77</v>
      </c>
      <c r="X90">
        <f t="shared" si="22"/>
        <v>240625</v>
      </c>
      <c r="Y90">
        <f t="shared" si="23"/>
        <v>63</v>
      </c>
      <c r="Z90">
        <f t="shared" si="24"/>
        <v>1181.25</v>
      </c>
    </row>
    <row r="91" spans="1:26" x14ac:dyDescent="0.2">
      <c r="B91" t="s">
        <v>285</v>
      </c>
      <c r="I91">
        <v>10</v>
      </c>
      <c r="J91">
        <v>310</v>
      </c>
      <c r="K91">
        <f t="shared" si="8"/>
        <v>2991</v>
      </c>
      <c r="L91">
        <v>2200</v>
      </c>
      <c r="Q91">
        <v>80</v>
      </c>
      <c r="S91">
        <v>240</v>
      </c>
      <c r="T91">
        <v>54</v>
      </c>
      <c r="U91">
        <v>0.14199999999999999</v>
      </c>
      <c r="V91">
        <f t="shared" si="14"/>
        <v>75.1464</v>
      </c>
      <c r="W91">
        <f t="shared" si="21"/>
        <v>77</v>
      </c>
      <c r="X91">
        <f t="shared" si="22"/>
        <v>240625</v>
      </c>
      <c r="Y91">
        <f t="shared" si="23"/>
        <v>63</v>
      </c>
      <c r="Z91">
        <f t="shared" si="24"/>
        <v>1181.25</v>
      </c>
    </row>
    <row r="92" spans="1:26" x14ac:dyDescent="0.2">
      <c r="B92" t="s">
        <v>286</v>
      </c>
      <c r="I92">
        <v>10</v>
      </c>
      <c r="J92">
        <v>310</v>
      </c>
      <c r="K92">
        <f t="shared" si="8"/>
        <v>2991</v>
      </c>
      <c r="L92">
        <v>2200</v>
      </c>
      <c r="Q92">
        <v>50</v>
      </c>
      <c r="S92">
        <v>400</v>
      </c>
      <c r="T92">
        <v>54</v>
      </c>
      <c r="U92">
        <v>0.14199999999999999</v>
      </c>
      <c r="V92">
        <f t="shared" si="14"/>
        <v>75.1464</v>
      </c>
      <c r="W92">
        <f t="shared" si="21"/>
        <v>81</v>
      </c>
      <c r="X92">
        <f t="shared" si="22"/>
        <v>253125</v>
      </c>
      <c r="Y92">
        <f t="shared" si="23"/>
        <v>67</v>
      </c>
      <c r="Z92">
        <f t="shared" si="24"/>
        <v>1256.25</v>
      </c>
    </row>
    <row r="93" spans="1:26" x14ac:dyDescent="0.2">
      <c r="B93" t="s">
        <v>287</v>
      </c>
      <c r="I93">
        <v>10</v>
      </c>
      <c r="J93">
        <v>310</v>
      </c>
      <c r="K93">
        <f t="shared" si="8"/>
        <v>2991</v>
      </c>
      <c r="L93">
        <v>2200</v>
      </c>
      <c r="Q93">
        <v>42</v>
      </c>
      <c r="S93">
        <v>640</v>
      </c>
      <c r="T93">
        <v>54</v>
      </c>
      <c r="U93">
        <v>0.14199999999999999</v>
      </c>
      <c r="V93">
        <f t="shared" si="14"/>
        <v>75.1464</v>
      </c>
      <c r="W93">
        <f t="shared" si="21"/>
        <v>86</v>
      </c>
      <c r="X93">
        <f t="shared" si="22"/>
        <v>268750</v>
      </c>
      <c r="Y93">
        <f t="shared" si="23"/>
        <v>72</v>
      </c>
      <c r="Z93">
        <f t="shared" si="24"/>
        <v>1350</v>
      </c>
    </row>
    <row r="94" spans="1:26" x14ac:dyDescent="0.2">
      <c r="B94" t="s">
        <v>288</v>
      </c>
      <c r="I94">
        <v>10</v>
      </c>
      <c r="J94">
        <v>310</v>
      </c>
      <c r="K94">
        <f t="shared" si="8"/>
        <v>2991</v>
      </c>
      <c r="L94">
        <v>2200</v>
      </c>
      <c r="Q94">
        <v>30</v>
      </c>
      <c r="S94">
        <v>720</v>
      </c>
      <c r="T94">
        <v>54</v>
      </c>
      <c r="U94">
        <v>0.14199999999999999</v>
      </c>
      <c r="V94">
        <f t="shared" si="14"/>
        <v>75.1464</v>
      </c>
      <c r="W94">
        <f t="shared" si="21"/>
        <v>87</v>
      </c>
      <c r="X94">
        <f t="shared" si="22"/>
        <v>271875</v>
      </c>
      <c r="Y94">
        <f t="shared" si="23"/>
        <v>73</v>
      </c>
      <c r="Z94">
        <f t="shared" si="24"/>
        <v>1368.75</v>
      </c>
    </row>
    <row r="95" spans="1:26" x14ac:dyDescent="0.2">
      <c r="B95" t="s">
        <v>289</v>
      </c>
      <c r="I95">
        <v>10</v>
      </c>
      <c r="J95">
        <v>310</v>
      </c>
      <c r="K95">
        <f t="shared" si="8"/>
        <v>2991</v>
      </c>
      <c r="L95">
        <v>2200</v>
      </c>
      <c r="Q95">
        <v>50</v>
      </c>
      <c r="S95">
        <v>240</v>
      </c>
      <c r="T95">
        <v>54</v>
      </c>
      <c r="U95">
        <v>0.14199999999999999</v>
      </c>
      <c r="V95">
        <f t="shared" si="14"/>
        <v>75.1464</v>
      </c>
      <c r="W95">
        <f t="shared" si="21"/>
        <v>76</v>
      </c>
      <c r="X95">
        <f t="shared" si="22"/>
        <v>237500</v>
      </c>
      <c r="Y95">
        <f t="shared" si="23"/>
        <v>62</v>
      </c>
      <c r="Z95">
        <f t="shared" si="24"/>
        <v>1162.5</v>
      </c>
    </row>
    <row r="96" spans="1:26" x14ac:dyDescent="0.2">
      <c r="A96" t="s">
        <v>151</v>
      </c>
      <c r="B96" t="s">
        <v>285</v>
      </c>
      <c r="I96">
        <v>10</v>
      </c>
      <c r="J96">
        <v>310</v>
      </c>
      <c r="K96">
        <f t="shared" si="8"/>
        <v>0</v>
      </c>
      <c r="L96">
        <v>0</v>
      </c>
      <c r="Q96">
        <v>80</v>
      </c>
      <c r="S96">
        <v>240</v>
      </c>
      <c r="T96">
        <v>54</v>
      </c>
      <c r="U96">
        <v>0</v>
      </c>
      <c r="V96">
        <f t="shared" si="14"/>
        <v>0</v>
      </c>
      <c r="W96">
        <f t="shared" si="21"/>
        <v>22</v>
      </c>
      <c r="X96">
        <f t="shared" si="22"/>
        <v>68750</v>
      </c>
      <c r="Y96">
        <f t="shared" si="23"/>
        <v>9</v>
      </c>
      <c r="Z96">
        <f t="shared" si="24"/>
        <v>168.75</v>
      </c>
    </row>
    <row r="97" spans="1:26" x14ac:dyDescent="0.2">
      <c r="B97" t="s">
        <v>286</v>
      </c>
      <c r="I97">
        <v>10</v>
      </c>
      <c r="J97">
        <v>310</v>
      </c>
      <c r="K97">
        <f t="shared" si="8"/>
        <v>0</v>
      </c>
      <c r="L97">
        <v>0</v>
      </c>
      <c r="Q97">
        <v>50</v>
      </c>
      <c r="S97">
        <v>400</v>
      </c>
      <c r="T97">
        <v>54</v>
      </c>
      <c r="U97">
        <v>0</v>
      </c>
      <c r="V97">
        <f t="shared" si="14"/>
        <v>0</v>
      </c>
      <c r="W97">
        <f t="shared" si="21"/>
        <v>26</v>
      </c>
      <c r="X97">
        <f t="shared" si="22"/>
        <v>81250</v>
      </c>
      <c r="Y97">
        <f t="shared" si="23"/>
        <v>12</v>
      </c>
      <c r="Z97">
        <f t="shared" si="24"/>
        <v>225</v>
      </c>
    </row>
    <row r="98" spans="1:26" x14ac:dyDescent="0.2">
      <c r="B98" t="s">
        <v>287</v>
      </c>
      <c r="I98">
        <v>10</v>
      </c>
      <c r="J98">
        <v>310</v>
      </c>
      <c r="K98">
        <f t="shared" si="8"/>
        <v>0</v>
      </c>
      <c r="L98">
        <v>0</v>
      </c>
      <c r="Q98">
        <v>42</v>
      </c>
      <c r="S98">
        <v>640</v>
      </c>
      <c r="T98">
        <v>54</v>
      </c>
      <c r="U98">
        <v>0</v>
      </c>
      <c r="V98">
        <f t="shared" si="14"/>
        <v>0</v>
      </c>
      <c r="W98">
        <f t="shared" si="21"/>
        <v>31</v>
      </c>
      <c r="X98">
        <f t="shared" si="22"/>
        <v>96875</v>
      </c>
      <c r="Y98">
        <f t="shared" si="23"/>
        <v>17</v>
      </c>
      <c r="Z98">
        <f t="shared" si="24"/>
        <v>318.75</v>
      </c>
    </row>
    <row r="99" spans="1:26" x14ac:dyDescent="0.2">
      <c r="B99" t="s">
        <v>288</v>
      </c>
      <c r="I99">
        <v>10</v>
      </c>
      <c r="J99">
        <v>310</v>
      </c>
      <c r="K99">
        <f t="shared" si="8"/>
        <v>0</v>
      </c>
      <c r="L99">
        <v>0</v>
      </c>
      <c r="Q99">
        <v>30</v>
      </c>
      <c r="S99">
        <v>720</v>
      </c>
      <c r="T99">
        <v>54</v>
      </c>
      <c r="U99">
        <v>0</v>
      </c>
      <c r="V99">
        <f t="shared" si="14"/>
        <v>0</v>
      </c>
      <c r="W99">
        <f t="shared" si="21"/>
        <v>32</v>
      </c>
      <c r="X99">
        <f t="shared" si="22"/>
        <v>100000</v>
      </c>
      <c r="Y99">
        <f t="shared" si="23"/>
        <v>18</v>
      </c>
      <c r="Z99">
        <f t="shared" si="24"/>
        <v>337.5</v>
      </c>
    </row>
    <row r="100" spans="1:26" x14ac:dyDescent="0.2">
      <c r="B100" t="s">
        <v>289</v>
      </c>
      <c r="I100">
        <v>10</v>
      </c>
      <c r="J100">
        <v>310</v>
      </c>
      <c r="K100">
        <f t="shared" si="8"/>
        <v>0</v>
      </c>
      <c r="L100">
        <v>0</v>
      </c>
      <c r="Q100">
        <v>50</v>
      </c>
      <c r="S100">
        <v>240</v>
      </c>
      <c r="T100">
        <v>54</v>
      </c>
      <c r="U100">
        <v>0</v>
      </c>
      <c r="V100">
        <f t="shared" si="14"/>
        <v>0</v>
      </c>
      <c r="W100">
        <f t="shared" si="21"/>
        <v>21</v>
      </c>
      <c r="X100">
        <f t="shared" si="22"/>
        <v>65625</v>
      </c>
      <c r="Y100">
        <f t="shared" si="23"/>
        <v>8</v>
      </c>
      <c r="Z100">
        <f t="shared" si="24"/>
        <v>150</v>
      </c>
    </row>
    <row r="101" spans="1:26" x14ac:dyDescent="0.2">
      <c r="A101" t="s">
        <v>291</v>
      </c>
      <c r="I101">
        <v>12</v>
      </c>
      <c r="J101">
        <v>250</v>
      </c>
      <c r="K101">
        <f t="shared" si="8"/>
        <v>1441</v>
      </c>
      <c r="L101">
        <v>1060</v>
      </c>
      <c r="Q101">
        <v>72</v>
      </c>
      <c r="S101">
        <v>400</v>
      </c>
      <c r="T101">
        <v>54</v>
      </c>
      <c r="U101">
        <v>0.12</v>
      </c>
      <c r="V101">
        <f t="shared" si="14"/>
        <v>63.503999999999998</v>
      </c>
      <c r="W101">
        <f t="shared" si="21"/>
        <v>62</v>
      </c>
      <c r="X101">
        <f t="shared" si="22"/>
        <v>193750</v>
      </c>
      <c r="Y101">
        <f t="shared" si="23"/>
        <v>50</v>
      </c>
      <c r="Z101">
        <f t="shared" si="24"/>
        <v>937.5</v>
      </c>
    </row>
    <row r="102" spans="1:26" x14ac:dyDescent="0.2">
      <c r="B102" t="s">
        <v>285</v>
      </c>
      <c r="I102">
        <v>12</v>
      </c>
      <c r="J102">
        <v>250</v>
      </c>
      <c r="K102">
        <f t="shared" si="8"/>
        <v>1441</v>
      </c>
      <c r="L102">
        <v>1060</v>
      </c>
      <c r="Q102">
        <v>101</v>
      </c>
      <c r="S102">
        <v>240</v>
      </c>
      <c r="T102">
        <v>54</v>
      </c>
      <c r="U102">
        <v>0.12</v>
      </c>
      <c r="V102">
        <f t="shared" si="14"/>
        <v>63.503999999999998</v>
      </c>
      <c r="W102">
        <f t="shared" si="21"/>
        <v>59</v>
      </c>
      <c r="X102">
        <f t="shared" si="22"/>
        <v>184375</v>
      </c>
      <c r="Y102">
        <f t="shared" si="23"/>
        <v>46</v>
      </c>
      <c r="Z102">
        <f t="shared" si="24"/>
        <v>862.5</v>
      </c>
    </row>
    <row r="103" spans="1:26" x14ac:dyDescent="0.2">
      <c r="B103" t="s">
        <v>286</v>
      </c>
      <c r="I103">
        <v>12</v>
      </c>
      <c r="J103">
        <v>250</v>
      </c>
      <c r="K103">
        <f t="shared" si="8"/>
        <v>1441</v>
      </c>
      <c r="L103">
        <v>1060</v>
      </c>
      <c r="Q103">
        <v>84</v>
      </c>
      <c r="S103">
        <v>400</v>
      </c>
      <c r="T103">
        <v>54</v>
      </c>
      <c r="U103">
        <v>0.12</v>
      </c>
      <c r="V103">
        <f t="shared" si="14"/>
        <v>63.503999999999998</v>
      </c>
      <c r="W103">
        <f t="shared" si="21"/>
        <v>63</v>
      </c>
      <c r="X103">
        <f t="shared" si="22"/>
        <v>196875</v>
      </c>
      <c r="Y103">
        <f t="shared" si="23"/>
        <v>51</v>
      </c>
      <c r="Z103">
        <f t="shared" si="24"/>
        <v>956.25</v>
      </c>
    </row>
    <row r="104" spans="1:26" x14ac:dyDescent="0.2">
      <c r="B104" t="s">
        <v>287</v>
      </c>
      <c r="I104">
        <v>12</v>
      </c>
      <c r="J104">
        <v>250</v>
      </c>
      <c r="K104">
        <f t="shared" si="8"/>
        <v>1441</v>
      </c>
      <c r="L104">
        <v>1060</v>
      </c>
      <c r="Q104">
        <v>42</v>
      </c>
      <c r="S104">
        <v>640</v>
      </c>
      <c r="T104">
        <v>54</v>
      </c>
      <c r="U104">
        <v>0.12</v>
      </c>
      <c r="V104">
        <f t="shared" si="14"/>
        <v>63.503999999999998</v>
      </c>
      <c r="W104">
        <f t="shared" si="21"/>
        <v>67</v>
      </c>
      <c r="X104">
        <f t="shared" si="22"/>
        <v>209375</v>
      </c>
      <c r="Y104">
        <f t="shared" si="23"/>
        <v>55</v>
      </c>
      <c r="Z104">
        <f t="shared" si="24"/>
        <v>1031.25</v>
      </c>
    </row>
    <row r="105" spans="1:26" x14ac:dyDescent="0.2">
      <c r="B105" t="s">
        <v>288</v>
      </c>
      <c r="I105">
        <v>12</v>
      </c>
      <c r="J105">
        <v>250</v>
      </c>
      <c r="K105">
        <f t="shared" si="8"/>
        <v>1441</v>
      </c>
      <c r="L105">
        <v>1060</v>
      </c>
      <c r="Q105">
        <v>24</v>
      </c>
      <c r="S105">
        <v>720</v>
      </c>
      <c r="T105">
        <v>54</v>
      </c>
      <c r="U105">
        <v>0.12</v>
      </c>
      <c r="V105">
        <f t="shared" si="14"/>
        <v>63.503999999999998</v>
      </c>
      <c r="W105">
        <f t="shared" si="21"/>
        <v>67</v>
      </c>
      <c r="X105">
        <f t="shared" si="22"/>
        <v>209375</v>
      </c>
      <c r="Y105">
        <f t="shared" si="23"/>
        <v>55</v>
      </c>
      <c r="Z105">
        <f t="shared" si="24"/>
        <v>1031.25</v>
      </c>
    </row>
    <row r="106" spans="1:26" x14ac:dyDescent="0.2">
      <c r="B106" t="s">
        <v>289</v>
      </c>
      <c r="I106">
        <v>12</v>
      </c>
      <c r="J106">
        <v>250</v>
      </c>
      <c r="K106">
        <f t="shared" si="8"/>
        <v>1441</v>
      </c>
      <c r="L106">
        <v>1060</v>
      </c>
      <c r="Q106">
        <v>72</v>
      </c>
      <c r="S106">
        <v>240</v>
      </c>
      <c r="T106">
        <v>54</v>
      </c>
      <c r="U106">
        <v>0.12</v>
      </c>
      <c r="V106">
        <f t="shared" si="14"/>
        <v>63.503999999999998</v>
      </c>
      <c r="W106">
        <f t="shared" si="21"/>
        <v>58</v>
      </c>
      <c r="X106">
        <f t="shared" si="22"/>
        <v>181250</v>
      </c>
      <c r="Y106">
        <f t="shared" si="23"/>
        <v>46</v>
      </c>
      <c r="Z106">
        <f t="shared" si="24"/>
        <v>862.5</v>
      </c>
    </row>
    <row r="107" spans="1:26" x14ac:dyDescent="0.2">
      <c r="A107" t="s">
        <v>151</v>
      </c>
      <c r="B107" t="s">
        <v>285</v>
      </c>
      <c r="I107">
        <v>12</v>
      </c>
      <c r="J107">
        <v>250</v>
      </c>
      <c r="K107">
        <f t="shared" si="8"/>
        <v>0</v>
      </c>
      <c r="L107">
        <v>0</v>
      </c>
      <c r="Q107">
        <v>101</v>
      </c>
      <c r="S107">
        <v>240</v>
      </c>
      <c r="T107">
        <v>54</v>
      </c>
      <c r="U107">
        <v>0.12</v>
      </c>
      <c r="V107">
        <f t="shared" si="14"/>
        <v>63.503999999999998</v>
      </c>
      <c r="W107">
        <f t="shared" si="21"/>
        <v>21</v>
      </c>
      <c r="X107">
        <f t="shared" si="22"/>
        <v>65625</v>
      </c>
      <c r="Y107">
        <f t="shared" si="23"/>
        <v>9</v>
      </c>
      <c r="Z107">
        <f t="shared" si="24"/>
        <v>168.75</v>
      </c>
    </row>
    <row r="108" spans="1:26" x14ac:dyDescent="0.2">
      <c r="B108" t="s">
        <v>286</v>
      </c>
      <c r="I108">
        <v>12</v>
      </c>
      <c r="J108">
        <v>250</v>
      </c>
      <c r="K108">
        <f t="shared" si="8"/>
        <v>0</v>
      </c>
      <c r="L108">
        <v>0</v>
      </c>
      <c r="Q108">
        <v>84</v>
      </c>
      <c r="S108">
        <v>400</v>
      </c>
      <c r="T108">
        <v>54</v>
      </c>
      <c r="U108">
        <v>0.12</v>
      </c>
      <c r="V108">
        <f t="shared" si="14"/>
        <v>63.503999999999998</v>
      </c>
      <c r="W108">
        <f t="shared" si="21"/>
        <v>25</v>
      </c>
      <c r="X108">
        <f t="shared" si="22"/>
        <v>78125</v>
      </c>
      <c r="Y108">
        <f t="shared" si="23"/>
        <v>13</v>
      </c>
      <c r="Z108">
        <f t="shared" si="24"/>
        <v>243.75</v>
      </c>
    </row>
    <row r="109" spans="1:26" x14ac:dyDescent="0.2">
      <c r="B109" t="s">
        <v>287</v>
      </c>
      <c r="I109">
        <v>12</v>
      </c>
      <c r="J109">
        <v>250</v>
      </c>
      <c r="K109">
        <f t="shared" si="8"/>
        <v>0</v>
      </c>
      <c r="L109">
        <v>0</v>
      </c>
      <c r="Q109">
        <v>42</v>
      </c>
      <c r="S109">
        <v>640</v>
      </c>
      <c r="T109">
        <v>54</v>
      </c>
      <c r="U109">
        <v>0.12</v>
      </c>
      <c r="V109">
        <f t="shared" si="14"/>
        <v>63.503999999999998</v>
      </c>
      <c r="W109">
        <f t="shared" si="21"/>
        <v>29</v>
      </c>
      <c r="X109">
        <f t="shared" si="22"/>
        <v>90625</v>
      </c>
      <c r="Y109">
        <f t="shared" si="23"/>
        <v>17</v>
      </c>
      <c r="Z109">
        <f t="shared" si="24"/>
        <v>318.75</v>
      </c>
    </row>
    <row r="110" spans="1:26" x14ac:dyDescent="0.2">
      <c r="B110" t="s">
        <v>288</v>
      </c>
      <c r="I110">
        <v>12</v>
      </c>
      <c r="J110">
        <v>250</v>
      </c>
      <c r="K110">
        <f t="shared" si="8"/>
        <v>0</v>
      </c>
      <c r="L110">
        <v>0</v>
      </c>
      <c r="Q110">
        <v>24</v>
      </c>
      <c r="S110">
        <v>720</v>
      </c>
      <c r="T110">
        <v>54</v>
      </c>
      <c r="U110">
        <v>0.12</v>
      </c>
      <c r="V110">
        <f t="shared" si="14"/>
        <v>63.503999999999998</v>
      </c>
      <c r="W110">
        <f t="shared" si="21"/>
        <v>29</v>
      </c>
      <c r="X110">
        <f t="shared" si="22"/>
        <v>90625</v>
      </c>
      <c r="Y110">
        <f t="shared" si="23"/>
        <v>17</v>
      </c>
      <c r="Z110">
        <f t="shared" si="24"/>
        <v>318.75</v>
      </c>
    </row>
    <row r="111" spans="1:26" x14ac:dyDescent="0.2">
      <c r="B111" t="s">
        <v>289</v>
      </c>
      <c r="I111">
        <v>12</v>
      </c>
      <c r="J111">
        <v>250</v>
      </c>
      <c r="K111">
        <f t="shared" si="8"/>
        <v>0</v>
      </c>
      <c r="L111">
        <v>0</v>
      </c>
      <c r="Q111">
        <v>72</v>
      </c>
      <c r="S111">
        <v>240</v>
      </c>
      <c r="T111">
        <v>54</v>
      </c>
      <c r="U111">
        <v>0.12</v>
      </c>
      <c r="V111">
        <f t="shared" si="14"/>
        <v>63.503999999999998</v>
      </c>
      <c r="W111">
        <f t="shared" si="21"/>
        <v>20</v>
      </c>
      <c r="X111">
        <f t="shared" si="22"/>
        <v>62500</v>
      </c>
      <c r="Y111">
        <f t="shared" si="23"/>
        <v>8</v>
      </c>
      <c r="Z111">
        <f t="shared" si="24"/>
        <v>150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CFCAE-41E9-4295-93E2-AE0B308CC62A}">
  <dimension ref="A1:Z59"/>
  <sheetViews>
    <sheetView workbookViewId="0">
      <pane ySplit="1" topLeftCell="A32" activePane="bottomLeft" state="frozen"/>
      <selection pane="bottomLeft" activeCell="B61" sqref="B61"/>
    </sheetView>
  </sheetViews>
  <sheetFormatPr defaultRowHeight="14.25" x14ac:dyDescent="0.2"/>
  <sheetData>
    <row r="1" spans="1:26" x14ac:dyDescent="0.2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7</v>
      </c>
      <c r="H1" t="s">
        <v>9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30</v>
      </c>
      <c r="Q1" t="s">
        <v>19</v>
      </c>
      <c r="R1" t="s">
        <v>28</v>
      </c>
      <c r="S1" t="s">
        <v>20</v>
      </c>
      <c r="T1" t="s">
        <v>27</v>
      </c>
      <c r="U1" s="1" t="s">
        <v>21</v>
      </c>
      <c r="V1" s="1" t="s">
        <v>22</v>
      </c>
      <c r="W1" s="1" t="s">
        <v>23</v>
      </c>
      <c r="X1" s="2" t="s">
        <v>24</v>
      </c>
      <c r="Y1" s="2" t="s">
        <v>29</v>
      </c>
      <c r="Z1" t="s">
        <v>25</v>
      </c>
    </row>
    <row r="2" spans="1:26" x14ac:dyDescent="0.2">
      <c r="A2" t="s">
        <v>79</v>
      </c>
      <c r="B2" t="s">
        <v>78</v>
      </c>
      <c r="D2" t="s">
        <v>80</v>
      </c>
      <c r="E2">
        <v>1992</v>
      </c>
      <c r="F2">
        <v>30</v>
      </c>
      <c r="G2" t="s">
        <v>91</v>
      </c>
      <c r="H2">
        <v>120</v>
      </c>
      <c r="I2" t="s">
        <v>90</v>
      </c>
      <c r="M2">
        <v>118</v>
      </c>
      <c r="N2">
        <v>16</v>
      </c>
      <c r="O2">
        <v>200</v>
      </c>
      <c r="P2">
        <v>47.3</v>
      </c>
      <c r="Q2">
        <f>MEDIAN(0,255,ROUND(P2/20+SQRT(H2)/40+SQRT(M2)/2+(SQRT(O2)-SQRT(185)), 0))</f>
        <v>9</v>
      </c>
      <c r="R2">
        <f>Q2*50000/16</f>
        <v>28125</v>
      </c>
      <c r="S2">
        <f>MEDIAN(0,255,ROUND(SQRT(H2)/200+SQRT(M2)/2+(SQRT(O2)-SQRT(185)),0))</f>
        <v>6</v>
      </c>
      <c r="T2">
        <f>S2*300/16*12</f>
        <v>1350</v>
      </c>
    </row>
    <row r="3" spans="1:26" x14ac:dyDescent="0.2">
      <c r="A3" t="s">
        <v>81</v>
      </c>
      <c r="B3" t="s">
        <v>84</v>
      </c>
      <c r="D3" t="s">
        <v>89</v>
      </c>
      <c r="E3">
        <v>1992</v>
      </c>
      <c r="F3">
        <v>30</v>
      </c>
      <c r="G3" t="s">
        <v>91</v>
      </c>
      <c r="H3">
        <v>120</v>
      </c>
      <c r="I3" t="s">
        <v>90</v>
      </c>
      <c r="M3">
        <v>80</v>
      </c>
      <c r="N3">
        <v>16</v>
      </c>
      <c r="O3">
        <v>240</v>
      </c>
      <c r="P3">
        <v>45.3</v>
      </c>
      <c r="Q3">
        <f t="shared" ref="Q3:Q47" si="0">MEDIAN(0,255,ROUND(P3/20+SQRT(H3)/40+SQRT(M3)/2+(SQRT(O3)-SQRT(185)), 0))</f>
        <v>9</v>
      </c>
      <c r="R3">
        <f t="shared" ref="R3:R5" si="1">Q3*50000/16</f>
        <v>28125</v>
      </c>
      <c r="S3">
        <f t="shared" ref="S3:S47" si="2">MEDIAN(0,255,ROUND(SQRT(H3)/200+SQRT(M3)/2+(SQRT(O3)-SQRT(185)),0))</f>
        <v>6</v>
      </c>
      <c r="T3">
        <f t="shared" ref="T3:T47" si="3">S3*300/16*12</f>
        <v>1350</v>
      </c>
    </row>
    <row r="4" spans="1:26" x14ac:dyDescent="0.2">
      <c r="A4" t="s">
        <v>82</v>
      </c>
      <c r="B4" t="s">
        <v>85</v>
      </c>
      <c r="D4" t="s">
        <v>87</v>
      </c>
      <c r="E4">
        <v>1992</v>
      </c>
      <c r="F4">
        <v>30</v>
      </c>
      <c r="G4" t="s">
        <v>91</v>
      </c>
      <c r="H4">
        <v>120</v>
      </c>
      <c r="I4" t="s">
        <v>90</v>
      </c>
      <c r="M4">
        <v>66</v>
      </c>
      <c r="N4">
        <v>16</v>
      </c>
      <c r="O4">
        <v>360</v>
      </c>
      <c r="P4">
        <v>48.5</v>
      </c>
      <c r="Q4">
        <f t="shared" si="0"/>
        <v>12</v>
      </c>
      <c r="R4">
        <f t="shared" si="1"/>
        <v>37500</v>
      </c>
      <c r="S4">
        <f t="shared" si="2"/>
        <v>9</v>
      </c>
      <c r="T4">
        <f t="shared" si="3"/>
        <v>2025</v>
      </c>
    </row>
    <row r="5" spans="1:26" x14ac:dyDescent="0.2">
      <c r="A5" t="s">
        <v>83</v>
      </c>
      <c r="B5" t="s">
        <v>86</v>
      </c>
      <c r="D5" t="s">
        <v>88</v>
      </c>
      <c r="E5">
        <v>1992</v>
      </c>
      <c r="F5">
        <v>30</v>
      </c>
      <c r="G5" t="s">
        <v>91</v>
      </c>
      <c r="H5">
        <v>120</v>
      </c>
      <c r="I5" t="s">
        <v>90</v>
      </c>
      <c r="M5">
        <v>36</v>
      </c>
      <c r="N5">
        <v>16</v>
      </c>
      <c r="O5">
        <v>480</v>
      </c>
      <c r="P5">
        <v>47.5</v>
      </c>
      <c r="Q5">
        <f t="shared" si="0"/>
        <v>14</v>
      </c>
      <c r="R5">
        <f t="shared" si="1"/>
        <v>43750</v>
      </c>
      <c r="S5">
        <f t="shared" si="2"/>
        <v>11</v>
      </c>
      <c r="T5">
        <f t="shared" si="3"/>
        <v>2475</v>
      </c>
    </row>
    <row r="6" spans="1:26" x14ac:dyDescent="0.2">
      <c r="A6" t="s">
        <v>96</v>
      </c>
      <c r="B6" t="s">
        <v>100</v>
      </c>
      <c r="D6" t="s">
        <v>165</v>
      </c>
      <c r="E6">
        <v>2002</v>
      </c>
      <c r="F6">
        <v>30</v>
      </c>
      <c r="G6" t="s">
        <v>91</v>
      </c>
      <c r="H6">
        <v>160</v>
      </c>
      <c r="I6" t="s">
        <v>90</v>
      </c>
      <c r="M6">
        <v>118</v>
      </c>
      <c r="N6">
        <v>16</v>
      </c>
      <c r="O6">
        <v>200</v>
      </c>
      <c r="P6">
        <v>50</v>
      </c>
      <c r="Q6">
        <f t="shared" si="0"/>
        <v>9</v>
      </c>
      <c r="R6">
        <f>Q6*50000/16</f>
        <v>28125</v>
      </c>
      <c r="S6">
        <f t="shared" si="2"/>
        <v>6</v>
      </c>
      <c r="T6">
        <f t="shared" si="3"/>
        <v>1350</v>
      </c>
    </row>
    <row r="7" spans="1:26" x14ac:dyDescent="0.2">
      <c r="A7" t="s">
        <v>97</v>
      </c>
      <c r="B7" t="s">
        <v>101</v>
      </c>
      <c r="D7" t="s">
        <v>164</v>
      </c>
      <c r="E7">
        <v>2002</v>
      </c>
      <c r="F7">
        <v>30</v>
      </c>
      <c r="G7" t="s">
        <v>91</v>
      </c>
      <c r="H7">
        <v>160</v>
      </c>
      <c r="I7" t="s">
        <v>90</v>
      </c>
      <c r="M7">
        <v>80</v>
      </c>
      <c r="N7">
        <v>16</v>
      </c>
      <c r="O7">
        <v>240</v>
      </c>
      <c r="P7">
        <v>46.4</v>
      </c>
      <c r="Q7">
        <f t="shared" si="0"/>
        <v>9</v>
      </c>
      <c r="R7">
        <f t="shared" ref="R7:R47" si="4">Q7*50000/16</f>
        <v>28125</v>
      </c>
      <c r="S7">
        <f t="shared" si="2"/>
        <v>6</v>
      </c>
      <c r="T7">
        <f t="shared" si="3"/>
        <v>1350</v>
      </c>
    </row>
    <row r="8" spans="1:26" x14ac:dyDescent="0.2">
      <c r="A8" t="s">
        <v>98</v>
      </c>
      <c r="B8" t="s">
        <v>102</v>
      </c>
      <c r="D8" t="s">
        <v>163</v>
      </c>
      <c r="E8">
        <v>2002</v>
      </c>
      <c r="F8">
        <v>30</v>
      </c>
      <c r="G8" t="s">
        <v>91</v>
      </c>
      <c r="H8">
        <v>160</v>
      </c>
      <c r="I8" t="s">
        <v>90</v>
      </c>
      <c r="M8">
        <v>66</v>
      </c>
      <c r="N8">
        <v>16</v>
      </c>
      <c r="O8">
        <v>360</v>
      </c>
      <c r="P8">
        <v>52.9</v>
      </c>
      <c r="Q8">
        <f t="shared" si="0"/>
        <v>12</v>
      </c>
      <c r="R8">
        <f t="shared" si="4"/>
        <v>37500</v>
      </c>
      <c r="S8">
        <f t="shared" si="2"/>
        <v>9</v>
      </c>
      <c r="T8">
        <f t="shared" si="3"/>
        <v>2025</v>
      </c>
    </row>
    <row r="9" spans="1:26" x14ac:dyDescent="0.2">
      <c r="A9" t="s">
        <v>99</v>
      </c>
      <c r="B9" t="s">
        <v>103</v>
      </c>
      <c r="D9" t="s">
        <v>161</v>
      </c>
      <c r="E9">
        <v>2002</v>
      </c>
      <c r="F9">
        <v>30</v>
      </c>
      <c r="G9" t="s">
        <v>91</v>
      </c>
      <c r="H9">
        <v>160</v>
      </c>
      <c r="I9" t="s">
        <v>90</v>
      </c>
      <c r="M9">
        <v>36</v>
      </c>
      <c r="N9">
        <v>16</v>
      </c>
      <c r="O9">
        <v>480</v>
      </c>
      <c r="P9">
        <v>51.3</v>
      </c>
      <c r="Q9">
        <f t="shared" si="0"/>
        <v>14</v>
      </c>
      <c r="R9">
        <f t="shared" si="4"/>
        <v>43750</v>
      </c>
      <c r="S9">
        <f t="shared" si="2"/>
        <v>11</v>
      </c>
      <c r="T9">
        <f t="shared" si="3"/>
        <v>2475</v>
      </c>
    </row>
    <row r="10" spans="1:26" x14ac:dyDescent="0.2">
      <c r="A10" t="s">
        <v>159</v>
      </c>
      <c r="B10" t="s">
        <v>160</v>
      </c>
      <c r="D10" t="s">
        <v>162</v>
      </c>
      <c r="E10">
        <v>2002</v>
      </c>
      <c r="F10">
        <v>30</v>
      </c>
      <c r="G10" t="s">
        <v>91</v>
      </c>
      <c r="H10">
        <v>160</v>
      </c>
      <c r="I10" t="s">
        <v>90</v>
      </c>
      <c r="M10">
        <v>48</v>
      </c>
      <c r="N10">
        <v>8</v>
      </c>
      <c r="O10">
        <v>200</v>
      </c>
      <c r="P10">
        <v>46</v>
      </c>
      <c r="Q10">
        <f t="shared" si="0"/>
        <v>7</v>
      </c>
      <c r="R10">
        <f t="shared" si="4"/>
        <v>21875</v>
      </c>
      <c r="S10">
        <f t="shared" si="2"/>
        <v>4</v>
      </c>
      <c r="T10">
        <f t="shared" si="3"/>
        <v>900</v>
      </c>
    </row>
    <row r="11" spans="1:26" x14ac:dyDescent="0.2">
      <c r="A11" t="s">
        <v>110</v>
      </c>
      <c r="B11" t="s">
        <v>111</v>
      </c>
      <c r="D11" t="s">
        <v>112</v>
      </c>
      <c r="E11">
        <v>1996</v>
      </c>
      <c r="F11">
        <v>30</v>
      </c>
      <c r="G11" t="s">
        <v>91</v>
      </c>
      <c r="H11">
        <v>140</v>
      </c>
      <c r="I11" t="s">
        <v>113</v>
      </c>
      <c r="M11">
        <v>71</v>
      </c>
      <c r="N11">
        <v>12</v>
      </c>
      <c r="O11">
        <v>200</v>
      </c>
      <c r="P11">
        <v>45.1</v>
      </c>
      <c r="Q11">
        <f t="shared" si="0"/>
        <v>7</v>
      </c>
      <c r="R11">
        <f t="shared" si="4"/>
        <v>21875</v>
      </c>
      <c r="S11">
        <f t="shared" si="2"/>
        <v>5</v>
      </c>
      <c r="T11">
        <f t="shared" si="3"/>
        <v>1125</v>
      </c>
    </row>
    <row r="12" spans="1:26" x14ac:dyDescent="0.2">
      <c r="A12" t="s">
        <v>114</v>
      </c>
      <c r="B12" t="s">
        <v>115</v>
      </c>
      <c r="D12" t="s">
        <v>116</v>
      </c>
      <c r="E12">
        <v>1992</v>
      </c>
      <c r="F12">
        <v>30</v>
      </c>
      <c r="G12" t="s">
        <v>91</v>
      </c>
      <c r="H12">
        <v>120</v>
      </c>
      <c r="I12" t="s">
        <v>113</v>
      </c>
      <c r="M12">
        <v>71</v>
      </c>
      <c r="N12">
        <v>12</v>
      </c>
      <c r="O12">
        <v>200</v>
      </c>
      <c r="P12">
        <v>46</v>
      </c>
      <c r="Q12">
        <f t="shared" si="0"/>
        <v>7</v>
      </c>
      <c r="R12">
        <f t="shared" si="4"/>
        <v>21875</v>
      </c>
      <c r="S12">
        <f t="shared" si="2"/>
        <v>5</v>
      </c>
      <c r="T12">
        <f t="shared" si="3"/>
        <v>1125</v>
      </c>
    </row>
    <row r="13" spans="1:26" x14ac:dyDescent="0.2">
      <c r="A13" t="s">
        <v>166</v>
      </c>
      <c r="B13" t="s">
        <v>167</v>
      </c>
      <c r="E13">
        <v>2002</v>
      </c>
      <c r="F13">
        <v>30</v>
      </c>
      <c r="G13" t="s">
        <v>91</v>
      </c>
      <c r="H13">
        <v>160</v>
      </c>
      <c r="I13" t="s">
        <v>113</v>
      </c>
      <c r="M13">
        <v>71</v>
      </c>
      <c r="N13">
        <v>12</v>
      </c>
      <c r="O13">
        <v>200</v>
      </c>
      <c r="P13">
        <v>45.7</v>
      </c>
      <c r="Q13">
        <f t="shared" ref="Q13" si="5">MEDIAN(0,255,ROUND(P13/20+SQRT(H13)/40+SQRT(M13)/2+(SQRT(O13)-SQRT(185)), 0))</f>
        <v>7</v>
      </c>
      <c r="R13">
        <f t="shared" ref="R13" si="6">Q13*50000/16</f>
        <v>21875</v>
      </c>
      <c r="S13">
        <f t="shared" ref="S13" si="7">MEDIAN(0,255,ROUND(SQRT(H13)/200+SQRT(M13)/2+(SQRT(O13)-SQRT(185)),0))</f>
        <v>5</v>
      </c>
      <c r="T13">
        <f t="shared" ref="T13" si="8">S13*300/16*12</f>
        <v>1125</v>
      </c>
    </row>
    <row r="14" spans="1:26" x14ac:dyDescent="0.2">
      <c r="A14" t="s">
        <v>117</v>
      </c>
      <c r="B14" t="s">
        <v>121</v>
      </c>
      <c r="D14" t="s">
        <v>125</v>
      </c>
      <c r="E14">
        <v>1996</v>
      </c>
      <c r="F14">
        <v>30</v>
      </c>
      <c r="G14" t="s">
        <v>91</v>
      </c>
      <c r="H14">
        <v>140</v>
      </c>
      <c r="I14" t="s">
        <v>90</v>
      </c>
      <c r="M14">
        <v>118</v>
      </c>
      <c r="N14">
        <v>16</v>
      </c>
      <c r="O14">
        <v>200</v>
      </c>
      <c r="P14">
        <v>48.8</v>
      </c>
      <c r="Q14">
        <f t="shared" si="0"/>
        <v>9</v>
      </c>
      <c r="R14">
        <f t="shared" si="4"/>
        <v>28125</v>
      </c>
      <c r="S14">
        <f t="shared" si="2"/>
        <v>6</v>
      </c>
      <c r="T14">
        <f t="shared" si="3"/>
        <v>1350</v>
      </c>
    </row>
    <row r="15" spans="1:26" x14ac:dyDescent="0.2">
      <c r="A15" t="s">
        <v>118</v>
      </c>
      <c r="B15" t="s">
        <v>122</v>
      </c>
      <c r="D15" t="s">
        <v>126</v>
      </c>
      <c r="E15">
        <v>1996</v>
      </c>
      <c r="F15">
        <v>30</v>
      </c>
      <c r="G15" t="s">
        <v>91</v>
      </c>
      <c r="H15">
        <v>140</v>
      </c>
      <c r="I15" t="s">
        <v>90</v>
      </c>
      <c r="M15">
        <v>80</v>
      </c>
      <c r="N15">
        <v>16</v>
      </c>
      <c r="O15">
        <v>240</v>
      </c>
      <c r="P15">
        <v>41.6</v>
      </c>
      <c r="Q15">
        <f t="shared" si="0"/>
        <v>9</v>
      </c>
      <c r="R15">
        <f t="shared" si="4"/>
        <v>28125</v>
      </c>
      <c r="S15">
        <f t="shared" si="2"/>
        <v>6</v>
      </c>
      <c r="T15">
        <f t="shared" si="3"/>
        <v>1350</v>
      </c>
    </row>
    <row r="16" spans="1:26" x14ac:dyDescent="0.2">
      <c r="A16" t="s">
        <v>119</v>
      </c>
      <c r="B16" t="s">
        <v>123</v>
      </c>
      <c r="D16" t="s">
        <v>127</v>
      </c>
      <c r="E16">
        <v>1996</v>
      </c>
      <c r="F16">
        <v>30</v>
      </c>
      <c r="G16" t="s">
        <v>91</v>
      </c>
      <c r="H16">
        <v>140</v>
      </c>
      <c r="I16" t="s">
        <v>90</v>
      </c>
      <c r="M16">
        <v>66</v>
      </c>
      <c r="N16">
        <v>16</v>
      </c>
      <c r="O16">
        <v>360</v>
      </c>
      <c r="P16">
        <v>46.5</v>
      </c>
      <c r="Q16">
        <f t="shared" si="0"/>
        <v>12</v>
      </c>
      <c r="R16">
        <f t="shared" si="4"/>
        <v>37500</v>
      </c>
      <c r="S16">
        <f t="shared" si="2"/>
        <v>9</v>
      </c>
      <c r="T16">
        <f t="shared" si="3"/>
        <v>2025</v>
      </c>
    </row>
    <row r="17" spans="1:20" x14ac:dyDescent="0.2">
      <c r="A17" t="s">
        <v>120</v>
      </c>
      <c r="B17" t="s">
        <v>124</v>
      </c>
      <c r="D17" t="s">
        <v>128</v>
      </c>
      <c r="E17">
        <v>1996</v>
      </c>
      <c r="F17">
        <v>30</v>
      </c>
      <c r="G17" t="s">
        <v>91</v>
      </c>
      <c r="H17">
        <v>140</v>
      </c>
      <c r="I17" t="s">
        <v>90</v>
      </c>
      <c r="M17">
        <v>36</v>
      </c>
      <c r="N17">
        <v>16</v>
      </c>
      <c r="O17">
        <v>480</v>
      </c>
      <c r="P17">
        <v>47</v>
      </c>
      <c r="Q17">
        <f t="shared" si="0"/>
        <v>14</v>
      </c>
      <c r="R17">
        <f t="shared" si="4"/>
        <v>43750</v>
      </c>
      <c r="S17">
        <f t="shared" si="2"/>
        <v>11</v>
      </c>
      <c r="T17">
        <f t="shared" si="3"/>
        <v>2475</v>
      </c>
    </row>
    <row r="18" spans="1:20" x14ac:dyDescent="0.2">
      <c r="A18" t="s">
        <v>214</v>
      </c>
      <c r="B18" t="s">
        <v>211</v>
      </c>
      <c r="E18">
        <v>1999</v>
      </c>
      <c r="F18">
        <v>30</v>
      </c>
      <c r="G18" t="s">
        <v>91</v>
      </c>
      <c r="H18">
        <v>140</v>
      </c>
      <c r="I18" t="s">
        <v>90</v>
      </c>
      <c r="M18">
        <v>148</v>
      </c>
      <c r="N18">
        <v>24</v>
      </c>
      <c r="O18">
        <v>200</v>
      </c>
      <c r="P18">
        <v>52.1</v>
      </c>
      <c r="Q18">
        <f t="shared" ref="Q18:Q19" si="9">MEDIAN(0,255,ROUND(P18/20+SQRT(H18)/40+SQRT(M18)/2+(SQRT(O18)-SQRT(185)), 0))</f>
        <v>10</v>
      </c>
      <c r="R18">
        <f t="shared" ref="R18:R19" si="10">Q18*50000/16</f>
        <v>31250</v>
      </c>
      <c r="S18">
        <f t="shared" ref="S18:S19" si="11">MEDIAN(0,255,ROUND(SQRT(H18)/200+SQRT(M18)/2+(SQRT(O18)-SQRT(185)),0))</f>
        <v>7</v>
      </c>
      <c r="T18">
        <f t="shared" ref="T18:T19" si="12">S18*300/16*12</f>
        <v>1575</v>
      </c>
    </row>
    <row r="19" spans="1:20" x14ac:dyDescent="0.2">
      <c r="A19" t="s">
        <v>213</v>
      </c>
      <c r="B19" t="s">
        <v>212</v>
      </c>
      <c r="E19">
        <v>1999</v>
      </c>
      <c r="F19">
        <v>30</v>
      </c>
      <c r="G19" t="s">
        <v>91</v>
      </c>
      <c r="H19">
        <v>140</v>
      </c>
      <c r="I19" t="s">
        <v>90</v>
      </c>
      <c r="M19">
        <v>108</v>
      </c>
      <c r="N19">
        <v>24</v>
      </c>
      <c r="O19">
        <v>240</v>
      </c>
      <c r="P19">
        <v>51.4</v>
      </c>
      <c r="Q19">
        <f t="shared" si="9"/>
        <v>10</v>
      </c>
      <c r="R19">
        <f t="shared" si="10"/>
        <v>31250</v>
      </c>
      <c r="S19">
        <f t="shared" si="11"/>
        <v>7</v>
      </c>
      <c r="T19">
        <f t="shared" si="12"/>
        <v>1575</v>
      </c>
    </row>
    <row r="20" spans="1:20" x14ac:dyDescent="0.2">
      <c r="A20" t="s">
        <v>223</v>
      </c>
      <c r="B20" t="s">
        <v>227</v>
      </c>
      <c r="E20">
        <v>1999</v>
      </c>
      <c r="F20">
        <v>30</v>
      </c>
      <c r="G20" t="s">
        <v>91</v>
      </c>
      <c r="H20">
        <v>140</v>
      </c>
      <c r="I20" t="s">
        <v>90</v>
      </c>
      <c r="M20">
        <v>148</v>
      </c>
      <c r="N20">
        <v>16</v>
      </c>
      <c r="O20">
        <v>200</v>
      </c>
      <c r="P20">
        <v>52.1</v>
      </c>
      <c r="Q20">
        <f t="shared" ref="Q20:Q23" si="13">MEDIAN(0,255,ROUND(P20/20+SQRT(H20)/40+SQRT(M20)/2+(SQRT(O20)-SQRT(185)), 0))</f>
        <v>10</v>
      </c>
      <c r="R20">
        <f t="shared" ref="R20:R23" si="14">Q20*50000/16</f>
        <v>31250</v>
      </c>
      <c r="S20">
        <f t="shared" ref="S20:S23" si="15">MEDIAN(0,255,ROUND(SQRT(H20)/200+SQRT(M20)/2+(SQRT(O20)-SQRT(185)),0))</f>
        <v>7</v>
      </c>
      <c r="T20">
        <f t="shared" ref="T20:T23" si="16">S20*300/16*12</f>
        <v>1575</v>
      </c>
    </row>
    <row r="21" spans="1:20" x14ac:dyDescent="0.2">
      <c r="A21" t="s">
        <v>224</v>
      </c>
      <c r="B21" t="s">
        <v>228</v>
      </c>
      <c r="E21">
        <v>1999</v>
      </c>
      <c r="F21">
        <v>30</v>
      </c>
      <c r="G21" t="s">
        <v>91</v>
      </c>
      <c r="H21">
        <v>140</v>
      </c>
      <c r="I21" t="s">
        <v>90</v>
      </c>
      <c r="M21">
        <v>108</v>
      </c>
      <c r="N21">
        <v>16</v>
      </c>
      <c r="O21">
        <v>240</v>
      </c>
      <c r="P21">
        <v>51.4</v>
      </c>
      <c r="Q21">
        <f t="shared" si="13"/>
        <v>10</v>
      </c>
      <c r="R21">
        <f t="shared" si="14"/>
        <v>31250</v>
      </c>
      <c r="S21">
        <f t="shared" si="15"/>
        <v>7</v>
      </c>
      <c r="T21">
        <f t="shared" si="16"/>
        <v>1575</v>
      </c>
    </row>
    <row r="22" spans="1:20" x14ac:dyDescent="0.2">
      <c r="A22" t="s">
        <v>225</v>
      </c>
      <c r="B22" t="s">
        <v>229</v>
      </c>
      <c r="E22">
        <v>1999</v>
      </c>
      <c r="F22">
        <v>30</v>
      </c>
      <c r="G22" t="s">
        <v>91</v>
      </c>
      <c r="H22">
        <v>140</v>
      </c>
      <c r="I22" t="s">
        <v>90</v>
      </c>
      <c r="M22">
        <v>80</v>
      </c>
      <c r="N22">
        <v>16</v>
      </c>
      <c r="O22">
        <v>360</v>
      </c>
      <c r="P22">
        <v>52</v>
      </c>
      <c r="Q22">
        <f t="shared" si="13"/>
        <v>13</v>
      </c>
      <c r="R22">
        <f t="shared" si="14"/>
        <v>40625</v>
      </c>
      <c r="S22">
        <f t="shared" si="15"/>
        <v>10</v>
      </c>
      <c r="T22">
        <f t="shared" si="16"/>
        <v>2250</v>
      </c>
    </row>
    <row r="23" spans="1:20" x14ac:dyDescent="0.2">
      <c r="A23" t="s">
        <v>226</v>
      </c>
      <c r="B23" t="s">
        <v>230</v>
      </c>
      <c r="E23">
        <v>1999</v>
      </c>
      <c r="F23">
        <v>30</v>
      </c>
      <c r="G23" t="s">
        <v>91</v>
      </c>
      <c r="H23">
        <v>140</v>
      </c>
      <c r="I23" t="s">
        <v>90</v>
      </c>
      <c r="M23">
        <v>50</v>
      </c>
      <c r="N23">
        <v>16</v>
      </c>
      <c r="O23">
        <v>480</v>
      </c>
      <c r="P23">
        <v>54.3</v>
      </c>
      <c r="Q23">
        <f t="shared" si="13"/>
        <v>15</v>
      </c>
      <c r="R23">
        <f t="shared" si="14"/>
        <v>46875</v>
      </c>
      <c r="S23">
        <f t="shared" si="15"/>
        <v>12</v>
      </c>
      <c r="T23">
        <f t="shared" si="16"/>
        <v>2700</v>
      </c>
    </row>
    <row r="24" spans="1:20" x14ac:dyDescent="0.2">
      <c r="A24" t="s">
        <v>231</v>
      </c>
      <c r="B24" t="s">
        <v>232</v>
      </c>
      <c r="E24">
        <v>1999</v>
      </c>
      <c r="F24">
        <v>30</v>
      </c>
      <c r="G24" t="s">
        <v>91</v>
      </c>
      <c r="H24">
        <v>140</v>
      </c>
      <c r="I24" t="s">
        <v>90</v>
      </c>
      <c r="M24">
        <v>72</v>
      </c>
      <c r="N24">
        <v>8</v>
      </c>
      <c r="O24">
        <v>200</v>
      </c>
      <c r="P24">
        <v>53.1</v>
      </c>
      <c r="Q24">
        <f t="shared" ref="Q24" si="17">MEDIAN(0,255,ROUND(P24/20+SQRT(H24)/40+SQRT(M24)/2+(SQRT(O24)-SQRT(185)), 0))</f>
        <v>8</v>
      </c>
      <c r="R24">
        <f t="shared" ref="R24" si="18">Q24*50000/16</f>
        <v>25000</v>
      </c>
      <c r="S24">
        <f t="shared" ref="S24" si="19">MEDIAN(0,255,ROUND(SQRT(H24)/200+SQRT(M24)/2+(SQRT(O24)-SQRT(185)),0))</f>
        <v>5</v>
      </c>
      <c r="T24">
        <f t="shared" ref="T24" si="20">S24*300/16*12</f>
        <v>1125</v>
      </c>
    </row>
    <row r="25" spans="1:20" x14ac:dyDescent="0.2">
      <c r="A25" t="s">
        <v>141</v>
      </c>
      <c r="B25" t="s">
        <v>142</v>
      </c>
      <c r="D25" t="s">
        <v>143</v>
      </c>
      <c r="E25">
        <v>1991</v>
      </c>
      <c r="F25">
        <v>30</v>
      </c>
      <c r="G25" t="s">
        <v>91</v>
      </c>
      <c r="H25">
        <v>120</v>
      </c>
      <c r="I25" t="s">
        <v>90</v>
      </c>
      <c r="M25">
        <v>0</v>
      </c>
      <c r="N25">
        <v>16</v>
      </c>
      <c r="O25">
        <v>185</v>
      </c>
      <c r="P25">
        <v>60</v>
      </c>
      <c r="Q25">
        <f t="shared" si="0"/>
        <v>3</v>
      </c>
      <c r="R25">
        <f t="shared" si="4"/>
        <v>9375</v>
      </c>
      <c r="S25">
        <f t="shared" si="2"/>
        <v>0</v>
      </c>
      <c r="T25">
        <f t="shared" si="3"/>
        <v>0</v>
      </c>
    </row>
    <row r="26" spans="1:20" x14ac:dyDescent="0.2">
      <c r="A26" t="s">
        <v>154</v>
      </c>
      <c r="B26" t="s">
        <v>155</v>
      </c>
      <c r="D26" t="s">
        <v>154</v>
      </c>
      <c r="E26">
        <v>1996</v>
      </c>
      <c r="F26">
        <v>30</v>
      </c>
      <c r="G26" t="s">
        <v>91</v>
      </c>
      <c r="H26">
        <v>140</v>
      </c>
      <c r="I26" t="s">
        <v>90</v>
      </c>
      <c r="M26">
        <v>0</v>
      </c>
      <c r="N26">
        <v>16</v>
      </c>
      <c r="O26">
        <v>185</v>
      </c>
      <c r="P26">
        <v>62</v>
      </c>
      <c r="Q26">
        <f t="shared" si="0"/>
        <v>3</v>
      </c>
      <c r="R26">
        <f t="shared" si="4"/>
        <v>9375</v>
      </c>
      <c r="S26">
        <f t="shared" si="2"/>
        <v>0</v>
      </c>
      <c r="T26">
        <f t="shared" si="3"/>
        <v>0</v>
      </c>
    </row>
    <row r="27" spans="1:20" x14ac:dyDescent="0.2">
      <c r="A27" t="s">
        <v>156</v>
      </c>
      <c r="B27" t="s">
        <v>157</v>
      </c>
      <c r="D27" t="s">
        <v>156</v>
      </c>
      <c r="E27">
        <v>2002</v>
      </c>
      <c r="F27">
        <v>30</v>
      </c>
      <c r="G27" t="s">
        <v>91</v>
      </c>
      <c r="H27">
        <v>160</v>
      </c>
      <c r="I27" t="s">
        <v>113</v>
      </c>
      <c r="M27">
        <v>92</v>
      </c>
      <c r="N27">
        <v>12</v>
      </c>
      <c r="O27">
        <v>200</v>
      </c>
      <c r="P27">
        <v>39.299999999999997</v>
      </c>
      <c r="Q27">
        <f t="shared" si="0"/>
        <v>8</v>
      </c>
      <c r="R27">
        <f t="shared" si="4"/>
        <v>25000</v>
      </c>
      <c r="S27">
        <f t="shared" si="2"/>
        <v>5</v>
      </c>
      <c r="T27">
        <f t="shared" si="3"/>
        <v>1125</v>
      </c>
    </row>
    <row r="28" spans="1:20" x14ac:dyDescent="0.2">
      <c r="A28" t="s">
        <v>168</v>
      </c>
      <c r="B28" t="s">
        <v>177</v>
      </c>
      <c r="E28">
        <v>1991</v>
      </c>
      <c r="F28">
        <v>30</v>
      </c>
      <c r="G28">
        <v>30</v>
      </c>
      <c r="H28">
        <v>120</v>
      </c>
      <c r="I28" t="s">
        <v>90</v>
      </c>
      <c r="M28">
        <v>128</v>
      </c>
      <c r="N28">
        <v>16</v>
      </c>
      <c r="O28">
        <v>144</v>
      </c>
      <c r="P28">
        <v>44.7</v>
      </c>
      <c r="Q28">
        <f t="shared" si="0"/>
        <v>7</v>
      </c>
      <c r="R28">
        <f t="shared" si="4"/>
        <v>21875</v>
      </c>
      <c r="S28">
        <f t="shared" si="2"/>
        <v>4</v>
      </c>
      <c r="T28">
        <f t="shared" si="3"/>
        <v>900</v>
      </c>
    </row>
    <row r="29" spans="1:20" x14ac:dyDescent="0.2">
      <c r="A29" t="s">
        <v>169</v>
      </c>
      <c r="B29" t="s">
        <v>175</v>
      </c>
      <c r="E29">
        <v>1991</v>
      </c>
      <c r="F29">
        <v>30</v>
      </c>
      <c r="G29">
        <v>30</v>
      </c>
      <c r="H29">
        <v>120</v>
      </c>
      <c r="I29" t="s">
        <v>90</v>
      </c>
      <c r="M29">
        <v>80</v>
      </c>
      <c r="N29">
        <v>16</v>
      </c>
      <c r="O29">
        <v>192</v>
      </c>
      <c r="P29">
        <v>50.2</v>
      </c>
      <c r="Q29">
        <f t="shared" si="0"/>
        <v>8</v>
      </c>
      <c r="R29">
        <f t="shared" si="4"/>
        <v>25000</v>
      </c>
      <c r="S29">
        <f t="shared" si="2"/>
        <v>5</v>
      </c>
      <c r="T29">
        <f t="shared" si="3"/>
        <v>1125</v>
      </c>
    </row>
    <row r="30" spans="1:20" x14ac:dyDescent="0.2">
      <c r="A30" t="s">
        <v>170</v>
      </c>
      <c r="B30" t="s">
        <v>176</v>
      </c>
      <c r="E30">
        <v>1991</v>
      </c>
      <c r="F30">
        <v>30</v>
      </c>
      <c r="G30">
        <v>30</v>
      </c>
      <c r="H30">
        <v>120</v>
      </c>
      <c r="I30" t="s">
        <v>90</v>
      </c>
      <c r="M30">
        <v>66</v>
      </c>
      <c r="N30">
        <v>16</v>
      </c>
      <c r="O30">
        <v>288</v>
      </c>
      <c r="P30">
        <v>47</v>
      </c>
      <c r="Q30">
        <f t="shared" si="0"/>
        <v>10</v>
      </c>
      <c r="R30">
        <f t="shared" si="4"/>
        <v>31250</v>
      </c>
      <c r="S30">
        <f t="shared" si="2"/>
        <v>7</v>
      </c>
      <c r="T30">
        <f t="shared" si="3"/>
        <v>1575</v>
      </c>
    </row>
    <row r="31" spans="1:20" x14ac:dyDescent="0.2">
      <c r="A31" t="s">
        <v>171</v>
      </c>
      <c r="B31" t="s">
        <v>174</v>
      </c>
      <c r="E31">
        <v>1991</v>
      </c>
      <c r="F31">
        <v>30</v>
      </c>
      <c r="G31">
        <v>30</v>
      </c>
      <c r="H31">
        <v>120</v>
      </c>
      <c r="I31" t="s">
        <v>90</v>
      </c>
      <c r="M31">
        <v>36</v>
      </c>
      <c r="N31">
        <v>16</v>
      </c>
      <c r="O31">
        <v>480</v>
      </c>
      <c r="P31">
        <v>51.5</v>
      </c>
      <c r="Q31">
        <f t="shared" si="0"/>
        <v>14</v>
      </c>
      <c r="R31">
        <f t="shared" si="4"/>
        <v>43750</v>
      </c>
      <c r="S31">
        <f t="shared" si="2"/>
        <v>11</v>
      </c>
      <c r="T31">
        <f t="shared" si="3"/>
        <v>2475</v>
      </c>
    </row>
    <row r="32" spans="1:20" x14ac:dyDescent="0.2">
      <c r="A32" t="s">
        <v>207</v>
      </c>
      <c r="B32" t="s">
        <v>210</v>
      </c>
      <c r="E32">
        <v>1991</v>
      </c>
      <c r="F32">
        <v>30</v>
      </c>
      <c r="G32" t="s">
        <v>91</v>
      </c>
      <c r="H32">
        <v>120</v>
      </c>
      <c r="I32" t="s">
        <v>90</v>
      </c>
      <c r="M32">
        <v>176</v>
      </c>
      <c r="N32">
        <v>24</v>
      </c>
      <c r="O32">
        <v>200</v>
      </c>
      <c r="P32">
        <v>52.2</v>
      </c>
      <c r="Q32">
        <f t="shared" ref="Q32:Q33" si="21">MEDIAN(0,255,ROUND(P32/20+SQRT(H32)/40+SQRT(M32)/2+(SQRT(O32)-SQRT(185)), 0))</f>
        <v>10</v>
      </c>
      <c r="R32">
        <f t="shared" ref="R32:R33" si="22">Q32*50000/16</f>
        <v>31250</v>
      </c>
      <c r="S32">
        <f t="shared" ref="S32:S33" si="23">MEDIAN(0,255,ROUND(SQRT(H32)/200+SQRT(M32)/2+(SQRT(O32)-SQRT(185)),0))</f>
        <v>7</v>
      </c>
      <c r="T32">
        <f t="shared" ref="T32:T33" si="24">S32*300/16*12</f>
        <v>1575</v>
      </c>
    </row>
    <row r="33" spans="1:26" x14ac:dyDescent="0.2">
      <c r="A33" t="s">
        <v>208</v>
      </c>
      <c r="B33" t="s">
        <v>209</v>
      </c>
      <c r="E33">
        <v>1991</v>
      </c>
      <c r="F33">
        <v>30</v>
      </c>
      <c r="G33" t="s">
        <v>91</v>
      </c>
      <c r="H33">
        <v>120</v>
      </c>
      <c r="I33" t="s">
        <v>90</v>
      </c>
      <c r="M33">
        <v>108</v>
      </c>
      <c r="N33">
        <v>24</v>
      </c>
      <c r="O33">
        <v>240</v>
      </c>
      <c r="P33">
        <v>51.9</v>
      </c>
      <c r="Q33">
        <f t="shared" si="21"/>
        <v>10</v>
      </c>
      <c r="R33">
        <f t="shared" si="22"/>
        <v>31250</v>
      </c>
      <c r="S33">
        <f t="shared" si="23"/>
        <v>7</v>
      </c>
      <c r="T33">
        <f t="shared" si="24"/>
        <v>1575</v>
      </c>
    </row>
    <row r="34" spans="1:26" x14ac:dyDescent="0.2">
      <c r="A34" t="s">
        <v>215</v>
      </c>
      <c r="B34" t="s">
        <v>218</v>
      </c>
      <c r="E34">
        <v>1994</v>
      </c>
      <c r="F34">
        <v>30</v>
      </c>
      <c r="G34" t="s">
        <v>91</v>
      </c>
      <c r="H34">
        <v>140</v>
      </c>
      <c r="I34" t="s">
        <v>90</v>
      </c>
      <c r="M34">
        <v>176</v>
      </c>
      <c r="N34">
        <v>16</v>
      </c>
      <c r="O34">
        <v>200</v>
      </c>
      <c r="P34">
        <v>52.2</v>
      </c>
      <c r="Q34">
        <f t="shared" ref="Q34:Q37" si="25">MEDIAN(0,255,ROUND(P34/20+SQRT(H34)/40+SQRT(M34)/2+(SQRT(O34)-SQRT(185)), 0))</f>
        <v>10</v>
      </c>
      <c r="R34">
        <f t="shared" ref="R34:R37" si="26">Q34*50000/16</f>
        <v>31250</v>
      </c>
      <c r="S34">
        <f t="shared" ref="S34:S37" si="27">MEDIAN(0,255,ROUND(SQRT(H34)/200+SQRT(M34)/2+(SQRT(O34)-SQRT(185)),0))</f>
        <v>7</v>
      </c>
      <c r="T34">
        <f t="shared" ref="T34:T37" si="28">S34*300/16*12</f>
        <v>1575</v>
      </c>
    </row>
    <row r="35" spans="1:26" x14ac:dyDescent="0.2">
      <c r="A35" t="s">
        <v>216</v>
      </c>
      <c r="B35" t="s">
        <v>217</v>
      </c>
      <c r="E35">
        <v>1994</v>
      </c>
      <c r="F35">
        <v>30</v>
      </c>
      <c r="G35" t="s">
        <v>91</v>
      </c>
      <c r="H35">
        <v>140</v>
      </c>
      <c r="I35" t="s">
        <v>90</v>
      </c>
      <c r="M35">
        <v>108</v>
      </c>
      <c r="N35">
        <v>16</v>
      </c>
      <c r="O35">
        <v>240</v>
      </c>
      <c r="P35">
        <v>51.9</v>
      </c>
      <c r="Q35">
        <f t="shared" si="25"/>
        <v>10</v>
      </c>
      <c r="R35">
        <f t="shared" si="26"/>
        <v>31250</v>
      </c>
      <c r="S35">
        <f t="shared" si="27"/>
        <v>7</v>
      </c>
      <c r="T35">
        <f t="shared" si="28"/>
        <v>1575</v>
      </c>
    </row>
    <row r="36" spans="1:26" x14ac:dyDescent="0.2">
      <c r="A36" t="s">
        <v>219</v>
      </c>
      <c r="B36" t="s">
        <v>220</v>
      </c>
      <c r="E36">
        <v>1994</v>
      </c>
      <c r="F36">
        <v>30</v>
      </c>
      <c r="G36" t="s">
        <v>91</v>
      </c>
      <c r="H36">
        <v>140</v>
      </c>
      <c r="I36" t="s">
        <v>90</v>
      </c>
      <c r="M36">
        <v>80</v>
      </c>
      <c r="N36">
        <v>16</v>
      </c>
      <c r="O36">
        <v>360</v>
      </c>
      <c r="P36">
        <v>53.6</v>
      </c>
      <c r="Q36">
        <f t="shared" si="25"/>
        <v>13</v>
      </c>
      <c r="R36">
        <f t="shared" si="26"/>
        <v>40625</v>
      </c>
      <c r="S36">
        <f t="shared" si="27"/>
        <v>10</v>
      </c>
      <c r="T36">
        <f t="shared" si="28"/>
        <v>2250</v>
      </c>
    </row>
    <row r="37" spans="1:26" x14ac:dyDescent="0.2">
      <c r="A37" t="s">
        <v>221</v>
      </c>
      <c r="B37" t="s">
        <v>222</v>
      </c>
      <c r="E37">
        <v>1994</v>
      </c>
      <c r="F37">
        <v>30</v>
      </c>
      <c r="G37" t="s">
        <v>91</v>
      </c>
      <c r="H37">
        <v>140</v>
      </c>
      <c r="I37" t="s">
        <v>90</v>
      </c>
      <c r="M37">
        <v>50</v>
      </c>
      <c r="N37">
        <v>16</v>
      </c>
      <c r="O37">
        <v>480</v>
      </c>
      <c r="P37">
        <v>56</v>
      </c>
      <c r="Q37">
        <f t="shared" si="25"/>
        <v>15</v>
      </c>
      <c r="R37">
        <f t="shared" si="26"/>
        <v>46875</v>
      </c>
      <c r="S37">
        <f t="shared" si="27"/>
        <v>12</v>
      </c>
      <c r="T37">
        <f t="shared" si="28"/>
        <v>2700</v>
      </c>
    </row>
    <row r="38" spans="1:26" x14ac:dyDescent="0.2">
      <c r="A38" t="s">
        <v>172</v>
      </c>
      <c r="B38" t="s">
        <v>173</v>
      </c>
      <c r="E38">
        <v>1988</v>
      </c>
      <c r="F38">
        <v>30</v>
      </c>
      <c r="G38">
        <v>10</v>
      </c>
      <c r="H38">
        <v>120</v>
      </c>
      <c r="I38" t="s">
        <v>90</v>
      </c>
      <c r="M38">
        <v>118</v>
      </c>
      <c r="N38">
        <v>16</v>
      </c>
      <c r="O38">
        <v>144</v>
      </c>
      <c r="P38">
        <v>42.5</v>
      </c>
      <c r="Q38">
        <f t="shared" si="0"/>
        <v>6</v>
      </c>
      <c r="R38">
        <f t="shared" si="4"/>
        <v>18750</v>
      </c>
      <c r="S38">
        <f t="shared" si="2"/>
        <v>4</v>
      </c>
      <c r="T38">
        <f t="shared" si="3"/>
        <v>900</v>
      </c>
    </row>
    <row r="39" spans="1:26" x14ac:dyDescent="0.2">
      <c r="A39" t="s">
        <v>178</v>
      </c>
      <c r="B39" t="s">
        <v>179</v>
      </c>
      <c r="E39">
        <v>1988</v>
      </c>
      <c r="F39">
        <v>30</v>
      </c>
      <c r="G39">
        <v>10</v>
      </c>
      <c r="H39">
        <v>120</v>
      </c>
      <c r="I39" t="s">
        <v>90</v>
      </c>
      <c r="M39">
        <v>60</v>
      </c>
      <c r="N39">
        <v>16</v>
      </c>
      <c r="O39">
        <v>288</v>
      </c>
      <c r="P39">
        <v>45</v>
      </c>
      <c r="Q39">
        <f t="shared" si="0"/>
        <v>10</v>
      </c>
      <c r="R39">
        <f t="shared" si="4"/>
        <v>31250</v>
      </c>
      <c r="S39">
        <f t="shared" si="2"/>
        <v>7</v>
      </c>
      <c r="T39">
        <f t="shared" si="3"/>
        <v>1575</v>
      </c>
    </row>
    <row r="40" spans="1:26" x14ac:dyDescent="0.2">
      <c r="A40" t="s">
        <v>183</v>
      </c>
      <c r="B40" t="s">
        <v>184</v>
      </c>
      <c r="E40">
        <v>1988</v>
      </c>
      <c r="F40">
        <v>30</v>
      </c>
      <c r="G40">
        <v>10</v>
      </c>
      <c r="H40">
        <v>120</v>
      </c>
      <c r="I40" t="s">
        <v>90</v>
      </c>
      <c r="M40">
        <v>32</v>
      </c>
      <c r="N40">
        <v>16</v>
      </c>
      <c r="O40">
        <v>480</v>
      </c>
      <c r="P40">
        <v>51.2</v>
      </c>
      <c r="Q40">
        <f t="shared" si="0"/>
        <v>14</v>
      </c>
      <c r="R40">
        <f t="shared" si="4"/>
        <v>43750</v>
      </c>
      <c r="S40">
        <f t="shared" si="2"/>
        <v>11</v>
      </c>
      <c r="T40">
        <f t="shared" si="3"/>
        <v>2475</v>
      </c>
    </row>
    <row r="41" spans="1:26" x14ac:dyDescent="0.2">
      <c r="A41" t="s">
        <v>185</v>
      </c>
      <c r="B41" t="s">
        <v>189</v>
      </c>
      <c r="E41">
        <v>1959</v>
      </c>
      <c r="F41">
        <v>30</v>
      </c>
      <c r="G41">
        <v>35</v>
      </c>
      <c r="H41">
        <v>120</v>
      </c>
      <c r="I41" t="s">
        <v>90</v>
      </c>
      <c r="M41">
        <v>118</v>
      </c>
      <c r="N41">
        <v>16</v>
      </c>
      <c r="O41">
        <v>144</v>
      </c>
      <c r="P41">
        <v>42.5</v>
      </c>
      <c r="Q41">
        <f t="shared" si="0"/>
        <v>6</v>
      </c>
      <c r="R41">
        <f t="shared" si="4"/>
        <v>18750</v>
      </c>
      <c r="S41">
        <f t="shared" si="2"/>
        <v>4</v>
      </c>
      <c r="T41">
        <f t="shared" si="3"/>
        <v>900</v>
      </c>
    </row>
    <row r="42" spans="1:26" x14ac:dyDescent="0.2">
      <c r="A42" t="s">
        <v>186</v>
      </c>
      <c r="B42" t="s">
        <v>189</v>
      </c>
      <c r="E42">
        <v>1976</v>
      </c>
      <c r="F42">
        <v>30</v>
      </c>
      <c r="G42">
        <v>22</v>
      </c>
      <c r="H42">
        <v>120</v>
      </c>
      <c r="I42" t="s">
        <v>90</v>
      </c>
      <c r="M42">
        <v>64</v>
      </c>
      <c r="N42">
        <v>16</v>
      </c>
      <c r="O42">
        <v>192</v>
      </c>
      <c r="P42">
        <v>46</v>
      </c>
      <c r="Q42">
        <f t="shared" si="0"/>
        <v>7</v>
      </c>
      <c r="R42">
        <f t="shared" si="4"/>
        <v>21875</v>
      </c>
      <c r="S42">
        <f t="shared" si="2"/>
        <v>4</v>
      </c>
      <c r="T42">
        <f t="shared" si="3"/>
        <v>900</v>
      </c>
    </row>
    <row r="43" spans="1:26" x14ac:dyDescent="0.2">
      <c r="A43" t="s">
        <v>187</v>
      </c>
      <c r="B43" t="s">
        <v>190</v>
      </c>
      <c r="E43">
        <v>1959</v>
      </c>
      <c r="F43">
        <v>30</v>
      </c>
      <c r="G43">
        <v>35</v>
      </c>
      <c r="H43">
        <v>120</v>
      </c>
      <c r="I43" t="s">
        <v>90</v>
      </c>
      <c r="M43">
        <v>77</v>
      </c>
      <c r="N43">
        <v>16</v>
      </c>
      <c r="O43">
        <v>240</v>
      </c>
      <c r="P43">
        <v>45</v>
      </c>
      <c r="Q43">
        <f t="shared" si="0"/>
        <v>9</v>
      </c>
      <c r="R43">
        <f t="shared" si="4"/>
        <v>28125</v>
      </c>
      <c r="S43">
        <f t="shared" si="2"/>
        <v>6</v>
      </c>
      <c r="T43">
        <f t="shared" si="3"/>
        <v>1350</v>
      </c>
    </row>
    <row r="44" spans="1:26" x14ac:dyDescent="0.2">
      <c r="A44" t="s">
        <v>188</v>
      </c>
      <c r="B44" t="s">
        <v>191</v>
      </c>
      <c r="E44">
        <v>1959</v>
      </c>
      <c r="F44">
        <v>30</v>
      </c>
      <c r="G44">
        <v>35</v>
      </c>
      <c r="H44">
        <v>120</v>
      </c>
      <c r="I44" t="s">
        <v>90</v>
      </c>
      <c r="M44">
        <v>32</v>
      </c>
      <c r="N44">
        <v>16</v>
      </c>
      <c r="O44">
        <v>384</v>
      </c>
      <c r="P44">
        <v>47</v>
      </c>
      <c r="Q44">
        <f t="shared" si="0"/>
        <v>11</v>
      </c>
      <c r="R44">
        <f t="shared" si="4"/>
        <v>34375</v>
      </c>
      <c r="S44">
        <f t="shared" si="2"/>
        <v>9</v>
      </c>
      <c r="T44">
        <f t="shared" si="3"/>
        <v>2025</v>
      </c>
    </row>
    <row r="45" spans="1:26" x14ac:dyDescent="0.2">
      <c r="A45" t="s">
        <v>279</v>
      </c>
      <c r="B45" t="s">
        <v>280</v>
      </c>
      <c r="E45">
        <v>1991</v>
      </c>
      <c r="F45">
        <v>30</v>
      </c>
      <c r="G45">
        <v>30</v>
      </c>
      <c r="H45">
        <v>120</v>
      </c>
      <c r="I45" t="s">
        <v>113</v>
      </c>
      <c r="M45">
        <v>68</v>
      </c>
      <c r="N45">
        <v>12</v>
      </c>
      <c r="O45">
        <v>200</v>
      </c>
      <c r="P45">
        <v>44.2</v>
      </c>
      <c r="Q45">
        <f t="shared" si="0"/>
        <v>7</v>
      </c>
      <c r="R45">
        <f t="shared" si="4"/>
        <v>21875</v>
      </c>
      <c r="S45">
        <f t="shared" si="2"/>
        <v>5</v>
      </c>
      <c r="T45">
        <f t="shared" si="3"/>
        <v>1125</v>
      </c>
    </row>
    <row r="46" spans="1:26" x14ac:dyDescent="0.2">
      <c r="A46" t="s">
        <v>281</v>
      </c>
      <c r="B46" t="s">
        <v>282</v>
      </c>
      <c r="E46">
        <v>2002</v>
      </c>
      <c r="F46">
        <v>30</v>
      </c>
      <c r="G46" t="s">
        <v>283</v>
      </c>
      <c r="H46">
        <v>160</v>
      </c>
      <c r="I46" t="s">
        <v>90</v>
      </c>
      <c r="M46">
        <v>0</v>
      </c>
      <c r="N46">
        <v>16</v>
      </c>
      <c r="O46">
        <v>185</v>
      </c>
      <c r="P46">
        <v>85.8</v>
      </c>
      <c r="Q46">
        <f t="shared" si="0"/>
        <v>5</v>
      </c>
      <c r="R46">
        <f t="shared" si="4"/>
        <v>15625</v>
      </c>
      <c r="S46">
        <f t="shared" si="2"/>
        <v>0</v>
      </c>
      <c r="T46">
        <f t="shared" si="3"/>
        <v>0</v>
      </c>
    </row>
    <row r="47" spans="1:26" x14ac:dyDescent="0.2">
      <c r="A47" t="s">
        <v>292</v>
      </c>
      <c r="B47" t="s">
        <v>293</v>
      </c>
      <c r="E47">
        <v>1959</v>
      </c>
      <c r="F47">
        <v>30</v>
      </c>
      <c r="G47">
        <v>35</v>
      </c>
      <c r="H47">
        <v>120</v>
      </c>
      <c r="I47" t="s">
        <v>113</v>
      </c>
      <c r="M47">
        <v>68</v>
      </c>
      <c r="N47">
        <v>12</v>
      </c>
      <c r="O47">
        <v>200</v>
      </c>
      <c r="P47">
        <v>43</v>
      </c>
      <c r="Q47">
        <f t="shared" si="0"/>
        <v>7</v>
      </c>
      <c r="R47">
        <f t="shared" si="4"/>
        <v>21875</v>
      </c>
      <c r="S47">
        <f t="shared" si="2"/>
        <v>5</v>
      </c>
      <c r="T47">
        <f t="shared" si="3"/>
        <v>1125</v>
      </c>
    </row>
    <row r="48" spans="1:26" x14ac:dyDescent="0.2">
      <c r="A48" t="s">
        <v>296</v>
      </c>
      <c r="B48" t="s">
        <v>297</v>
      </c>
      <c r="D48" t="s">
        <v>296</v>
      </c>
      <c r="E48">
        <v>1993</v>
      </c>
      <c r="F48">
        <v>30</v>
      </c>
      <c r="G48">
        <v>20</v>
      </c>
      <c r="H48">
        <v>140</v>
      </c>
      <c r="I48" t="s">
        <v>298</v>
      </c>
      <c r="M48">
        <v>96</v>
      </c>
      <c r="N48">
        <v>16</v>
      </c>
      <c r="O48">
        <v>240</v>
      </c>
      <c r="P48">
        <v>46.4</v>
      </c>
      <c r="Q48">
        <f t="shared" ref="Q48:Q59" si="29">MEDIAN(0,255,ROUND(P48/20+SQRT(H48)/40+SQRT(M48)/2+(SQRT(O48)-SQRT(185)), 0))</f>
        <v>9</v>
      </c>
      <c r="R48">
        <f t="shared" ref="R48:R59" si="30">Q48*50000/16</f>
        <v>28125</v>
      </c>
      <c r="S48">
        <f t="shared" ref="S48:S59" si="31">MEDIAN(0,255,ROUND(SQRT(H48)/200+SQRT(M48)/2+(SQRT(O48)-SQRT(185)),0))</f>
        <v>7</v>
      </c>
      <c r="T48">
        <f t="shared" ref="T48:T59" si="32">S48*300/16*12</f>
        <v>1575</v>
      </c>
      <c r="Y48" t="s">
        <v>350</v>
      </c>
      <c r="Z48" s="3" t="s">
        <v>318</v>
      </c>
    </row>
    <row r="49" spans="1:26" x14ac:dyDescent="0.2">
      <c r="A49" t="s">
        <v>299</v>
      </c>
      <c r="B49" t="s">
        <v>300</v>
      </c>
      <c r="D49" t="s">
        <v>299</v>
      </c>
      <c r="E49">
        <v>1993</v>
      </c>
      <c r="F49">
        <v>30</v>
      </c>
      <c r="G49">
        <v>20</v>
      </c>
      <c r="H49">
        <v>140</v>
      </c>
      <c r="I49" t="s">
        <v>298</v>
      </c>
      <c r="M49">
        <v>80</v>
      </c>
      <c r="N49">
        <v>16</v>
      </c>
      <c r="O49">
        <v>320</v>
      </c>
      <c r="P49">
        <v>46.9</v>
      </c>
      <c r="Q49">
        <f t="shared" si="29"/>
        <v>11</v>
      </c>
      <c r="R49">
        <f t="shared" si="30"/>
        <v>34375</v>
      </c>
      <c r="S49">
        <f t="shared" si="31"/>
        <v>9</v>
      </c>
      <c r="T49">
        <f t="shared" si="32"/>
        <v>2025</v>
      </c>
      <c r="Y49" t="s">
        <v>350</v>
      </c>
      <c r="Z49" s="4"/>
    </row>
    <row r="50" spans="1:26" x14ac:dyDescent="0.2">
      <c r="A50" t="s">
        <v>301</v>
      </c>
      <c r="B50" t="s">
        <v>302</v>
      </c>
      <c r="D50" t="s">
        <v>301</v>
      </c>
      <c r="E50">
        <v>1993</v>
      </c>
      <c r="F50">
        <v>30</v>
      </c>
      <c r="G50">
        <v>20</v>
      </c>
      <c r="H50">
        <v>140</v>
      </c>
      <c r="I50" t="s">
        <v>298</v>
      </c>
      <c r="M50">
        <v>42</v>
      </c>
      <c r="N50">
        <v>16</v>
      </c>
      <c r="O50">
        <v>400</v>
      </c>
      <c r="P50">
        <v>48</v>
      </c>
      <c r="Q50">
        <f t="shared" si="29"/>
        <v>12</v>
      </c>
      <c r="R50">
        <f t="shared" si="30"/>
        <v>37500</v>
      </c>
      <c r="S50">
        <f t="shared" si="31"/>
        <v>10</v>
      </c>
      <c r="T50">
        <f t="shared" si="32"/>
        <v>2250</v>
      </c>
      <c r="Y50" t="s">
        <v>350</v>
      </c>
      <c r="Z50" s="4"/>
    </row>
    <row r="51" spans="1:26" x14ac:dyDescent="0.2">
      <c r="A51" t="s">
        <v>303</v>
      </c>
      <c r="B51" t="s">
        <v>304</v>
      </c>
      <c r="D51" t="s">
        <v>303</v>
      </c>
      <c r="E51">
        <v>1993</v>
      </c>
      <c r="F51">
        <v>30</v>
      </c>
      <c r="G51">
        <v>20</v>
      </c>
      <c r="H51">
        <v>140</v>
      </c>
      <c r="I51" t="s">
        <v>298</v>
      </c>
      <c r="M51">
        <v>36</v>
      </c>
      <c r="N51">
        <v>16</v>
      </c>
      <c r="O51">
        <v>240</v>
      </c>
      <c r="P51">
        <v>46.3</v>
      </c>
      <c r="Q51">
        <f t="shared" si="29"/>
        <v>8</v>
      </c>
      <c r="R51">
        <f t="shared" si="30"/>
        <v>25000</v>
      </c>
      <c r="S51">
        <f t="shared" si="31"/>
        <v>5</v>
      </c>
      <c r="T51">
        <f t="shared" si="32"/>
        <v>1125</v>
      </c>
      <c r="Y51" t="s">
        <v>350</v>
      </c>
      <c r="Z51" s="4"/>
    </row>
    <row r="52" spans="1:26" x14ac:dyDescent="0.2">
      <c r="A52" t="s">
        <v>305</v>
      </c>
      <c r="B52" t="s">
        <v>306</v>
      </c>
      <c r="D52" t="s">
        <v>305</v>
      </c>
      <c r="E52">
        <v>1993</v>
      </c>
      <c r="F52">
        <v>30</v>
      </c>
      <c r="G52">
        <v>20</v>
      </c>
      <c r="H52">
        <v>140</v>
      </c>
      <c r="I52" t="s">
        <v>298</v>
      </c>
      <c r="M52">
        <v>0</v>
      </c>
      <c r="N52">
        <v>16</v>
      </c>
      <c r="O52">
        <v>200</v>
      </c>
      <c r="P52">
        <v>59</v>
      </c>
      <c r="Q52">
        <f t="shared" si="29"/>
        <v>4</v>
      </c>
      <c r="R52">
        <f t="shared" si="30"/>
        <v>12500</v>
      </c>
      <c r="S52">
        <f t="shared" si="31"/>
        <v>1</v>
      </c>
      <c r="T52">
        <f t="shared" si="32"/>
        <v>225</v>
      </c>
      <c r="Y52" t="s">
        <v>350</v>
      </c>
      <c r="Z52" s="4"/>
    </row>
    <row r="53" spans="1:26" x14ac:dyDescent="0.2">
      <c r="A53" t="s">
        <v>307</v>
      </c>
      <c r="B53" t="s">
        <v>308</v>
      </c>
      <c r="D53" t="s">
        <v>307</v>
      </c>
      <c r="E53">
        <v>1993</v>
      </c>
      <c r="F53">
        <v>30</v>
      </c>
      <c r="G53">
        <v>20</v>
      </c>
      <c r="H53">
        <v>140</v>
      </c>
      <c r="I53" t="s">
        <v>309</v>
      </c>
      <c r="M53">
        <v>71</v>
      </c>
      <c r="N53">
        <v>12</v>
      </c>
      <c r="O53">
        <v>200</v>
      </c>
      <c r="P53">
        <v>42</v>
      </c>
      <c r="Q53">
        <f t="shared" si="29"/>
        <v>7</v>
      </c>
      <c r="R53">
        <f t="shared" si="30"/>
        <v>21875</v>
      </c>
      <c r="S53">
        <f t="shared" si="31"/>
        <v>5</v>
      </c>
      <c r="T53">
        <f t="shared" si="32"/>
        <v>1125</v>
      </c>
      <c r="Y53" t="s">
        <v>350</v>
      </c>
      <c r="Z53" s="4"/>
    </row>
    <row r="54" spans="1:26" x14ac:dyDescent="0.2">
      <c r="A54" t="s">
        <v>310</v>
      </c>
      <c r="B54" t="s">
        <v>311</v>
      </c>
      <c r="D54" t="s">
        <v>310</v>
      </c>
      <c r="E54">
        <v>1993</v>
      </c>
      <c r="F54">
        <v>30</v>
      </c>
      <c r="G54">
        <v>20</v>
      </c>
      <c r="H54">
        <v>140</v>
      </c>
      <c r="I54" t="s">
        <v>298</v>
      </c>
      <c r="M54">
        <v>124</v>
      </c>
      <c r="N54">
        <v>16</v>
      </c>
      <c r="O54">
        <v>240</v>
      </c>
      <c r="P54">
        <v>52.7</v>
      </c>
      <c r="Q54">
        <f t="shared" si="29"/>
        <v>10</v>
      </c>
      <c r="R54">
        <f t="shared" si="30"/>
        <v>31250</v>
      </c>
      <c r="S54">
        <f t="shared" si="31"/>
        <v>8</v>
      </c>
      <c r="T54">
        <f t="shared" si="32"/>
        <v>1800</v>
      </c>
      <c r="Y54" t="s">
        <v>350</v>
      </c>
      <c r="Z54" s="4"/>
    </row>
    <row r="55" spans="1:26" x14ac:dyDescent="0.2">
      <c r="A55" t="s">
        <v>312</v>
      </c>
      <c r="B55" t="s">
        <v>313</v>
      </c>
      <c r="D55" t="s">
        <v>312</v>
      </c>
      <c r="E55">
        <v>1993</v>
      </c>
      <c r="F55">
        <v>30</v>
      </c>
      <c r="G55">
        <v>20</v>
      </c>
      <c r="H55">
        <v>140</v>
      </c>
      <c r="I55" t="s">
        <v>298</v>
      </c>
      <c r="M55">
        <v>108</v>
      </c>
      <c r="N55">
        <v>16</v>
      </c>
      <c r="O55">
        <v>320</v>
      </c>
      <c r="P55">
        <v>53</v>
      </c>
      <c r="Q55">
        <f t="shared" si="29"/>
        <v>12</v>
      </c>
      <c r="R55">
        <f t="shared" si="30"/>
        <v>37500</v>
      </c>
      <c r="S55">
        <f t="shared" si="31"/>
        <v>10</v>
      </c>
      <c r="T55">
        <f t="shared" si="32"/>
        <v>2250</v>
      </c>
      <c r="Y55" t="s">
        <v>350</v>
      </c>
      <c r="Z55" s="4"/>
    </row>
    <row r="56" spans="1:26" x14ac:dyDescent="0.2">
      <c r="A56" t="s">
        <v>314</v>
      </c>
      <c r="B56" t="s">
        <v>315</v>
      </c>
      <c r="D56" t="s">
        <v>314</v>
      </c>
      <c r="E56">
        <v>1993</v>
      </c>
      <c r="F56">
        <v>30</v>
      </c>
      <c r="G56">
        <v>20</v>
      </c>
      <c r="H56">
        <v>140</v>
      </c>
      <c r="I56" t="s">
        <v>298</v>
      </c>
      <c r="M56">
        <v>60</v>
      </c>
      <c r="N56">
        <v>16</v>
      </c>
      <c r="O56">
        <v>240</v>
      </c>
      <c r="P56">
        <v>50.1</v>
      </c>
      <c r="Q56">
        <f t="shared" si="29"/>
        <v>9</v>
      </c>
      <c r="R56">
        <f t="shared" si="30"/>
        <v>28125</v>
      </c>
      <c r="S56">
        <f t="shared" si="31"/>
        <v>6</v>
      </c>
      <c r="T56">
        <f t="shared" si="32"/>
        <v>1350</v>
      </c>
      <c r="Y56" t="s">
        <v>350</v>
      </c>
      <c r="Z56" s="4"/>
    </row>
    <row r="57" spans="1:26" x14ac:dyDescent="0.2">
      <c r="A57" t="s">
        <v>316</v>
      </c>
      <c r="B57" t="s">
        <v>317</v>
      </c>
      <c r="D57" t="s">
        <v>316</v>
      </c>
      <c r="E57">
        <v>1993</v>
      </c>
      <c r="F57">
        <v>30</v>
      </c>
      <c r="G57">
        <v>20</v>
      </c>
      <c r="H57">
        <v>140</v>
      </c>
      <c r="I57" t="s">
        <v>309</v>
      </c>
      <c r="M57">
        <v>92</v>
      </c>
      <c r="N57">
        <v>12</v>
      </c>
      <c r="O57">
        <v>200</v>
      </c>
      <c r="P57">
        <v>49.2</v>
      </c>
      <c r="Q57">
        <f t="shared" si="29"/>
        <v>8</v>
      </c>
      <c r="R57">
        <f t="shared" si="30"/>
        <v>25000</v>
      </c>
      <c r="S57">
        <f t="shared" si="31"/>
        <v>5</v>
      </c>
      <c r="T57">
        <f t="shared" si="32"/>
        <v>1125</v>
      </c>
      <c r="Y57" t="s">
        <v>350</v>
      </c>
      <c r="Z57" s="4"/>
    </row>
    <row r="58" spans="1:26" x14ac:dyDescent="0.2">
      <c r="A58" t="s">
        <v>345</v>
      </c>
      <c r="B58" t="s">
        <v>347</v>
      </c>
      <c r="E58">
        <v>2014</v>
      </c>
      <c r="F58">
        <v>30</v>
      </c>
      <c r="G58" t="s">
        <v>91</v>
      </c>
      <c r="H58">
        <v>140</v>
      </c>
      <c r="I58" t="s">
        <v>90</v>
      </c>
      <c r="M58">
        <v>80</v>
      </c>
      <c r="N58">
        <v>16</v>
      </c>
      <c r="O58">
        <v>360</v>
      </c>
      <c r="P58">
        <v>53.6</v>
      </c>
      <c r="Q58">
        <f t="shared" si="29"/>
        <v>13</v>
      </c>
      <c r="R58">
        <f t="shared" si="30"/>
        <v>40625</v>
      </c>
      <c r="S58">
        <f t="shared" si="31"/>
        <v>10</v>
      </c>
      <c r="T58">
        <f t="shared" si="32"/>
        <v>2250</v>
      </c>
      <c r="Y58" t="s">
        <v>350</v>
      </c>
      <c r="Z58" t="s">
        <v>349</v>
      </c>
    </row>
    <row r="59" spans="1:26" x14ac:dyDescent="0.2">
      <c r="A59" t="s">
        <v>346</v>
      </c>
      <c r="B59" t="s">
        <v>348</v>
      </c>
      <c r="E59">
        <v>2014</v>
      </c>
      <c r="F59">
        <v>30</v>
      </c>
      <c r="G59" t="s">
        <v>91</v>
      </c>
      <c r="H59">
        <v>140</v>
      </c>
      <c r="I59" t="s">
        <v>90</v>
      </c>
      <c r="M59">
        <v>50</v>
      </c>
      <c r="N59">
        <v>16</v>
      </c>
      <c r="O59">
        <v>480</v>
      </c>
      <c r="P59">
        <v>56</v>
      </c>
      <c r="Q59">
        <f t="shared" si="29"/>
        <v>15</v>
      </c>
      <c r="R59">
        <f t="shared" si="30"/>
        <v>46875</v>
      </c>
      <c r="S59">
        <f t="shared" si="31"/>
        <v>12</v>
      </c>
      <c r="T59">
        <f t="shared" si="32"/>
        <v>2700</v>
      </c>
      <c r="Y59" t="s">
        <v>350</v>
      </c>
      <c r="Z59" t="s">
        <v>349</v>
      </c>
    </row>
  </sheetData>
  <mergeCells count="1">
    <mergeCell ref="Z48:Z57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40264-B3C1-4C71-9FC9-001ABF042657}">
  <dimension ref="A1:AD12"/>
  <sheetViews>
    <sheetView topLeftCell="K1" workbookViewId="0">
      <selection activeCell="R12" sqref="R12"/>
    </sheetView>
  </sheetViews>
  <sheetFormatPr defaultRowHeight="14.25" x14ac:dyDescent="0.2"/>
  <sheetData>
    <row r="1" spans="1:3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60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30</v>
      </c>
      <c r="T1" t="s">
        <v>18</v>
      </c>
      <c r="U1" t="s">
        <v>19</v>
      </c>
      <c r="V1" t="s">
        <v>28</v>
      </c>
      <c r="W1" t="s">
        <v>20</v>
      </c>
      <c r="X1" t="s">
        <v>27</v>
      </c>
      <c r="Y1" s="1" t="s">
        <v>21</v>
      </c>
      <c r="Z1" s="1" t="s">
        <v>22</v>
      </c>
      <c r="AA1" s="1" t="s">
        <v>23</v>
      </c>
      <c r="AB1" s="2" t="s">
        <v>24</v>
      </c>
      <c r="AC1" s="2" t="s">
        <v>29</v>
      </c>
      <c r="AD1" t="s">
        <v>25</v>
      </c>
    </row>
    <row r="2" spans="1:30" x14ac:dyDescent="0.2">
      <c r="A2" t="s">
        <v>144</v>
      </c>
      <c r="B2" t="s">
        <v>145</v>
      </c>
      <c r="F2">
        <v>1987</v>
      </c>
      <c r="G2">
        <v>30</v>
      </c>
      <c r="H2" t="s">
        <v>91</v>
      </c>
      <c r="J2">
        <v>100</v>
      </c>
      <c r="L2" t="s">
        <v>146</v>
      </c>
      <c r="M2" t="s">
        <v>147</v>
      </c>
      <c r="P2">
        <v>61</v>
      </c>
      <c r="Q2">
        <v>16</v>
      </c>
      <c r="R2">
        <v>185</v>
      </c>
      <c r="S2">
        <v>22.5</v>
      </c>
      <c r="U2">
        <f t="shared" ref="U2:U12" si="0">MEDIAN(0,255,ROUND(S2/20+SQRT(J2)/40+SQRT(P2)/2+(SQRT(R2)-SQRT(185)),0))</f>
        <v>5</v>
      </c>
      <c r="W2">
        <f t="shared" ref="W2:W11" si="1">MEDIAN(0,255,ROUND(SQRT(J2)/200+SQRT(P2)/2+(SQRT(R2)-SQRT(185)),0))</f>
        <v>4</v>
      </c>
    </row>
    <row r="3" spans="1:30" x14ac:dyDescent="0.2">
      <c r="A3" t="s">
        <v>148</v>
      </c>
      <c r="B3" t="s">
        <v>149</v>
      </c>
      <c r="F3">
        <v>1980</v>
      </c>
      <c r="G3">
        <v>30</v>
      </c>
      <c r="H3" t="s">
        <v>91</v>
      </c>
      <c r="J3">
        <v>100</v>
      </c>
      <c r="P3">
        <v>60</v>
      </c>
      <c r="Q3">
        <v>12</v>
      </c>
      <c r="R3">
        <v>185</v>
      </c>
      <c r="S3">
        <v>24</v>
      </c>
      <c r="U3">
        <f t="shared" si="0"/>
        <v>5</v>
      </c>
      <c r="W3">
        <f t="shared" si="1"/>
        <v>4</v>
      </c>
    </row>
    <row r="4" spans="1:30" x14ac:dyDescent="0.2">
      <c r="A4" t="s">
        <v>181</v>
      </c>
      <c r="B4" t="s">
        <v>182</v>
      </c>
      <c r="F4">
        <v>1958</v>
      </c>
      <c r="G4">
        <v>30</v>
      </c>
      <c r="H4" t="s">
        <v>91</v>
      </c>
      <c r="J4">
        <v>100</v>
      </c>
      <c r="L4" t="s">
        <v>180</v>
      </c>
      <c r="P4">
        <v>52</v>
      </c>
      <c r="Q4">
        <v>8</v>
      </c>
      <c r="R4">
        <v>185</v>
      </c>
      <c r="S4">
        <v>20.6</v>
      </c>
      <c r="U4">
        <f t="shared" si="0"/>
        <v>5</v>
      </c>
      <c r="W4">
        <f t="shared" si="1"/>
        <v>4</v>
      </c>
    </row>
    <row r="5" spans="1:30" x14ac:dyDescent="0.2">
      <c r="A5" t="s">
        <v>192</v>
      </c>
      <c r="B5" t="s">
        <v>193</v>
      </c>
      <c r="F5">
        <v>1965</v>
      </c>
      <c r="G5">
        <v>30</v>
      </c>
      <c r="H5">
        <v>30</v>
      </c>
      <c r="J5">
        <v>100</v>
      </c>
      <c r="P5">
        <v>60</v>
      </c>
      <c r="Q5">
        <v>12</v>
      </c>
      <c r="R5">
        <v>185</v>
      </c>
      <c r="S5">
        <v>22.2</v>
      </c>
      <c r="U5">
        <f t="shared" si="0"/>
        <v>5</v>
      </c>
      <c r="W5">
        <f t="shared" si="1"/>
        <v>4</v>
      </c>
    </row>
    <row r="6" spans="1:30" x14ac:dyDescent="0.2">
      <c r="A6" t="s">
        <v>196</v>
      </c>
      <c r="B6" t="s">
        <v>195</v>
      </c>
      <c r="F6">
        <v>1971</v>
      </c>
      <c r="G6">
        <v>30</v>
      </c>
      <c r="H6">
        <v>50</v>
      </c>
      <c r="I6">
        <v>25</v>
      </c>
      <c r="J6">
        <v>100</v>
      </c>
      <c r="P6">
        <v>60</v>
      </c>
      <c r="Q6">
        <v>16</v>
      </c>
      <c r="R6">
        <v>185</v>
      </c>
      <c r="S6">
        <v>20.6</v>
      </c>
      <c r="U6">
        <f t="shared" si="0"/>
        <v>5</v>
      </c>
      <c r="W6">
        <f t="shared" si="1"/>
        <v>4</v>
      </c>
    </row>
    <row r="7" spans="1:30" x14ac:dyDescent="0.2">
      <c r="A7" t="s">
        <v>205</v>
      </c>
      <c r="B7" t="s">
        <v>206</v>
      </c>
      <c r="F7">
        <v>1998</v>
      </c>
      <c r="G7">
        <v>30</v>
      </c>
      <c r="H7" t="s">
        <v>91</v>
      </c>
      <c r="J7">
        <v>100</v>
      </c>
      <c r="P7">
        <v>60</v>
      </c>
      <c r="Q7">
        <v>20</v>
      </c>
      <c r="R7">
        <v>185</v>
      </c>
      <c r="S7">
        <v>22.1</v>
      </c>
      <c r="U7">
        <f t="shared" si="0"/>
        <v>5</v>
      </c>
      <c r="W7">
        <f t="shared" si="1"/>
        <v>4</v>
      </c>
    </row>
    <row r="8" spans="1:30" x14ac:dyDescent="0.2">
      <c r="A8" t="s">
        <v>237</v>
      </c>
      <c r="B8" t="s">
        <v>238</v>
      </c>
      <c r="F8">
        <v>1958</v>
      </c>
      <c r="G8">
        <v>30</v>
      </c>
      <c r="H8">
        <v>60</v>
      </c>
      <c r="I8">
        <v>15</v>
      </c>
      <c r="J8">
        <v>90</v>
      </c>
      <c r="P8">
        <v>60</v>
      </c>
      <c r="Q8">
        <v>20</v>
      </c>
      <c r="R8">
        <v>185</v>
      </c>
      <c r="S8">
        <v>18</v>
      </c>
      <c r="U8">
        <f t="shared" si="0"/>
        <v>5</v>
      </c>
      <c r="W8">
        <f t="shared" si="1"/>
        <v>4</v>
      </c>
    </row>
    <row r="9" spans="1:30" x14ac:dyDescent="0.2">
      <c r="A9" t="s">
        <v>239</v>
      </c>
      <c r="B9" t="s">
        <v>242</v>
      </c>
      <c r="F9">
        <v>2005</v>
      </c>
      <c r="G9">
        <v>30</v>
      </c>
      <c r="H9" t="s">
        <v>91</v>
      </c>
      <c r="J9">
        <v>120</v>
      </c>
      <c r="P9">
        <v>70</v>
      </c>
      <c r="Q9">
        <v>16</v>
      </c>
      <c r="R9">
        <v>185</v>
      </c>
      <c r="S9">
        <v>23.8</v>
      </c>
      <c r="U9">
        <f t="shared" si="0"/>
        <v>6</v>
      </c>
      <c r="W9">
        <f t="shared" si="1"/>
        <v>4</v>
      </c>
    </row>
    <row r="10" spans="1:30" x14ac:dyDescent="0.2">
      <c r="A10" t="s">
        <v>240</v>
      </c>
      <c r="B10" t="s">
        <v>243</v>
      </c>
      <c r="F10">
        <v>2003</v>
      </c>
      <c r="G10">
        <v>30</v>
      </c>
      <c r="H10" t="s">
        <v>91</v>
      </c>
      <c r="J10">
        <v>120</v>
      </c>
      <c r="P10">
        <v>70</v>
      </c>
      <c r="Q10">
        <v>12</v>
      </c>
      <c r="R10">
        <v>185</v>
      </c>
      <c r="S10">
        <v>24.5</v>
      </c>
      <c r="U10">
        <f t="shared" si="0"/>
        <v>6</v>
      </c>
      <c r="W10">
        <f t="shared" si="1"/>
        <v>4</v>
      </c>
    </row>
    <row r="11" spans="1:30" x14ac:dyDescent="0.2">
      <c r="A11" t="s">
        <v>241</v>
      </c>
      <c r="B11" t="s">
        <v>244</v>
      </c>
      <c r="F11">
        <v>2005</v>
      </c>
      <c r="G11">
        <v>30</v>
      </c>
      <c r="H11" t="s">
        <v>91</v>
      </c>
      <c r="J11">
        <v>120</v>
      </c>
      <c r="P11">
        <v>70</v>
      </c>
      <c r="Q11">
        <v>8</v>
      </c>
      <c r="R11">
        <v>185</v>
      </c>
      <c r="S11">
        <v>23.4</v>
      </c>
      <c r="U11">
        <f t="shared" si="0"/>
        <v>6</v>
      </c>
      <c r="W11">
        <f t="shared" si="1"/>
        <v>4</v>
      </c>
    </row>
    <row r="12" spans="1:30" x14ac:dyDescent="0.2">
      <c r="A12" t="s">
        <v>294</v>
      </c>
      <c r="B12" t="s">
        <v>295</v>
      </c>
      <c r="F12">
        <v>2006</v>
      </c>
      <c r="G12">
        <v>30</v>
      </c>
      <c r="H12" t="s">
        <v>283</v>
      </c>
      <c r="J12">
        <v>120</v>
      </c>
      <c r="P12">
        <v>20</v>
      </c>
      <c r="Q12">
        <v>6</v>
      </c>
      <c r="R12">
        <v>400</v>
      </c>
      <c r="S12">
        <v>37</v>
      </c>
      <c r="U12">
        <f t="shared" si="0"/>
        <v>11</v>
      </c>
      <c r="W12">
        <f>MEDIAN(0,255,ROUND(SQRT(J12)/200+SQRT(P12)/2+(SQRT(R12)-SQRT(185)),0))</f>
        <v>9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Loco</vt:lpstr>
      <vt:lpstr>MU</vt:lpstr>
      <vt:lpstr>Coaches</vt:lpstr>
      <vt:lpstr>Wagons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诚睿 李</cp:lastModifiedBy>
  <dcterms:created xsi:type="dcterms:W3CDTF">2015-06-05T18:17:20Z</dcterms:created>
  <dcterms:modified xsi:type="dcterms:W3CDTF">2024-02-02T10:49:50Z</dcterms:modified>
</cp:coreProperties>
</file>