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85EDBCC2-CB5A-45BD-8DF2-7BFF575175D8}" xr6:coauthVersionLast="47" xr6:coauthVersionMax="47" xr10:uidLastSave="{00000000-0000-0000-0000-000000000000}"/>
  <bookViews>
    <workbookView xWindow="12710" yWindow="0" windowWidth="12980" windowHeight="13770" activeTab="2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3" l="1"/>
  <c r="T9" i="3" s="1"/>
  <c r="Q9" i="3"/>
  <c r="R9" i="3" s="1"/>
  <c r="S8" i="3"/>
  <c r="T8" i="3" s="1"/>
  <c r="Q8" i="3"/>
  <c r="R8" i="3" s="1"/>
  <c r="S7" i="3"/>
  <c r="T7" i="3" s="1"/>
  <c r="Q7" i="3"/>
  <c r="R7" i="3" s="1"/>
  <c r="S6" i="3"/>
  <c r="T6" i="3" s="1"/>
  <c r="Q6" i="3"/>
  <c r="R6" i="3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O3" i="1"/>
  <c r="Q3" i="1" s="1"/>
  <c r="O4" i="1"/>
  <c r="Q4" i="1" s="1"/>
  <c r="O5" i="1"/>
  <c r="Q5" i="1" s="1"/>
  <c r="O6" i="1"/>
  <c r="Q6" i="1" s="1"/>
  <c r="O7" i="1"/>
  <c r="O8" i="1"/>
  <c r="O9" i="1"/>
  <c r="O10" i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Q7" i="1"/>
  <c r="Q8" i="1"/>
  <c r="Q9" i="1"/>
  <c r="Q10" i="1"/>
  <c r="Q11" i="1"/>
  <c r="S2" i="3"/>
  <c r="T2" i="3" s="1"/>
  <c r="S3" i="3"/>
  <c r="T3" i="3" s="1"/>
  <c r="S4" i="3"/>
  <c r="T4" i="3" s="1"/>
  <c r="S5" i="3"/>
  <c r="T5" i="3" s="1"/>
  <c r="Q5" i="3"/>
  <c r="R5" i="3" s="1"/>
  <c r="Q2" i="3"/>
  <c r="R2" i="3" s="1"/>
  <c r="Q3" i="3"/>
  <c r="R3" i="3" s="1"/>
  <c r="Q4" i="3"/>
  <c r="W2" i="4"/>
  <c r="R4" i="3"/>
  <c r="U2" i="4"/>
  <c r="O2" i="1"/>
  <c r="Q2" i="1" s="1"/>
  <c r="R3" i="1"/>
  <c r="S3" i="1" s="1"/>
  <c r="T3" i="1"/>
  <c r="U3" i="1" s="1"/>
  <c r="R2" i="1"/>
  <c r="S2" i="1" s="1"/>
  <c r="T2" i="1"/>
  <c r="U2" i="1" s="1"/>
  <c r="AC2" i="1"/>
  <c r="R4" i="1"/>
  <c r="S4" i="1" s="1"/>
  <c r="T4" i="1"/>
  <c r="U4" i="1" s="1"/>
  <c r="R5" i="1"/>
  <c r="S5" i="1" s="1"/>
  <c r="T5" i="1"/>
  <c r="U5" i="1" s="1"/>
  <c r="R6" i="1"/>
  <c r="S6" i="1" s="1"/>
  <c r="T6" i="1"/>
  <c r="U6" i="1" s="1"/>
  <c r="R7" i="1"/>
  <c r="S7" i="1" s="1"/>
  <c r="T7" i="1"/>
  <c r="U7" i="1" s="1"/>
  <c r="R8" i="1"/>
  <c r="S8" i="1" s="1"/>
  <c r="T8" i="1"/>
  <c r="U8" i="1" s="1"/>
  <c r="R9" i="1"/>
  <c r="S9" i="1" s="1"/>
  <c r="T9" i="1"/>
  <c r="U9" i="1" s="1"/>
  <c r="R10" i="1"/>
  <c r="S10" i="1" s="1"/>
  <c r="T10" i="1"/>
  <c r="U10" i="1"/>
  <c r="R11" i="1"/>
  <c r="S11" i="1" s="1"/>
  <c r="T11" i="1"/>
  <c r="U11" i="1" s="1"/>
  <c r="R12" i="1"/>
  <c r="S12" i="1" s="1"/>
  <c r="T12" i="1"/>
  <c r="U12" i="1" s="1"/>
  <c r="R13" i="1"/>
  <c r="S13" i="1"/>
  <c r="T13" i="1"/>
  <c r="U13" i="1" s="1"/>
  <c r="R14" i="1"/>
  <c r="S14" i="1" s="1"/>
  <c r="T14" i="1"/>
  <c r="U14" i="1"/>
  <c r="R15" i="1"/>
  <c r="S15" i="1" s="1"/>
  <c r="T15" i="1"/>
  <c r="U15" i="1" s="1"/>
  <c r="R16" i="1"/>
  <c r="S16" i="1" s="1"/>
  <c r="T16" i="1"/>
  <c r="U16" i="1" s="1"/>
  <c r="R17" i="1"/>
  <c r="S17" i="1" s="1"/>
  <c r="T17" i="1"/>
  <c r="U17" i="1" s="1"/>
  <c r="R18" i="1"/>
  <c r="S18" i="1" s="1"/>
  <c r="T18" i="1"/>
  <c r="U18" i="1" s="1"/>
  <c r="R19" i="1"/>
  <c r="S19" i="1" s="1"/>
  <c r="T19" i="1"/>
  <c r="U19" i="1" s="1"/>
  <c r="R20" i="1"/>
  <c r="S20" i="1" s="1"/>
  <c r="T20" i="1"/>
  <c r="U20" i="1" s="1"/>
  <c r="R21" i="1"/>
  <c r="S21" i="1" s="1"/>
  <c r="T21" i="1"/>
  <c r="U21" i="1" s="1"/>
  <c r="R22" i="1"/>
  <c r="S22" i="1" s="1"/>
  <c r="T22" i="1"/>
  <c r="U22" i="1" s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/>
</calcChain>
</file>

<file path=xl/sharedStrings.xml><?xml version="1.0" encoding="utf-8"?>
<sst xmlns="http://schemas.openxmlformats.org/spreadsheetml/2006/main" count="231" uniqueCount="110">
  <si>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</si>
  <si>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</si>
  <si>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</si>
  <si>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</si>
  <si>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</si>
  <si>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</si>
  <si>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</si>
  <si>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</si>
  <si>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</si>
  <si>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</si>
  <si>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</si>
  <si>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</si>
  <si>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</si>
  <si>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</si>
  <si>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</si>
  <si>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</si>
  <si>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</si>
  <si>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</si>
  <si>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</si>
  <si>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</si>
  <si>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</si>
  <si>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</si>
  <si>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</si>
  <si>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</si>
  <si>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</si>
  <si>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</si>
  <si>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</si>
  <si>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</si>
  <si>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</si>
  <si>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</si>
  <si>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</si>
  <si>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</si>
  <si>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</si>
  <si>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</si>
  <si>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</si>
  <si>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</si>
  <si>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</si>
  <si>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</si>
  <si>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</si>
  <si>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</si>
  <si>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</si>
  <si>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</si>
  <si>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</si>
  <si>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</si>
  <si>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</si>
  <si>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</si>
  <si>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</si>
  <si>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</si>
  <si>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</si>
  <si>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</si>
  <si>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</si>
  <si>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</si>
  <si>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</si>
  <si>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</si>
  <si>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</si>
  <si>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</si>
  <si>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</si>
  <si>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</si>
  <si>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</si>
  <si>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</si>
  <si>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</si>
  <si>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</si>
  <si>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</si>
  <si>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</si>
  <si>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</si>
  <si>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</si>
  <si>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</si>
  <si>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</si>
  <si>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</si>
  <si>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</si>
  <si>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</si>
  <si>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</si>
  <si>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</si>
  <si>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</si>
  <si>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</si>
  <si>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</si>
  <si>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</si>
  <si>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</si>
  <si>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</si>
  <si>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</si>
  <si>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</si>
  <si>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</si>
  <si>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</si>
  <si>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</si>
  <si>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</si>
  <si>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</si>
  <si>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</si>
  <si>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</si>
  <si>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</si>
  <si>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</si>
  <si>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</si>
  <si>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</si>
  <si>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</si>
  <si>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</si>
  <si>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</si>
  <si>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</si>
  <si>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</si>
  <si>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</si>
  <si>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</si>
  <si>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</si>
  <si>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</si>
  <si>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</si>
  <si>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</si>
  <si>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</si>
  <si>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</si>
  <si>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</si>
  <si>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 (25m Express Hard Seat Passenger Coach)</t>
    <phoneticPr fontId="2" type="noConversion"/>
  </si>
  <si>
    <t>RZ25T (25m Express Soft Seat Passenger Coach)</t>
    <phoneticPr fontId="2" type="noConversion"/>
  </si>
  <si>
    <t>YW25T (25m Express Hard Sleeper Passenger Coach)</t>
    <phoneticPr fontId="2" type="noConversion"/>
  </si>
  <si>
    <t>RW25T (25m Express Soft Sleeper Passenger Coach)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</si>
</sst>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"/>
  <sheetViews>
    <sheetView workbookViewId="0">
      <selection activeCell="AA18" sqref="AA18"/>
    </sheetView>
  </sheetViews>
  <sheetFormatPr defaultRowHeight="14" x14ac:dyDescent="0.3"/>
  <cols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61</v>
      </c>
      <c r="J1" t="s">
        <v>8</v>
      </c>
      <c r="K1" t="s">
        <v>9</v>
      </c>
      <c r="L1" t="s">
        <v>58</v>
      </c>
      <c r="M1" t="s">
        <v>54</v>
      </c>
      <c r="N1" t="s">
        <v>55</v>
      </c>
      <c r="O1" t="s">
        <v>56</v>
      </c>
      <c r="P1" t="s">
        <v>18</v>
      </c>
      <c r="Q1" t="s">
        <v>57</v>
      </c>
      <c r="R1" t="s">
        <v>19</v>
      </c>
      <c r="S1" t="s">
        <v>28</v>
      </c>
      <c r="T1" t="s">
        <v>20</v>
      </c>
      <c r="U1" t="s">
        <v>27</v>
      </c>
      <c r="V1" t="s">
        <v>59</v>
      </c>
      <c r="W1" t="s">
        <v>60</v>
      </c>
      <c r="X1" t="s">
        <v>96</v>
      </c>
      <c r="Y1" t="s">
        <v>97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46</v>
      </c>
      <c r="B2" t="s">
        <v>62</v>
      </c>
      <c r="D2" t="s">
        <v>49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 t="shared" ref="R2:R27" si="0">MEDIAN(255, INT(M2/10+SQRT(K2)/20+SQRT(L2)+P2+20-J2), 0)</f>
        <v>53</v>
      </c>
      <c r="S2">
        <f>R2*50000/16</f>
        <v>165625</v>
      </c>
      <c r="T2">
        <f t="shared" ref="T2:T27" si="1">MEDIAN(0, 255, INT(SQRT(K2)/100+SQRT(L2)+P2+40/J2-2))</f>
        <v>39</v>
      </c>
      <c r="U2">
        <f t="shared" ref="U2:U27" si="2">IF(E2="Steam", T2*350/16, IF(E2="Diesel", T2*325/16,  T2*300/16))</f>
        <v>853.125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47</v>
      </c>
      <c r="B3" t="s">
        <v>63</v>
      </c>
      <c r="D3" t="s">
        <v>50</v>
      </c>
      <c r="E3" t="s">
        <v>26</v>
      </c>
      <c r="F3">
        <v>1934</v>
      </c>
      <c r="O3">
        <f t="shared" ref="O3:O27" si="3">M3-N3</f>
        <v>0</v>
      </c>
      <c r="Q3">
        <f t="shared" ref="Q3:Q27" si="4">O3*P3*9.8</f>
        <v>0</v>
      </c>
      <c r="R3">
        <f t="shared" si="0"/>
        <v>20</v>
      </c>
      <c r="S3">
        <f t="shared" ref="S3:S27" si="5">R3*50000/16</f>
        <v>62500</v>
      </c>
      <c r="T3" t="e">
        <f t="shared" si="1"/>
        <v>#DIV/0!</v>
      </c>
      <c r="U3" t="e">
        <f t="shared" si="2"/>
        <v>#DIV/0!</v>
      </c>
      <c r="V3">
        <f t="shared" ref="V3:V27" si="6">W3+X3+Y3</f>
        <v>0</v>
      </c>
      <c r="AC3" s="2" t="e">
        <f t="shared" ref="AC3:AC27" si="7">AVERAGE(Z3:AB3)</f>
        <v>#DIV/0!</v>
      </c>
    </row>
    <row r="4" spans="1:31" x14ac:dyDescent="0.3">
      <c r="A4" t="s">
        <v>48</v>
      </c>
      <c r="B4" t="s">
        <v>64</v>
      </c>
      <c r="D4" t="s">
        <v>51</v>
      </c>
      <c r="E4" t="s">
        <v>26</v>
      </c>
      <c r="F4">
        <v>1933</v>
      </c>
      <c r="O4">
        <f t="shared" si="3"/>
        <v>0</v>
      </c>
      <c r="Q4">
        <f t="shared" si="4"/>
        <v>0</v>
      </c>
      <c r="R4">
        <f t="shared" si="0"/>
        <v>20</v>
      </c>
      <c r="S4">
        <f t="shared" si="5"/>
        <v>62500</v>
      </c>
      <c r="T4" t="e">
        <f t="shared" si="1"/>
        <v>#DIV/0!</v>
      </c>
      <c r="U4" t="e">
        <f t="shared" si="2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43</v>
      </c>
      <c r="B5" t="s">
        <v>65</v>
      </c>
      <c r="D5" t="s">
        <v>43</v>
      </c>
      <c r="E5" t="s">
        <v>26</v>
      </c>
      <c r="F5">
        <v>1956</v>
      </c>
      <c r="O5">
        <f t="shared" si="3"/>
        <v>0</v>
      </c>
      <c r="Q5">
        <f t="shared" si="4"/>
        <v>0</v>
      </c>
      <c r="R5">
        <f t="shared" si="0"/>
        <v>20</v>
      </c>
      <c r="S5">
        <f t="shared" si="5"/>
        <v>62500</v>
      </c>
      <c r="T5" t="e">
        <f t="shared" si="1"/>
        <v>#DIV/0!</v>
      </c>
      <c r="U5" t="e">
        <f t="shared" si="2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44</v>
      </c>
      <c r="B6" t="s">
        <v>67</v>
      </c>
      <c r="D6" t="s">
        <v>44</v>
      </c>
      <c r="E6" t="s">
        <v>26</v>
      </c>
      <c r="F6">
        <v>1957</v>
      </c>
      <c r="O6">
        <f t="shared" si="3"/>
        <v>0</v>
      </c>
      <c r="Q6">
        <f t="shared" si="4"/>
        <v>0</v>
      </c>
      <c r="R6">
        <f t="shared" si="0"/>
        <v>20</v>
      </c>
      <c r="S6">
        <f t="shared" si="5"/>
        <v>62500</v>
      </c>
      <c r="T6" t="e">
        <f t="shared" si="1"/>
        <v>#DIV/0!</v>
      </c>
      <c r="U6" t="e">
        <f t="shared" si="2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45</v>
      </c>
      <c r="B7" t="s">
        <v>66</v>
      </c>
      <c r="D7" t="s">
        <v>45</v>
      </c>
      <c r="E7" t="s">
        <v>26</v>
      </c>
      <c r="O7">
        <f t="shared" si="3"/>
        <v>0</v>
      </c>
      <c r="Q7">
        <f t="shared" si="4"/>
        <v>0</v>
      </c>
      <c r="R7">
        <f t="shared" si="0"/>
        <v>20</v>
      </c>
      <c r="S7">
        <f t="shared" si="5"/>
        <v>62500</v>
      </c>
      <c r="T7" t="e">
        <f t="shared" si="1"/>
        <v>#DIV/0!</v>
      </c>
      <c r="U7" t="e">
        <f t="shared" si="2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34</v>
      </c>
      <c r="B8" t="s">
        <v>68</v>
      </c>
      <c r="D8" t="s">
        <v>34</v>
      </c>
      <c r="E8" t="s">
        <v>52</v>
      </c>
      <c r="F8">
        <v>1974</v>
      </c>
      <c r="O8">
        <f t="shared" si="3"/>
        <v>0</v>
      </c>
      <c r="Q8">
        <f t="shared" si="4"/>
        <v>0</v>
      </c>
      <c r="R8">
        <f t="shared" si="0"/>
        <v>20</v>
      </c>
      <c r="S8">
        <f t="shared" si="5"/>
        <v>62500</v>
      </c>
      <c r="T8" t="e">
        <f t="shared" si="1"/>
        <v>#DIV/0!</v>
      </c>
      <c r="U8" t="e">
        <f t="shared" si="2"/>
        <v>#DIV/0!</v>
      </c>
      <c r="V8">
        <f t="shared" si="6"/>
        <v>0</v>
      </c>
      <c r="AC8" s="2" t="e">
        <f t="shared" si="7"/>
        <v>#DIV/0!</v>
      </c>
    </row>
    <row r="9" spans="1:31" x14ac:dyDescent="0.3">
      <c r="A9" t="s">
        <v>35</v>
      </c>
      <c r="B9" t="s">
        <v>69</v>
      </c>
      <c r="D9" t="s">
        <v>35</v>
      </c>
      <c r="E9" t="s">
        <v>52</v>
      </c>
      <c r="F9">
        <v>1976</v>
      </c>
      <c r="O9">
        <f t="shared" si="3"/>
        <v>0</v>
      </c>
      <c r="Q9">
        <f t="shared" si="4"/>
        <v>0</v>
      </c>
      <c r="R9">
        <f t="shared" si="0"/>
        <v>20</v>
      </c>
      <c r="S9">
        <f t="shared" si="5"/>
        <v>62500</v>
      </c>
      <c r="T9" t="e">
        <f t="shared" si="1"/>
        <v>#DIV/0!</v>
      </c>
      <c r="U9" t="e">
        <f t="shared" si="2"/>
        <v>#DIV/0!</v>
      </c>
      <c r="V9">
        <f t="shared" si="6"/>
        <v>0</v>
      </c>
      <c r="AC9" s="2" t="e">
        <f t="shared" si="7"/>
        <v>#DIV/0!</v>
      </c>
    </row>
    <row r="10" spans="1:31" x14ac:dyDescent="0.3">
      <c r="A10" t="s">
        <v>36</v>
      </c>
      <c r="B10" t="s">
        <v>70</v>
      </c>
      <c r="D10" t="s">
        <v>36</v>
      </c>
      <c r="E10" t="s">
        <v>52</v>
      </c>
      <c r="F10">
        <v>1874</v>
      </c>
      <c r="O10">
        <f t="shared" si="3"/>
        <v>0</v>
      </c>
      <c r="Q10">
        <f t="shared" si="4"/>
        <v>0</v>
      </c>
      <c r="R10">
        <f t="shared" si="0"/>
        <v>20</v>
      </c>
      <c r="S10">
        <f t="shared" si="5"/>
        <v>62500</v>
      </c>
      <c r="T10" t="e">
        <f t="shared" si="1"/>
        <v>#DIV/0!</v>
      </c>
      <c r="U10" t="e">
        <f t="shared" si="2"/>
        <v>#DIV/0!</v>
      </c>
      <c r="V10">
        <f t="shared" si="6"/>
        <v>0</v>
      </c>
      <c r="AC10" s="2" t="e">
        <f t="shared" si="7"/>
        <v>#DIV/0!</v>
      </c>
    </row>
    <row r="11" spans="1:31" x14ac:dyDescent="0.3">
      <c r="A11" t="s">
        <v>37</v>
      </c>
      <c r="B11" t="s">
        <v>71</v>
      </c>
      <c r="D11" t="s">
        <v>37</v>
      </c>
      <c r="E11" t="s">
        <v>52</v>
      </c>
      <c r="F11">
        <v>1992</v>
      </c>
      <c r="O11">
        <f t="shared" si="3"/>
        <v>0</v>
      </c>
      <c r="Q11">
        <f t="shared" si="4"/>
        <v>0</v>
      </c>
      <c r="R11">
        <f t="shared" si="0"/>
        <v>20</v>
      </c>
      <c r="S11">
        <f t="shared" si="5"/>
        <v>62500</v>
      </c>
      <c r="T11" t="e">
        <f t="shared" si="1"/>
        <v>#DIV/0!</v>
      </c>
      <c r="U11" t="e">
        <f t="shared" si="2"/>
        <v>#DIV/0!</v>
      </c>
      <c r="V11">
        <f t="shared" si="6"/>
        <v>0</v>
      </c>
      <c r="AC11" s="2" t="e">
        <f t="shared" si="7"/>
        <v>#DIV/0!</v>
      </c>
    </row>
    <row r="12" spans="1:31" x14ac:dyDescent="0.3">
      <c r="A12" t="s">
        <v>38</v>
      </c>
      <c r="B12" t="s">
        <v>72</v>
      </c>
      <c r="D12" t="s">
        <v>38</v>
      </c>
      <c r="E12" t="s">
        <v>52</v>
      </c>
      <c r="O12">
        <f t="shared" si="3"/>
        <v>0</v>
      </c>
      <c r="Q12">
        <f t="shared" si="4"/>
        <v>0</v>
      </c>
      <c r="R12">
        <f t="shared" si="0"/>
        <v>20</v>
      </c>
      <c r="S12">
        <f t="shared" si="5"/>
        <v>62500</v>
      </c>
      <c r="T12" t="e">
        <f t="shared" si="1"/>
        <v>#DIV/0!</v>
      </c>
      <c r="U12" t="e">
        <f t="shared" si="2"/>
        <v>#DIV/0!</v>
      </c>
      <c r="V12">
        <f t="shared" si="6"/>
        <v>0</v>
      </c>
      <c r="AC12" s="2" t="e">
        <f t="shared" si="7"/>
        <v>#DIV/0!</v>
      </c>
    </row>
    <row r="13" spans="1:31" x14ac:dyDescent="0.3">
      <c r="A13" t="s">
        <v>39</v>
      </c>
      <c r="B13" t="s">
        <v>73</v>
      </c>
      <c r="D13" t="s">
        <v>39</v>
      </c>
      <c r="E13" t="s">
        <v>52</v>
      </c>
      <c r="F13">
        <v>2005</v>
      </c>
      <c r="O13">
        <f t="shared" si="3"/>
        <v>0</v>
      </c>
      <c r="Q13">
        <f t="shared" si="4"/>
        <v>0</v>
      </c>
      <c r="R13">
        <f t="shared" si="0"/>
        <v>20</v>
      </c>
      <c r="S13">
        <f t="shared" si="5"/>
        <v>62500</v>
      </c>
      <c r="T13" t="e">
        <f t="shared" si="1"/>
        <v>#DIV/0!</v>
      </c>
      <c r="U13" t="e">
        <f t="shared" si="2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31</v>
      </c>
      <c r="B14" t="s">
        <v>74</v>
      </c>
      <c r="D14" t="s">
        <v>31</v>
      </c>
      <c r="E14" t="s">
        <v>53</v>
      </c>
      <c r="F14">
        <v>1958</v>
      </c>
      <c r="O14">
        <f t="shared" si="3"/>
        <v>0</v>
      </c>
      <c r="Q14">
        <f t="shared" si="4"/>
        <v>0</v>
      </c>
      <c r="R14">
        <f t="shared" si="0"/>
        <v>20</v>
      </c>
      <c r="S14">
        <f t="shared" si="5"/>
        <v>62500</v>
      </c>
      <c r="T14" t="e">
        <f t="shared" si="1"/>
        <v>#DIV/0!</v>
      </c>
      <c r="U14" t="e">
        <f t="shared" si="2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A15" t="s">
        <v>32</v>
      </c>
      <c r="B15" t="s">
        <v>75</v>
      </c>
      <c r="D15" t="s">
        <v>32</v>
      </c>
      <c r="E15" t="s">
        <v>53</v>
      </c>
      <c r="F15">
        <v>1979</v>
      </c>
      <c r="O15">
        <f t="shared" si="3"/>
        <v>0</v>
      </c>
      <c r="Q15">
        <f t="shared" si="4"/>
        <v>0</v>
      </c>
      <c r="R15">
        <f t="shared" si="0"/>
        <v>20</v>
      </c>
      <c r="S15">
        <f t="shared" si="5"/>
        <v>62500</v>
      </c>
      <c r="T15" t="e">
        <f t="shared" si="1"/>
        <v>#DIV/0!</v>
      </c>
      <c r="U15" t="e">
        <f t="shared" si="2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33</v>
      </c>
      <c r="B16" t="s">
        <v>76</v>
      </c>
      <c r="D16" t="s">
        <v>33</v>
      </c>
      <c r="E16" t="s">
        <v>53</v>
      </c>
      <c r="F16">
        <v>1989</v>
      </c>
      <c r="O16">
        <f t="shared" si="3"/>
        <v>0</v>
      </c>
      <c r="Q16">
        <f t="shared" si="4"/>
        <v>0</v>
      </c>
      <c r="R16">
        <f t="shared" si="0"/>
        <v>20</v>
      </c>
      <c r="S16">
        <f t="shared" si="5"/>
        <v>62500</v>
      </c>
      <c r="T16" t="e">
        <f t="shared" si="1"/>
        <v>#DIV/0!</v>
      </c>
      <c r="U16" t="e">
        <f t="shared" si="2"/>
        <v>#DIV/0!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40</v>
      </c>
      <c r="B17" t="s">
        <v>77</v>
      </c>
      <c r="D17" t="s">
        <v>40</v>
      </c>
      <c r="E17" t="s">
        <v>53</v>
      </c>
      <c r="F17">
        <v>1995</v>
      </c>
      <c r="O17">
        <f t="shared" si="3"/>
        <v>0</v>
      </c>
      <c r="Q17">
        <f t="shared" si="4"/>
        <v>0</v>
      </c>
      <c r="R17">
        <f t="shared" si="0"/>
        <v>20</v>
      </c>
      <c r="S17">
        <f t="shared" si="5"/>
        <v>62500</v>
      </c>
      <c r="T17" t="e">
        <f t="shared" si="1"/>
        <v>#DIV/0!</v>
      </c>
      <c r="U17" t="e">
        <f t="shared" si="2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41</v>
      </c>
      <c r="B18" t="s">
        <v>78</v>
      </c>
      <c r="C18">
        <v>6144</v>
      </c>
      <c r="D18" t="s">
        <v>41</v>
      </c>
      <c r="E18" t="s">
        <v>53</v>
      </c>
      <c r="F18">
        <v>2010</v>
      </c>
      <c r="G18">
        <v>30</v>
      </c>
      <c r="J18">
        <v>6</v>
      </c>
      <c r="K18">
        <v>120</v>
      </c>
      <c r="L18">
        <v>9789</v>
      </c>
      <c r="M18">
        <v>138</v>
      </c>
      <c r="O18">
        <f t="shared" si="3"/>
        <v>138</v>
      </c>
      <c r="P18">
        <v>0.38450000000000001</v>
      </c>
      <c r="Q18">
        <f t="shared" si="4"/>
        <v>519.99779999999998</v>
      </c>
      <c r="R18">
        <f t="shared" si="0"/>
        <v>127</v>
      </c>
      <c r="S18">
        <f t="shared" si="5"/>
        <v>396875</v>
      </c>
      <c r="T18">
        <f t="shared" si="1"/>
        <v>104</v>
      </c>
      <c r="U18">
        <f t="shared" si="2"/>
        <v>1950</v>
      </c>
      <c r="V18">
        <f t="shared" si="6"/>
        <v>10</v>
      </c>
      <c r="W18">
        <v>1</v>
      </c>
      <c r="X18">
        <v>8</v>
      </c>
      <c r="Y18">
        <v>1</v>
      </c>
      <c r="Z18" s="1">
        <v>1</v>
      </c>
      <c r="AA18" s="1">
        <v>1</v>
      </c>
      <c r="AB18" s="1">
        <v>1</v>
      </c>
      <c r="AC18" s="2">
        <f t="shared" si="7"/>
        <v>1</v>
      </c>
      <c r="AD18" s="2" t="s">
        <v>94</v>
      </c>
      <c r="AE18" t="s">
        <v>95</v>
      </c>
    </row>
    <row r="19" spans="1:31" x14ac:dyDescent="0.3">
      <c r="A19" t="s">
        <v>42</v>
      </c>
      <c r="B19" t="s">
        <v>79</v>
      </c>
      <c r="D19" t="s">
        <v>42</v>
      </c>
      <c r="E19" t="s">
        <v>53</v>
      </c>
      <c r="F19">
        <v>2012</v>
      </c>
      <c r="O19">
        <f t="shared" si="3"/>
        <v>0</v>
      </c>
      <c r="Q19">
        <f t="shared" si="4"/>
        <v>0</v>
      </c>
      <c r="R19">
        <f t="shared" si="0"/>
        <v>20</v>
      </c>
      <c r="S19">
        <f t="shared" si="5"/>
        <v>62500</v>
      </c>
      <c r="T19" t="e">
        <f t="shared" si="1"/>
        <v>#DIV/0!</v>
      </c>
      <c r="U19" t="e">
        <f t="shared" si="2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O20">
        <f t="shared" si="3"/>
        <v>0</v>
      </c>
      <c r="Q20">
        <f t="shared" si="4"/>
        <v>0</v>
      </c>
      <c r="R20">
        <f t="shared" si="0"/>
        <v>20</v>
      </c>
      <c r="S20">
        <f t="shared" si="5"/>
        <v>62500</v>
      </c>
      <c r="T20" t="e">
        <f t="shared" si="1"/>
        <v>#DIV/0!</v>
      </c>
      <c r="U20" t="e">
        <f t="shared" si="2"/>
        <v>#DIV/0!</v>
      </c>
      <c r="V20">
        <f t="shared" si="6"/>
        <v>0</v>
      </c>
      <c r="AC20" s="2" t="e">
        <f t="shared" si="7"/>
        <v>#DIV/0!</v>
      </c>
    </row>
    <row r="21" spans="1:31" x14ac:dyDescent="0.3">
      <c r="O21">
        <f t="shared" si="3"/>
        <v>0</v>
      </c>
      <c r="Q21">
        <f t="shared" si="4"/>
        <v>0</v>
      </c>
      <c r="R21">
        <f t="shared" si="0"/>
        <v>20</v>
      </c>
      <c r="S21">
        <f t="shared" si="5"/>
        <v>62500</v>
      </c>
      <c r="T21" t="e">
        <f t="shared" si="1"/>
        <v>#DIV/0!</v>
      </c>
      <c r="U21" t="e">
        <f t="shared" si="2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O22">
        <f t="shared" si="3"/>
        <v>0</v>
      </c>
      <c r="Q22">
        <f t="shared" si="4"/>
        <v>0</v>
      </c>
      <c r="R22">
        <f t="shared" si="0"/>
        <v>20</v>
      </c>
      <c r="S22">
        <f t="shared" si="5"/>
        <v>62500</v>
      </c>
      <c r="T22" t="e">
        <f t="shared" si="1"/>
        <v>#DIV/0!</v>
      </c>
      <c r="U22" t="e">
        <f t="shared" si="2"/>
        <v>#DIV/0!</v>
      </c>
      <c r="V22">
        <f t="shared" si="6"/>
        <v>0</v>
      </c>
      <c r="AC22" s="2" t="e">
        <f t="shared" si="7"/>
        <v>#DIV/0!</v>
      </c>
    </row>
    <row r="23" spans="1:31" x14ac:dyDescent="0.3">
      <c r="O23">
        <f t="shared" si="3"/>
        <v>0</v>
      </c>
      <c r="Q23">
        <f t="shared" si="4"/>
        <v>0</v>
      </c>
      <c r="R23">
        <f t="shared" si="0"/>
        <v>20</v>
      </c>
      <c r="S23">
        <f t="shared" si="5"/>
        <v>62500</v>
      </c>
      <c r="T23" t="e">
        <f t="shared" si="1"/>
        <v>#DIV/0!</v>
      </c>
      <c r="U23" t="e">
        <f t="shared" si="2"/>
        <v>#DIV/0!</v>
      </c>
      <c r="V23">
        <f t="shared" si="6"/>
        <v>0</v>
      </c>
      <c r="AC23" s="2" t="e">
        <f t="shared" si="7"/>
        <v>#DIV/0!</v>
      </c>
    </row>
    <row r="24" spans="1:31" x14ac:dyDescent="0.3">
      <c r="O24">
        <f t="shared" si="3"/>
        <v>0</v>
      </c>
      <c r="Q24">
        <f t="shared" si="4"/>
        <v>0</v>
      </c>
      <c r="R24">
        <f t="shared" si="0"/>
        <v>20</v>
      </c>
      <c r="S24">
        <f t="shared" si="5"/>
        <v>62500</v>
      </c>
      <c r="T24" t="e">
        <f t="shared" si="1"/>
        <v>#DIV/0!</v>
      </c>
      <c r="U24" t="e">
        <f t="shared" si="2"/>
        <v>#DIV/0!</v>
      </c>
      <c r="V24">
        <f t="shared" si="6"/>
        <v>0</v>
      </c>
      <c r="AC24" s="2" t="e">
        <f t="shared" si="7"/>
        <v>#DIV/0!</v>
      </c>
    </row>
    <row r="25" spans="1:31" x14ac:dyDescent="0.3">
      <c r="O25">
        <f t="shared" si="3"/>
        <v>0</v>
      </c>
      <c r="Q25">
        <f t="shared" si="4"/>
        <v>0</v>
      </c>
      <c r="R25">
        <f t="shared" si="0"/>
        <v>20</v>
      </c>
      <c r="S25">
        <f t="shared" si="5"/>
        <v>62500</v>
      </c>
      <c r="T25" t="e">
        <f t="shared" si="1"/>
        <v>#DIV/0!</v>
      </c>
      <c r="U25" t="e">
        <f t="shared" si="2"/>
        <v>#DIV/0!</v>
      </c>
      <c r="V25">
        <f t="shared" si="6"/>
        <v>0</v>
      </c>
      <c r="AC25" s="2" t="e">
        <f t="shared" si="7"/>
        <v>#DIV/0!</v>
      </c>
    </row>
    <row r="26" spans="1:31" x14ac:dyDescent="0.3">
      <c r="O26">
        <f t="shared" si="3"/>
        <v>0</v>
      </c>
      <c r="Q26">
        <f t="shared" si="4"/>
        <v>0</v>
      </c>
      <c r="R26">
        <f t="shared" si="0"/>
        <v>20</v>
      </c>
      <c r="S26">
        <f t="shared" si="5"/>
        <v>62500</v>
      </c>
      <c r="T26" t="e">
        <f t="shared" si="1"/>
        <v>#DIV/0!</v>
      </c>
      <c r="U26" t="e">
        <f t="shared" si="2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O27">
        <f t="shared" si="3"/>
        <v>0</v>
      </c>
      <c r="Q27">
        <f t="shared" si="4"/>
        <v>0</v>
      </c>
      <c r="R27">
        <f t="shared" si="0"/>
        <v>20</v>
      </c>
      <c r="S27">
        <f t="shared" si="5"/>
        <v>62500</v>
      </c>
      <c r="T27" t="e">
        <f t="shared" si="1"/>
        <v>#DIV/0!</v>
      </c>
      <c r="U27" t="e">
        <f t="shared" si="2"/>
        <v>#DIV/0!</v>
      </c>
      <c r="V27">
        <f t="shared" si="6"/>
        <v>0</v>
      </c>
      <c r="AC27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D1"/>
  <sheetViews>
    <sheetView workbookViewId="0">
      <selection sqref="A1:AD1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9"/>
  <sheetViews>
    <sheetView tabSelected="1" topLeftCell="I1" workbookViewId="0">
      <selection activeCell="P4" sqref="P4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81</v>
      </c>
      <c r="B2" t="s">
        <v>80</v>
      </c>
      <c r="D2" t="s">
        <v>82</v>
      </c>
      <c r="E2">
        <v>1991</v>
      </c>
      <c r="F2">
        <v>30</v>
      </c>
      <c r="G2" t="s">
        <v>93</v>
      </c>
      <c r="H2">
        <v>120</v>
      </c>
      <c r="I2" t="s">
        <v>92</v>
      </c>
      <c r="M2">
        <v>118</v>
      </c>
      <c r="N2">
        <v>16</v>
      </c>
      <c r="O2">
        <v>185</v>
      </c>
      <c r="P2">
        <v>47.3</v>
      </c>
      <c r="Q2">
        <f t="shared" ref="Q2:Q4" si="0">MEDIAN(0,255,INT(P2/20+SQRT(H2)/40+SQRT(M2)/2+(SQRT(O2)-SQRT(185))))</f>
        <v>8</v>
      </c>
      <c r="R2">
        <f>Q2*50000/16</f>
        <v>25000</v>
      </c>
      <c r="S2">
        <f t="shared" ref="S2:S4" si="1">MEDIAN(0,255,INT(SQRT(H2)/200+SQRT(M2)/2+(SQRT(O2)-SQRT(185))))</f>
        <v>5</v>
      </c>
      <c r="T2">
        <f>S2*300/16</f>
        <v>93.75</v>
      </c>
    </row>
    <row r="3" spans="1:26" x14ac:dyDescent="0.3">
      <c r="A3" t="s">
        <v>83</v>
      </c>
      <c r="B3" t="s">
        <v>86</v>
      </c>
      <c r="D3" t="s">
        <v>91</v>
      </c>
      <c r="E3">
        <v>1991</v>
      </c>
      <c r="F3">
        <v>30</v>
      </c>
      <c r="G3" t="s">
        <v>93</v>
      </c>
      <c r="H3">
        <v>120</v>
      </c>
      <c r="I3" t="s">
        <v>92</v>
      </c>
      <c r="M3">
        <v>80</v>
      </c>
      <c r="N3">
        <v>16</v>
      </c>
      <c r="O3">
        <v>222</v>
      </c>
      <c r="P3">
        <v>45.3</v>
      </c>
      <c r="Q3">
        <f t="shared" si="0"/>
        <v>8</v>
      </c>
      <c r="R3">
        <f t="shared" ref="R3:R5" si="2">Q3*50000/16</f>
        <v>25000</v>
      </c>
      <c r="S3">
        <f t="shared" si="1"/>
        <v>5</v>
      </c>
      <c r="T3">
        <f t="shared" ref="T3:T5" si="3">S3*300/16</f>
        <v>93.75</v>
      </c>
    </row>
    <row r="4" spans="1:26" x14ac:dyDescent="0.3">
      <c r="A4" t="s">
        <v>84</v>
      </c>
      <c r="B4" t="s">
        <v>87</v>
      </c>
      <c r="D4" t="s">
        <v>89</v>
      </c>
      <c r="E4">
        <v>1991</v>
      </c>
      <c r="F4">
        <v>30</v>
      </c>
      <c r="G4" t="s">
        <v>93</v>
      </c>
      <c r="H4">
        <v>120</v>
      </c>
      <c r="I4" t="s">
        <v>92</v>
      </c>
      <c r="M4">
        <v>66</v>
      </c>
      <c r="N4">
        <v>12</v>
      </c>
      <c r="O4">
        <v>370</v>
      </c>
      <c r="P4">
        <v>48.5</v>
      </c>
      <c r="Q4">
        <f t="shared" si="0"/>
        <v>12</v>
      </c>
      <c r="R4">
        <f t="shared" si="2"/>
        <v>37500</v>
      </c>
      <c r="S4">
        <f t="shared" si="1"/>
        <v>9</v>
      </c>
      <c r="T4">
        <f t="shared" si="3"/>
        <v>168.75</v>
      </c>
    </row>
    <row r="5" spans="1:26" x14ac:dyDescent="0.3">
      <c r="A5" t="s">
        <v>85</v>
      </c>
      <c r="B5" t="s">
        <v>88</v>
      </c>
      <c r="D5" t="s">
        <v>90</v>
      </c>
      <c r="E5">
        <v>1991</v>
      </c>
      <c r="F5">
        <v>30</v>
      </c>
      <c r="G5" t="s">
        <v>93</v>
      </c>
      <c r="H5">
        <v>120</v>
      </c>
      <c r="I5" t="s">
        <v>92</v>
      </c>
      <c r="M5">
        <v>36</v>
      </c>
      <c r="N5">
        <v>8</v>
      </c>
      <c r="O5">
        <v>444</v>
      </c>
      <c r="P5">
        <v>47.5</v>
      </c>
      <c r="Q5">
        <f>MEDIAN(0,255,INT(P5/20+SQRT(H5)/40+SQRT(M5)/2+(SQRT(O5)-SQRT(185))))</f>
        <v>13</v>
      </c>
      <c r="R5">
        <f t="shared" si="2"/>
        <v>40625</v>
      </c>
      <c r="S5">
        <f>MEDIAN(0,255,INT(SQRT(H5)/200+SQRT(M5)/2+(SQRT(O5)-SQRT(185))))</f>
        <v>10</v>
      </c>
      <c r="T5">
        <f t="shared" si="3"/>
        <v>187.5</v>
      </c>
    </row>
    <row r="6" spans="1:26" x14ac:dyDescent="0.3">
      <c r="A6" t="s">
        <v>98</v>
      </c>
      <c r="B6" t="s">
        <v>102</v>
      </c>
      <c r="D6" t="s">
        <v>106</v>
      </c>
      <c r="E6">
        <v>2002</v>
      </c>
      <c r="F6">
        <v>30</v>
      </c>
      <c r="G6" t="s">
        <v>93</v>
      </c>
      <c r="H6">
        <v>160</v>
      </c>
      <c r="I6" t="s">
        <v>92</v>
      </c>
      <c r="M6">
        <v>118</v>
      </c>
      <c r="N6">
        <v>16</v>
      </c>
      <c r="O6">
        <v>185</v>
      </c>
      <c r="P6">
        <v>50</v>
      </c>
      <c r="Q6">
        <f t="shared" ref="Q6:Q8" si="4">MEDIAN(0,255,INT(P6/20+SQRT(H6)/40+SQRT(M6)/2+(SQRT(O6)-SQRT(185))))</f>
        <v>8</v>
      </c>
      <c r="R6">
        <f>Q6*50000/16</f>
        <v>25000</v>
      </c>
      <c r="S6">
        <f t="shared" ref="S6:S8" si="5">MEDIAN(0,255,INT(SQRT(H6)/200+SQRT(M6)/2+(SQRT(O6)-SQRT(185))))</f>
        <v>5</v>
      </c>
      <c r="T6">
        <f>S6*300/16</f>
        <v>93.75</v>
      </c>
    </row>
    <row r="7" spans="1:26" x14ac:dyDescent="0.3">
      <c r="A7" t="s">
        <v>99</v>
      </c>
      <c r="B7" t="s">
        <v>103</v>
      </c>
      <c r="D7" t="s">
        <v>107</v>
      </c>
      <c r="E7">
        <v>2002</v>
      </c>
      <c r="F7">
        <v>30</v>
      </c>
      <c r="G7" t="s">
        <v>93</v>
      </c>
      <c r="H7">
        <v>160</v>
      </c>
      <c r="I7" t="s">
        <v>92</v>
      </c>
      <c r="M7">
        <v>80</v>
      </c>
      <c r="N7">
        <v>16</v>
      </c>
      <c r="O7">
        <v>222</v>
      </c>
      <c r="P7">
        <v>46.4</v>
      </c>
      <c r="Q7">
        <f t="shared" si="4"/>
        <v>8</v>
      </c>
      <c r="R7">
        <f t="shared" ref="R7:R9" si="6">Q7*50000/16</f>
        <v>25000</v>
      </c>
      <c r="S7">
        <f t="shared" si="5"/>
        <v>5</v>
      </c>
      <c r="T7">
        <f t="shared" ref="T7:T9" si="7">S7*300/16</f>
        <v>93.75</v>
      </c>
    </row>
    <row r="8" spans="1:26" x14ac:dyDescent="0.3">
      <c r="A8" t="s">
        <v>100</v>
      </c>
      <c r="B8" t="s">
        <v>104</v>
      </c>
      <c r="D8" t="s">
        <v>108</v>
      </c>
      <c r="E8">
        <v>2002</v>
      </c>
      <c r="F8">
        <v>30</v>
      </c>
      <c r="G8" t="s">
        <v>93</v>
      </c>
      <c r="H8">
        <v>160</v>
      </c>
      <c r="I8" t="s">
        <v>92</v>
      </c>
      <c r="M8">
        <v>66</v>
      </c>
      <c r="N8">
        <v>12</v>
      </c>
      <c r="O8">
        <v>370</v>
      </c>
      <c r="P8">
        <v>52.9</v>
      </c>
      <c r="Q8">
        <f t="shared" si="4"/>
        <v>12</v>
      </c>
      <c r="R8">
        <f t="shared" si="6"/>
        <v>37500</v>
      </c>
      <c r="S8">
        <f t="shared" si="5"/>
        <v>9</v>
      </c>
      <c r="T8">
        <f t="shared" si="7"/>
        <v>168.75</v>
      </c>
    </row>
    <row r="9" spans="1:26" x14ac:dyDescent="0.3">
      <c r="A9" t="s">
        <v>101</v>
      </c>
      <c r="B9" t="s">
        <v>105</v>
      </c>
      <c r="D9" t="s">
        <v>109</v>
      </c>
      <c r="E9">
        <v>2002</v>
      </c>
      <c r="F9">
        <v>30</v>
      </c>
      <c r="G9" t="s">
        <v>93</v>
      </c>
      <c r="H9">
        <v>160</v>
      </c>
      <c r="I9" t="s">
        <v>92</v>
      </c>
      <c r="M9">
        <v>36</v>
      </c>
      <c r="N9">
        <v>8</v>
      </c>
      <c r="O9">
        <v>444</v>
      </c>
      <c r="P9">
        <v>51.3</v>
      </c>
      <c r="Q9">
        <f>MEDIAN(0,255,INT(P9/20+SQRT(H9)/40+SQRT(M9)/2+(SQRT(O9)-SQRT(185))))</f>
        <v>13</v>
      </c>
      <c r="R9">
        <f t="shared" si="6"/>
        <v>40625</v>
      </c>
      <c r="S9">
        <f>MEDIAN(0,255,INT(SQRT(H9)/200+SQRT(M9)/2+(SQRT(O9)-SQRT(185))))</f>
        <v>10</v>
      </c>
      <c r="T9">
        <f t="shared" si="7"/>
        <v>187.5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"/>
  <sheetViews>
    <sheetView topLeftCell="M1" workbookViewId="0">
      <selection activeCell="U2" sqref="U2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U2" t="e">
        <f>MEDIAN(0,255,INT(S2/20+SQRT(J2)/40+SQRT(P2)/2+(LOG((R2/185),2))^3))</f>
        <v>#NUM!</v>
      </c>
      <c r="W2" t="e">
        <f>MEDIAN(0,255,INT(SQRT(J2)/200+SQRT(P2)/2+(LOG((R2/185),2))^3))</f>
        <v>#NUM!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2023-08-13T05:03:44Z</dcterms:modified>
</cp:coreProperties>
</file>