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09BE64F7-9A6D-4718-ACA4-B0F4CFC38D9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2" i="2" l="1"/>
  <c r="L352" i="2"/>
  <c r="W352" i="2"/>
  <c r="X352" i="2"/>
  <c r="Y352" i="2" s="1"/>
  <c r="Z352" i="2"/>
  <c r="AA352" i="2"/>
  <c r="K350" i="2"/>
  <c r="L350" i="2"/>
  <c r="W350" i="2"/>
  <c r="X350" i="2"/>
  <c r="Y350" i="2" s="1"/>
  <c r="Z350" i="2"/>
  <c r="AA350" i="2" s="1"/>
  <c r="K351" i="2"/>
  <c r="L351" i="2"/>
  <c r="X351" i="2" s="1"/>
  <c r="Y351" i="2" s="1"/>
  <c r="K349" i="2"/>
  <c r="L349" i="2"/>
  <c r="Z349" i="2" s="1"/>
  <c r="AA349" i="2" s="1"/>
  <c r="K348" i="2"/>
  <c r="L348" i="2"/>
  <c r="X348" i="2" s="1"/>
  <c r="Y348" i="2" s="1"/>
  <c r="W351" i="2"/>
  <c r="W349" i="2"/>
  <c r="W348" i="2"/>
  <c r="S94" i="3"/>
  <c r="T94" i="3" s="1"/>
  <c r="U94" i="3"/>
  <c r="V94" i="3" s="1"/>
  <c r="S93" i="3"/>
  <c r="T93" i="3" s="1"/>
  <c r="U93" i="3"/>
  <c r="V93" i="3"/>
  <c r="S92" i="3"/>
  <c r="T92" i="3" s="1"/>
  <c r="U92" i="3"/>
  <c r="V92" i="3"/>
  <c r="S91" i="3"/>
  <c r="T91" i="3" s="1"/>
  <c r="U91" i="3"/>
  <c r="V91" i="3" s="1"/>
  <c r="N94" i="3"/>
  <c r="N88" i="3"/>
  <c r="N89" i="3"/>
  <c r="N90" i="3"/>
  <c r="N91" i="3"/>
  <c r="N92" i="3"/>
  <c r="N93" i="3"/>
  <c r="S79" i="1"/>
  <c r="T79" i="1"/>
  <c r="U79" i="1" s="1"/>
  <c r="V79" i="1"/>
  <c r="W79" i="1" s="1"/>
  <c r="P79" i="1"/>
  <c r="M79" i="1"/>
  <c r="N79" i="1"/>
  <c r="V78" i="1"/>
  <c r="W78" i="1" s="1"/>
  <c r="T78" i="1"/>
  <c r="U78" i="1" s="1"/>
  <c r="T77" i="1"/>
  <c r="S78" i="1"/>
  <c r="P78" i="1"/>
  <c r="M77" i="1"/>
  <c r="S77" i="1"/>
  <c r="P77" i="1"/>
  <c r="N78" i="1"/>
  <c r="M78" i="1"/>
  <c r="L76" i="1"/>
  <c r="M76" i="1" s="1"/>
  <c r="N76" i="1"/>
  <c r="T76" i="1" s="1"/>
  <c r="U76" i="1" s="1"/>
  <c r="V55" i="1"/>
  <c r="T55" i="1"/>
  <c r="S76" i="1"/>
  <c r="P31" i="1"/>
  <c r="S75" i="1"/>
  <c r="T75" i="1"/>
  <c r="U75" i="1" s="1"/>
  <c r="V75" i="1"/>
  <c r="W75" i="1" s="1"/>
  <c r="N75" i="1"/>
  <c r="M75" i="1"/>
  <c r="W342" i="2"/>
  <c r="W341" i="2"/>
  <c r="L342" i="2"/>
  <c r="Z342" i="2" s="1"/>
  <c r="AA342" i="2" s="1"/>
  <c r="K342" i="2"/>
  <c r="K341" i="2"/>
  <c r="L341" i="2"/>
  <c r="X341" i="2" s="1"/>
  <c r="Y341" i="2" s="1"/>
  <c r="W347" i="2"/>
  <c r="L347" i="2"/>
  <c r="X347" i="2" s="1"/>
  <c r="Y347" i="2" s="1"/>
  <c r="K347" i="2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W336" i="2"/>
  <c r="L336" i="2"/>
  <c r="Z336" i="2" s="1"/>
  <c r="AA336" i="2" s="1"/>
  <c r="K336" i="2"/>
  <c r="W335" i="2"/>
  <c r="L335" i="2"/>
  <c r="Z335" i="2" s="1"/>
  <c r="AA335" i="2" s="1"/>
  <c r="K335" i="2"/>
  <c r="W334" i="2"/>
  <c r="L334" i="2"/>
  <c r="Z334" i="2" s="1"/>
  <c r="AA334" i="2" s="1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W329" i="2"/>
  <c r="L329" i="2"/>
  <c r="X329" i="2" s="1"/>
  <c r="Y329" i="2" s="1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W304" i="2"/>
  <c r="W305" i="2"/>
  <c r="W306" i="2"/>
  <c r="W307" i="2"/>
  <c r="K303" i="2"/>
  <c r="L303" i="2"/>
  <c r="Z303" i="2" s="1"/>
  <c r="AA303" i="2" s="1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Z305" i="2" s="1"/>
  <c r="AA305" i="2" s="1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X305" i="2" l="1"/>
  <c r="Y305" i="2" s="1"/>
  <c r="X342" i="2"/>
  <c r="Y342" i="2" s="1"/>
  <c r="Z346" i="2"/>
  <c r="AA346" i="2" s="1"/>
  <c r="X349" i="2"/>
  <c r="Y349" i="2" s="1"/>
  <c r="X334" i="2"/>
  <c r="Y334" i="2" s="1"/>
  <c r="Z341" i="2"/>
  <c r="AA341" i="2" s="1"/>
  <c r="Z351" i="2"/>
  <c r="AA351" i="2" s="1"/>
  <c r="X303" i="2"/>
  <c r="Y303" i="2" s="1"/>
  <c r="X336" i="2"/>
  <c r="Y336" i="2" s="1"/>
  <c r="Z348" i="2"/>
  <c r="AA348" i="2" s="1"/>
  <c r="N77" i="1"/>
  <c r="V76" i="1"/>
  <c r="W76" i="1" s="1"/>
  <c r="X332" i="2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Z272" i="2" l="1"/>
  <c r="AA272" i="2" s="1"/>
  <c r="U77" i="1"/>
  <c r="V77" i="1"/>
  <c r="W77" i="1" s="1"/>
  <c r="X296" i="2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<sst xmlns="http://schemas.openxmlformats.org/spreadsheetml/2006/main" count="2096" uniqueCount="589">
  <si>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</si>
  <si>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</si>
  <si>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</si>
  <si>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</si>
  <si>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</si>
  <si>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</si>
  <si>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</si>
  <si>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</si>
  <si>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</si>
  <si>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</si>
  <si>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</si>
  <si>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</si>
  <si>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</si>
  <si>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</si>
  <si>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</si>
  <si>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</si>
  <si>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</si>
  <si>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</si>
  <si>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</si>
  <si>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</si>
  <si>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</si>
  <si>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</si>
  <si>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</si>
  <si>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</si>
  <si>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</si>
  <si>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</si>
  <si>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</si>
  <si>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</si>
  <si>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</si>
  <si>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</si>
  <si>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</si>
  <si>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</si>
  <si>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</si>
  <si>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</si>
  <si>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</si>
  <si>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</si>
  <si>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</si>
  <si>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</si>
  <si>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</si>
  <si>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</si>
  <si>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</si>
  <si>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</si>
  <si>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</si>
  <si>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</si>
  <si>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</si>
  <si>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</si>
  <si>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</si>
  <si>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</si>
  <si>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</si>
  <si>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</si>
  <si>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</si>
  <si>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</si>
  <si>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</si>
  <si>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</si>
  <si>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</si>
  <si>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</si>
  <si>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</si>
  <si>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</si>
  <si>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</si>
  <si>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</si>
  <si>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</si>
  <si>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</si>
  <si>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</si>
  <si>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</si>
  <si>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</si>
  <si>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</si>
  <si>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</si>
  <si>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</si>
  <si>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</si>
  <si>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</si>
  <si>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</si>
  <si>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</si>
  <si>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</si>
  <si>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</si>
  <si>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</si>
  <si>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</si>
  <si>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</si>
  <si>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</si>
  <si>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</si>
  <si>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</si>
  <si>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</si>
  <si>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</si>
  <si>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</si>
  <si>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</si>
  <si>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</si>
  <si>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</si>
  <si>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</si>
  <si>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</si>
  <si>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</si>
  <si>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</si>
  <si>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</si>
  <si>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</si>
  <si>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</si>
  <si>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</si>
  <si>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</si>
  <si>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</si>
  <si>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</si>
  <si>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</si>
  <si>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</si>
  <si>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</si>
  <si>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</si>
  <si>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</si>
  <si>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</si>
  <si>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</si>
  <si>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</si>
  <si>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</si>
  <si>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</si>
  <si>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</si>
  <si>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</si>
  <si>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</si>
  <si>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</si>
  <si>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</si>
  <si>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</si>
  <si>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</si>
  <si>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</si>
  <si>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</si>
  <si>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</si>
  <si>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</si>
  <si>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</si>
  <si>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</si>
  <si>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</si>
  <si>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</si>
  <si>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</si>
  <si>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</si>
  <si>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</si>
  <si>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</si>
  <si>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</si>
  <si>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</si>
  <si>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</si>
  <si>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</si>
  <si>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</si>
  <si>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</si>
  <si>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</si>
  <si>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</si>
  <si>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</si>
  <si>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</si>
  <si>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</si>
  <si>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</si>
  <si>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</si>
  <si>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</si>
  <si>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</si>
  <si>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</si>
  <si>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</si>
  <si>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</si>
  <si>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</si>
  <si>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</si>
  <si>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</si>
  <si>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</si>
  <si>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</si>
  <si>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</si>
  <si>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</si>
  <si>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</si>
  <si>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</si>
  <si>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</si>
  <si>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</si>
  <si>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</si>
  <si>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</si>
  <si>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</si>
  <si>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</si>
  <si>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</si>
  <si>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</si>
  <si>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</si>
  <si>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</si>
  <si>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</si>
  <si>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</si>
  <si>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</si>
  <si>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</si>
  <si>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</si>
  <si>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</si>
  <si>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</si>
  <si>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</si>
  <si>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</si>
  <si>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</si>
  <si>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</si>
  <si>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</si>
  <si>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</si>
  <si>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</si>
  <si>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</si>
  <si>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</si>
  <si>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</si>
  <si>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</si>
  <si>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</si>
  <si>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</si>
  <si>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</si>
  <si>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</si>
  <si>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</si>
  <si>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</si>
  <si>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</si>
  <si>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</si>
  <si>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</si>
  <si>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</si>
  <si>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</si>
  <si>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</si>
  <si>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</si>
  <si>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</si>
  <si>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</si>
  <si>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</si>
  <si>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</si>
  <si>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</si>
  <si>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</si>
  <si>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</si>
  <si>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</si>
  <si>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</si>
  <si>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</si>
  <si>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</si>
  <si>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</si>
  <si>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</si>
  <si>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</si>
  <si>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</si>
  <si>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</si>
  <si>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</si>
  <si>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</si>
  <si>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</si>
  <si>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</si>
  <si>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</si>
  <si>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</si>
  <si>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</si>
  <si>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</si>
  <si>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</si>
  <si>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</si>
  <si>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</si>
  <si>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</si>
  <si>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</si>
  <si>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</si>
  <si>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</si>
  <si>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</si>
  <si>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</si>
  <si>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</si>
  <si>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</si>
  <si>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</si>
  <si>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</si>
  <si>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</si>
  <si>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</si>
  <si>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</si>
  <si>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</si>
  <si>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</si>
  <si>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</si>
  <si>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</si>
  <si>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</si>
  <si>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</si>
  <si>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</si>
  <si>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</si>
  <si>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</si>
  <si>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</si>
  <si>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</si>
  <si>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</si>
  <si>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</si>
  <si>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</si>
  <si>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</si>
  <si>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</si>
  <si>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</si>
  <si>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</si>
  <si>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</si>
  <si>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</si>
  <si>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</si>
  <si>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</si>
  <si>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</si>
  <si>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</si>
  <si>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</si>
  <si>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</si>
  <si>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</si>
  <si>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</si>
  <si>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</si>
  <si>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</si>
  <si>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</si>
  <si>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</si>
  <si>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</si>
  <si>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</si>
  <si>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</si>
  <si>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</si>
  <si>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</si>
  <si>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</si>
  <si>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</si>
  <si>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</si>
  <si>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</si>
  <si>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</si>
  <si>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</si>
  <si>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</si>
  <si>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</si>
  <si>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</si>
  <si>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</si>
  <si>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</si>
  <si>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</si>
  <si>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</si>
  <si>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</si>
  <si>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</si>
  <si>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</si>
  <si>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</si>
  <si>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</si>
  <si>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</si>
  <si>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</si>
  <si>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</si>
  <si>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</si>
  <si>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</si>
  <si>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</si>
  <si>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</si>
  <si>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</si>
  <si>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</si>
  <si>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</si>
  <si>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</si>
  <si>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</si>
  <si>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</si>
  <si>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</si>
  <si>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</si>
  <si>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</si>
  <si>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</si>
  <si>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</si>
  <si>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</si>
  <si>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</si>
  <si>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</si>
  <si>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</si>
  <si>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</si>
  <si>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</si>
  <si>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</si>
  <si>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</si>
  <si>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</si>
  <si>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</si>
  <si>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</si>
  <si>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</si>
  <si>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</si>
  <si>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</si>
  <si>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</si>
  <si>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</si>
  <si>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</si>
  <si>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</si>
  <si>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</si>
  <si>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</si>
  <si>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</si>
  <si>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</si>
  <si>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</si>
  <si>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</si>
  <si>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</si>
  <si>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</si>
  <si>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</si>
  <si>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</si>
  <si>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</si>
  <si>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</si>
  <si>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</si>
  <si>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</si>
  <si>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</si>
  <si>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</si>
  <si>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</si>
  <si>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</si>
  <si>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</si>
  <si>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</si>
  <si>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</si>
  <si>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</si>
  <si>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</si>
  <si>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</si>
  <si>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</si>
  <si>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</si>
  <si>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</si>
  <si>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</si>
  <si>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</si>
  <si>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</si>
  <si>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</si>
  <si>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</si>
  <si>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</si>
  <si>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</si>
  <si>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</si>
  <si>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</si>
  <si>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</si>
  <si>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</si>
  <si>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</si>
  <si>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</si>
  <si>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</si>
  <si>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</si>
  <si>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</si>
  <si>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</si>
  <si>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</si>
  <si>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</si>
  <si>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</si>
  <si>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</si>
  <si>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</si>
  <si>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</si>
  <si>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</si>
  <si>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</si>
  <si>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</si>
  <si>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</si>
  <si>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</si>
  <si>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</si>
  <si>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</si>
  <si>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</si>
  <si>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</si>
  <si>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</si>
  <si>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</si>
  <si>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</si>
  <si>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</si>
  <si>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</si>
  <si>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</si>
  <si>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</si>
  <si>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</si>
  <si>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</si>
  <si>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</si>
  <si>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</si>
  <si>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</si>
  <si>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</si>
  <si>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</si>
  <si>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</si>
  <si>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</si>
  <si>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</si>
  <si>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</si>
  <si>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</si>
  <si>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</si>
  <si>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</si>
  <si>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</si>
  <si>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</si>
  <si>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</si>
  <si>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</si>
  <si>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</si>
  <si>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</si>
  <si>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</si>
  <si>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</si>
  <si>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</si>
  <si>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</si>
  <si>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</si>
  <si>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</si>
  <si>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</si>
  <si>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</si>
  <si>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</si>
  <si>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</si>
  <si>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</si>
  <si>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</si>
  <si>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</si>
  <si>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</si>
  <si>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</si>
  <si>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</si>
  <si>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</si>
  <si>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</si>
  <si>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</si>
  <si>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</si>
  <si>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</si>
  <si>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</si>
  <si>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</si>
  <si>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</si>
  <si>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</si>
  <si>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</si>
  <si>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</si>
  <si>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</si>
  <si>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</si>
  <si>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</si>
  <si>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</si>
  <si>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</si>
  <si>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</si>
  <si>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</si>
  <si>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</si>
  <si>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</si>
  <si>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</si>
  <si>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</si>
  <si>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</si>
  <si>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</si>
  <si>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</si>
  <si>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</si>
  <si>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</si>
  <si>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</si>
  <si>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</si>
  <si>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</si>
  <si>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</si>
  <si>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</si>
  <si>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</si>
  <si>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</si>
  <si>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</si>
  <si>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</si>
  <si>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</si>
  <si>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</si>
  <si>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</si>
  <si>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</si>
  <si>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</si>
  <si>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</si>
  <si>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</si>
  <si>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</si>
  <si>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</si>
  <si>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</si>
  <si>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</si>
  <si>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</si>
  <si>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</si>
  <si>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</si>
  <si>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</si>
  <si>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</si>
  <si>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</si>
  <si>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</si>
  <si>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</si>
  <si>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</si>
  <si>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</si>
  <si>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</si>
  <si>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</si>
  <si>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</si>
  <si>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</si>
  <si>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</si>
  <si>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</si>
  <si>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</si>
  <si>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</si>
  <si>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</si>
  <si>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</si>
  <si>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</si>
  <si>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</si>
  <si>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</si>
  <si>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</si>
  <si>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</si>
  <si>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</si>
  <si>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</si>
  <si>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</si>
  <si>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</si>
  <si>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</si>
  <si>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</si>
  <si>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</si>
  <si>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</si>
  <si>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</si>
  <si>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</si>
  <si>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</si>
  <si>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</si>
  <si>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</si>
  <si>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</si>
  <si>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</si>
  <si>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</si>
  <si>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</si>
  <si>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</si>
  <si>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</si>
  <si>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</si>
  <si>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</si>
  <si>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</si>
  <si>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</si>
  <si>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</si>
  <si>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</si>
  <si>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</si>
  <si>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</si>
  <si>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</si>
  <si>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</si>
  <si>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</si>
  <si>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</si>
  <si>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</si>
  <si>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</si>
  <si>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</si>
  <si>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</si>
  <si>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</si>
  <si>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</si>
  <si>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</si>
  <si>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</si>
  <si>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</si>
  <si>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</si>
  <si>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</si>
  <si>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</si>
  <si>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</si>
  <si>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</si>
  <si>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</si>
  <si>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</si>
  <si>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</si>
  <si>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</si>
  <si>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</si>
  <si>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</si>
  <si>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</si>
  <si>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</si>
  <si>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</si>
  <si>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</si>
  <si>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</si>
  <si>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</si>
  <si>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</si>
  <si>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</si>
  <si>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</si>
  <si>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</si>
  <si>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</si>
  <si>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</si>
  <si>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</si>
  <si>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</si>
  <si>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</si>
  <si>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</si>
  <si>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</si>
  <si>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</si>
  <si>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</si>
  <si>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</si>
  <si>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</si>
  <si>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</si>
  <si>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</si>
  <si>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</si>
  <si>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</si>
  <si>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</si>
  <si>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</si>
  <si>
    <t>Beijing_Frieght</t>
    <phoneticPr fontId="2" type="noConversion"/>
  </si>
  <si>
    <t>Beijing_Passenger</t>
    <phoneticPr fontId="2" type="noConversion"/>
  </si>
  <si>
    <t>Beijing_Special</t>
    <phoneticPr fontId="2" type="noConversion"/>
  </si>
  <si>
    <t>9+9</t>
    <phoneticPr fontId="2" type="noConversion"/>
  </si>
  <si>
    <t>DF2</t>
    <phoneticPr fontId="2" type="noConversion"/>
  </si>
  <si>
    <t>DF11PLATEAU</t>
    <phoneticPr fontId="2" type="noConversion"/>
  </si>
  <si>
    <t>RZ225C</t>
    <phoneticPr fontId="2" type="noConversion"/>
  </si>
  <si>
    <t>RZ125C</t>
    <phoneticPr fontId="2" type="noConversion"/>
  </si>
  <si>
    <t>CA25C</t>
    <phoneticPr fontId="2" type="noConversion"/>
  </si>
  <si>
    <t>KD25C</t>
    <phoneticPr fontId="2" type="noConversion"/>
  </si>
  <si>
    <t>DJF1</t>
    <phoneticPr fontId="2" type="noConversion"/>
  </si>
  <si>
    <t>*94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</si>
</sst>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9"/>
  <sheetViews>
    <sheetView workbookViewId="0">
      <pane ySplit="1" topLeftCell="A50" activePane="bottomLeft" state="frozen"/>
      <selection pane="bottomLeft" activeCell="A80" sqref="A80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O31">
        <v>23</v>
      </c>
      <c r="P31" t="str">
        <f t="shared" si="24"/>
        <v>C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2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>
        <f>MEDIAN(255, ROUND((Q55/10+SQRT(K55)/20+SQRT(N55)+R55+20-J55), 0), 0)</f>
        <v>147</v>
      </c>
      <c r="U55">
        <v>421875</v>
      </c>
      <c r="V55">
        <f>MEDIAN(0, 255, ROUND(SQRT(K55)/100+SQRT(N55)+R55+40/J55-2,0))</f>
        <v>117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5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5" si="36">Q69*R69*9.8</f>
        <v>699.64160000000004</v>
      </c>
      <c r="T69">
        <f t="shared" si="33"/>
        <v>146</v>
      </c>
      <c r="U69">
        <f t="shared" ref="U69:U75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5" si="39">ROUND(L72/0.745699872,0)</f>
        <v>8583</v>
      </c>
      <c r="N72">
        <f t="shared" ref="N72:N75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 t="shared" ref="V72:V77" si="41">MEDIAN(0, 255, ROUND(SQRT(K72)/100+SQRT(N72)+R72+40/J72-2,0))</f>
        <v>97</v>
      </c>
      <c r="W72">
        <f t="shared" ref="W72:W77" si="42"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 t="shared" si="41"/>
        <v>93</v>
      </c>
      <c r="W73">
        <f t="shared" si="42"/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 t="shared" si="41"/>
        <v>53</v>
      </c>
      <c r="W74">
        <f t="shared" si="42"/>
        <v>12918.75</v>
      </c>
    </row>
    <row r="75" spans="1:33" x14ac:dyDescent="0.3">
      <c r="A75" t="s">
        <v>577</v>
      </c>
      <c r="E75" s="3" t="s">
        <v>314</v>
      </c>
      <c r="F75">
        <v>1970</v>
      </c>
      <c r="G75">
        <v>15</v>
      </c>
      <c r="H75">
        <v>30</v>
      </c>
      <c r="I75">
        <v>17</v>
      </c>
      <c r="J75">
        <v>25</v>
      </c>
      <c r="K75">
        <v>100</v>
      </c>
      <c r="L75" s="5">
        <v>3971.69</v>
      </c>
      <c r="M75">
        <f t="shared" si="39"/>
        <v>5326</v>
      </c>
      <c r="N75">
        <f t="shared" si="40"/>
        <v>5400</v>
      </c>
      <c r="O75" s="5">
        <v>23</v>
      </c>
      <c r="P75" t="str">
        <f t="shared" si="31"/>
        <v>C</v>
      </c>
      <c r="Q75" s="5">
        <v>184</v>
      </c>
      <c r="R75" s="5">
        <v>0.3367</v>
      </c>
      <c r="S75">
        <f t="shared" si="36"/>
        <v>607.13743999999997</v>
      </c>
      <c r="T75">
        <f t="shared" si="33"/>
        <v>88</v>
      </c>
      <c r="U75">
        <f t="shared" si="37"/>
        <v>275000</v>
      </c>
      <c r="V75">
        <f t="shared" si="41"/>
        <v>74</v>
      </c>
      <c r="W75">
        <f t="shared" si="42"/>
        <v>18037.5</v>
      </c>
      <c r="X75">
        <v>12</v>
      </c>
    </row>
    <row r="76" spans="1:33" x14ac:dyDescent="0.3">
      <c r="A76" t="s">
        <v>578</v>
      </c>
      <c r="E76" s="3" t="s">
        <v>314</v>
      </c>
      <c r="F76">
        <v>1971</v>
      </c>
      <c r="G76">
        <v>30</v>
      </c>
      <c r="H76">
        <v>60</v>
      </c>
      <c r="I76">
        <v>35</v>
      </c>
      <c r="J76">
        <v>8</v>
      </c>
      <c r="K76">
        <v>120</v>
      </c>
      <c r="L76" s="5">
        <f>L75/2</f>
        <v>1985.845</v>
      </c>
      <c r="M76">
        <f t="shared" ref="M76" si="43">ROUND(L76/0.745699872,0)</f>
        <v>2663</v>
      </c>
      <c r="N76">
        <f>ROUND(L76*1.3596216173,0)</f>
        <v>2700</v>
      </c>
      <c r="O76">
        <v>23</v>
      </c>
      <c r="P76" t="str">
        <f t="shared" si="31"/>
        <v>C</v>
      </c>
      <c r="Q76" s="5">
        <v>92</v>
      </c>
      <c r="R76" s="5">
        <v>0.25650000000000001</v>
      </c>
      <c r="S76">
        <f t="shared" ref="S76:S79" si="44">Q76*R76*9.8</f>
        <v>231.2604</v>
      </c>
      <c r="T76">
        <f t="shared" ref="T76:T77" si="45">MEDIAN(255, ROUND((Q76/10+SQRT(K76)/20+SQRT(N76)+R76+20-J76), 0), 0)</f>
        <v>74</v>
      </c>
      <c r="U76">
        <f t="shared" ref="U76:U77" si="46">T76*50000/16</f>
        <v>231250</v>
      </c>
      <c r="V76">
        <f t="shared" si="41"/>
        <v>55</v>
      </c>
      <c r="W76">
        <f t="shared" si="42"/>
        <v>13406.25</v>
      </c>
      <c r="X76">
        <v>9</v>
      </c>
    </row>
    <row r="77" spans="1:33" x14ac:dyDescent="0.3">
      <c r="A77" t="s">
        <v>579</v>
      </c>
      <c r="E77" s="3" t="s">
        <v>314</v>
      </c>
      <c r="F77">
        <v>1986</v>
      </c>
      <c r="G77">
        <v>30</v>
      </c>
      <c r="H77">
        <v>60</v>
      </c>
      <c r="I77">
        <v>40</v>
      </c>
      <c r="J77">
        <v>3</v>
      </c>
      <c r="K77">
        <v>120</v>
      </c>
      <c r="L77" s="5">
        <v>3971.69</v>
      </c>
      <c r="M77">
        <f t="shared" ref="M77:M79" si="47">ROUND(L77/0.745699872,0)</f>
        <v>5326</v>
      </c>
      <c r="N77">
        <f>ROUND(L77*1.3596216173,0)</f>
        <v>5400</v>
      </c>
      <c r="O77">
        <v>23</v>
      </c>
      <c r="P77" t="str">
        <f t="shared" ref="P77:P79" si="48">IF(O77&gt;=26.5,"E",IF(O77&gt;23.5,"D",IF(O77&gt;19.5,"C",IF(O77&gt;14.5,"B","A"))))</f>
        <v>C</v>
      </c>
      <c r="Q77" s="5">
        <v>184</v>
      </c>
      <c r="R77" s="5">
        <v>0.27200000000000002</v>
      </c>
      <c r="S77">
        <f t="shared" si="44"/>
        <v>490.47040000000004</v>
      </c>
      <c r="T77">
        <f t="shared" si="45"/>
        <v>110</v>
      </c>
      <c r="U77">
        <f t="shared" si="46"/>
        <v>343750</v>
      </c>
      <c r="V77">
        <f t="shared" si="41"/>
        <v>85</v>
      </c>
      <c r="W77">
        <f t="shared" si="42"/>
        <v>20718.75</v>
      </c>
      <c r="X77" t="s">
        <v>580</v>
      </c>
    </row>
    <row r="78" spans="1:33" x14ac:dyDescent="0.3">
      <c r="A78" t="s">
        <v>581</v>
      </c>
      <c r="E78" s="3" t="s">
        <v>314</v>
      </c>
      <c r="F78">
        <v>1964</v>
      </c>
      <c r="G78">
        <v>30</v>
      </c>
      <c r="H78">
        <v>60</v>
      </c>
      <c r="I78">
        <v>35</v>
      </c>
      <c r="J78">
        <v>12</v>
      </c>
      <c r="K78">
        <v>95</v>
      </c>
      <c r="L78" s="5">
        <v>805</v>
      </c>
      <c r="M78">
        <f t="shared" si="47"/>
        <v>1080</v>
      </c>
      <c r="N78">
        <f t="shared" ref="N78:N79" si="49">ROUND(L78*1.3596216173,0)</f>
        <v>1094</v>
      </c>
      <c r="O78">
        <v>18.8</v>
      </c>
      <c r="P78" t="str">
        <f t="shared" si="48"/>
        <v>B</v>
      </c>
      <c r="Q78" s="5">
        <v>113</v>
      </c>
      <c r="R78" s="5">
        <v>0.27100000000000002</v>
      </c>
      <c r="S78">
        <f t="shared" si="44"/>
        <v>300.10540000000003</v>
      </c>
      <c r="T78">
        <f t="shared" ref="T78:T79" si="50">MEDIAN(255, ROUND((Q78/10+SQRT(K78)/20+SQRT(N78)+R78+20-J78), 0), 0)</f>
        <v>53</v>
      </c>
      <c r="U78">
        <f t="shared" ref="U78:U79" si="51">T78*50000/16</f>
        <v>165625</v>
      </c>
      <c r="V78">
        <f t="shared" ref="V78:V79" si="52">MEDIAN(0, 255, ROUND(SQRT(K78)/100+SQRT(N78)+R78+40/J78-2,0))</f>
        <v>35</v>
      </c>
      <c r="W78">
        <f t="shared" ref="W78:W79" si="53">IF(E78="Steam", V78*350/16*12, IF(E78="Diesel", V78*325/16*12,  V78*300/16*12))</f>
        <v>8531.25</v>
      </c>
      <c r="X78">
        <v>8</v>
      </c>
    </row>
    <row r="79" spans="1:33" x14ac:dyDescent="0.3">
      <c r="A79" t="s">
        <v>582</v>
      </c>
      <c r="E79" s="3" t="s">
        <v>314</v>
      </c>
      <c r="F79">
        <v>2000</v>
      </c>
      <c r="G79">
        <v>30</v>
      </c>
      <c r="H79">
        <v>50</v>
      </c>
      <c r="I79">
        <v>35</v>
      </c>
      <c r="J79">
        <v>8</v>
      </c>
      <c r="K79">
        <v>153</v>
      </c>
      <c r="L79" s="5">
        <v>3040</v>
      </c>
      <c r="M79">
        <f t="shared" si="47"/>
        <v>4077</v>
      </c>
      <c r="N79">
        <f t="shared" si="49"/>
        <v>4133</v>
      </c>
      <c r="O79">
        <v>23</v>
      </c>
      <c r="P79" t="str">
        <f t="shared" si="48"/>
        <v>C</v>
      </c>
      <c r="Q79" s="5">
        <v>138</v>
      </c>
      <c r="R79" s="5">
        <v>0.20499999999999999</v>
      </c>
      <c r="S79">
        <f t="shared" si="44"/>
        <v>277.24200000000002</v>
      </c>
      <c r="T79">
        <f t="shared" si="50"/>
        <v>91</v>
      </c>
      <c r="U79">
        <f t="shared" si="51"/>
        <v>284375</v>
      </c>
      <c r="V79">
        <f t="shared" si="52"/>
        <v>68</v>
      </c>
      <c r="W79">
        <f t="shared" si="53"/>
        <v>16575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52"/>
  <sheetViews>
    <sheetView tabSelected="1" workbookViewId="0">
      <pane ySplit="1" topLeftCell="A332" activePane="bottomLeft" state="frozen"/>
      <selection pane="bottomLeft" activeCell="R348" sqref="R348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8" si="143">ROUND(M341/0.745699872,0)</f>
        <v>7322</v>
      </c>
      <c r="L341">
        <f t="shared" ref="L341:L348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9" si="146">U343*V343*9.8</f>
        <v>0</v>
      </c>
      <c r="X343">
        <f t="shared" ref="X343:X351" si="147">MAX(1, INT(U343/10+SQRT(J343)/20+SQRT(L343)+V343+SQRT(R343)/2+SQRT(T343)-SQRT(185)+20-I343))</f>
        <v>20</v>
      </c>
      <c r="Y343">
        <f t="shared" ref="Y343:Y351" si="148">X343*50000/16</f>
        <v>62500</v>
      </c>
      <c r="Z343">
        <f t="shared" ref="Z343:Z351" si="149">MAX(1, ROUND((SQRT(J343)/100+SQRT(L343)+V343+(40/I343-2)+SQRT(R343)/2+SQRT(T343)-SQRT(185)), 0))</f>
        <v>8</v>
      </c>
      <c r="AA343">
        <f t="shared" ref="AA343:AA351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  <row r="348" spans="1:33" x14ac:dyDescent="0.3">
      <c r="A348" t="s">
        <v>587</v>
      </c>
      <c r="I348">
        <v>16</v>
      </c>
      <c r="J348">
        <v>200</v>
      </c>
      <c r="K348">
        <f t="shared" si="143"/>
        <v>1073</v>
      </c>
      <c r="L348">
        <f t="shared" si="144"/>
        <v>1088</v>
      </c>
      <c r="M348">
        <v>800</v>
      </c>
      <c r="R348">
        <v>68</v>
      </c>
      <c r="T348">
        <v>400</v>
      </c>
      <c r="U348">
        <v>56</v>
      </c>
      <c r="V348">
        <v>6.0999999999999999E-2</v>
      </c>
      <c r="W348">
        <f t="shared" si="146"/>
        <v>33.476800000000004</v>
      </c>
      <c r="X348">
        <f t="shared" si="147"/>
        <v>53</v>
      </c>
      <c r="Y348">
        <f t="shared" si="148"/>
        <v>165625</v>
      </c>
      <c r="Z348">
        <f t="shared" si="149"/>
        <v>44</v>
      </c>
      <c r="AA348">
        <f t="shared" si="150"/>
        <v>825</v>
      </c>
    </row>
    <row r="349" spans="1:33" x14ac:dyDescent="0.3">
      <c r="B349" t="s">
        <v>126</v>
      </c>
      <c r="I349">
        <v>16</v>
      </c>
      <c r="J349">
        <v>200</v>
      </c>
      <c r="K349">
        <f t="shared" ref="K349:K351" si="151">ROUND(M349/0.745699872,0)</f>
        <v>1073</v>
      </c>
      <c r="L349">
        <f t="shared" ref="L349:L351" si="152">ROUND(M349/0.73549875,0)</f>
        <v>1088</v>
      </c>
      <c r="M349">
        <v>800</v>
      </c>
      <c r="R349">
        <v>108</v>
      </c>
      <c r="T349">
        <v>240</v>
      </c>
      <c r="U349">
        <v>56</v>
      </c>
      <c r="V349">
        <v>6.0999999999999999E-2</v>
      </c>
      <c r="W349">
        <f t="shared" si="146"/>
        <v>33.476800000000004</v>
      </c>
      <c r="X349">
        <f t="shared" si="147"/>
        <v>50</v>
      </c>
      <c r="Y349">
        <f t="shared" si="148"/>
        <v>156250</v>
      </c>
      <c r="Z349">
        <f t="shared" si="149"/>
        <v>41</v>
      </c>
      <c r="AA349">
        <f t="shared" si="150"/>
        <v>768.75</v>
      </c>
    </row>
    <row r="350" spans="1:33" x14ac:dyDescent="0.3">
      <c r="B350" t="s">
        <v>127</v>
      </c>
      <c r="I350">
        <v>16</v>
      </c>
      <c r="J350">
        <v>200</v>
      </c>
      <c r="K350">
        <f t="shared" ref="K350" si="153">ROUND(M350/0.745699872,0)</f>
        <v>1073</v>
      </c>
      <c r="L350">
        <f t="shared" ref="L350" si="154">ROUND(M350/0.73549875,0)</f>
        <v>1088</v>
      </c>
      <c r="M350">
        <v>800</v>
      </c>
      <c r="R350">
        <v>72</v>
      </c>
      <c r="T350">
        <v>400</v>
      </c>
      <c r="U350">
        <v>56</v>
      </c>
      <c r="V350">
        <v>6.0999999999999999E-2</v>
      </c>
      <c r="W350">
        <f t="shared" ref="W350" si="155">U350*V350*9.8</f>
        <v>33.476800000000004</v>
      </c>
      <c r="X350">
        <f t="shared" ref="X350" si="156">MAX(1, INT(U350/10+SQRT(J350)/20+SQRT(L350)+V350+SQRT(R350)/2+SQRT(T350)-SQRT(185)+20-I350))</f>
        <v>53</v>
      </c>
      <c r="Y350">
        <f t="shared" ref="Y350" si="157">X350*50000/16</f>
        <v>165625</v>
      </c>
      <c r="Z350">
        <f t="shared" ref="Z350" si="158">MAX(1, ROUND((SQRT(J350)/100+SQRT(L350)+V350+(40/I350-2)+SQRT(R350)/2+SQRT(T350)-SQRT(185)), 0))</f>
        <v>44</v>
      </c>
      <c r="AA350">
        <f t="shared" ref="AA350" si="159">Z350*300/16</f>
        <v>825</v>
      </c>
    </row>
    <row r="351" spans="1:33" x14ac:dyDescent="0.3">
      <c r="A351" t="s">
        <v>147</v>
      </c>
      <c r="B351" t="s">
        <v>126</v>
      </c>
      <c r="I351">
        <v>16</v>
      </c>
      <c r="J351">
        <v>200</v>
      </c>
      <c r="K351">
        <f t="shared" si="151"/>
        <v>0</v>
      </c>
      <c r="L351">
        <f t="shared" si="152"/>
        <v>0</v>
      </c>
      <c r="M351">
        <v>0</v>
      </c>
      <c r="Q351" t="s">
        <v>588</v>
      </c>
      <c r="R351">
        <v>108</v>
      </c>
      <c r="T351">
        <v>240</v>
      </c>
      <c r="U351">
        <v>56</v>
      </c>
      <c r="V351">
        <v>0</v>
      </c>
      <c r="W351">
        <f>U351*V351*9.8</f>
        <v>0</v>
      </c>
      <c r="X351">
        <f t="shared" si="147"/>
        <v>17</v>
      </c>
      <c r="Y351">
        <f t="shared" si="148"/>
        <v>53125</v>
      </c>
      <c r="Z351">
        <f t="shared" si="149"/>
        <v>8</v>
      </c>
      <c r="AA351">
        <f t="shared" si="150"/>
        <v>150</v>
      </c>
    </row>
    <row r="352" spans="1:33" x14ac:dyDescent="0.3">
      <c r="B352" t="s">
        <v>126</v>
      </c>
      <c r="I352">
        <v>16</v>
      </c>
      <c r="J352">
        <v>200</v>
      </c>
      <c r="K352">
        <f t="shared" ref="K352" si="160">ROUND(M352/0.745699872,0)</f>
        <v>0</v>
      </c>
      <c r="L352">
        <f t="shared" ref="L352" si="161">ROUND(M352/0.73549875,0)</f>
        <v>0</v>
      </c>
      <c r="M352">
        <v>0</v>
      </c>
      <c r="R352">
        <v>72</v>
      </c>
      <c r="T352">
        <v>400</v>
      </c>
      <c r="U352">
        <v>56</v>
      </c>
      <c r="V352">
        <v>0</v>
      </c>
      <c r="W352">
        <f>U352*V352*9.8</f>
        <v>0</v>
      </c>
      <c r="X352">
        <f t="shared" ref="X352" si="162">MAX(1, INT(U352/10+SQRT(J352)/20+SQRT(L352)+V352+SQRT(R352)/2+SQRT(T352)-SQRT(185)+20-I352))</f>
        <v>20</v>
      </c>
      <c r="Y352">
        <f t="shared" ref="Y352" si="163">X352*50000/16</f>
        <v>62500</v>
      </c>
      <c r="Z352">
        <f t="shared" ref="Z352" si="164">MAX(1, ROUND((SQRT(J352)/100+SQRT(L352)+V352+(40/I352-2)+SQRT(R352)/2+SQRT(T352)-SQRT(185)), 0))</f>
        <v>11</v>
      </c>
      <c r="AA352">
        <f t="shared" ref="AA352" si="165">Z352*300/16</f>
        <v>206.25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19" workbookViewId="0">
      <selection activeCell="Q46" sqref="Q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4"/>
  <sheetViews>
    <sheetView zoomScaleNormal="100" workbookViewId="0">
      <pane ySplit="1" topLeftCell="A62" activePane="bottomLeft" state="frozen"/>
      <selection pane="bottomLeft" activeCell="S94" sqref="S94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N88" t="str">
        <f t="shared" ref="N88:N94" si="58">IF(M88&gt;=26.5,"E",IF(M88&gt;23.5,"D",IF(M88&gt;19.5,"C",IF(M88&gt;14.5,"B","A"))))</f>
        <v>A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4" si="59">S88*50000/16</f>
        <v>53125</v>
      </c>
      <c r="U88">
        <v>11</v>
      </c>
      <c r="V88">
        <f t="shared" ref="V88:V94" si="60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N89" t="str">
        <f t="shared" si="58"/>
        <v>A</v>
      </c>
      <c r="O89">
        <v>72</v>
      </c>
      <c r="P89">
        <v>12</v>
      </c>
      <c r="Q89">
        <v>200</v>
      </c>
      <c r="R89">
        <v>46.8</v>
      </c>
      <c r="S89">
        <f t="shared" ref="S89:S94" si="61">MEDIAN(0,255,ROUND(R89/20+SQRT(H89)/40+SQRT(O89)/2+(SQRT(Q89)-SQRT(185)), 0))</f>
        <v>7</v>
      </c>
      <c r="T89">
        <f t="shared" si="59"/>
        <v>21875</v>
      </c>
      <c r="U89">
        <f t="shared" ref="U89:U94" si="62">MEDIAN(0,255,ROUND(SQRT(H89)/200+SQRT(O89)/2+(SQRT(Q89)-SQRT(185)),0))</f>
        <v>5</v>
      </c>
      <c r="V89">
        <f t="shared" si="60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N90" t="str">
        <f t="shared" si="58"/>
        <v>A</v>
      </c>
      <c r="O90">
        <v>48</v>
      </c>
      <c r="P90">
        <v>8</v>
      </c>
      <c r="Q90">
        <v>144</v>
      </c>
      <c r="R90">
        <v>47</v>
      </c>
      <c r="S90">
        <f t="shared" si="61"/>
        <v>4</v>
      </c>
      <c r="T90">
        <f t="shared" si="59"/>
        <v>12500</v>
      </c>
      <c r="U90">
        <f t="shared" si="62"/>
        <v>2</v>
      </c>
      <c r="V90">
        <f t="shared" si="60"/>
        <v>450</v>
      </c>
    </row>
    <row r="91" spans="1:28" x14ac:dyDescent="0.3">
      <c r="A91" t="s">
        <v>583</v>
      </c>
      <c r="E91">
        <v>1994</v>
      </c>
      <c r="F91">
        <v>30</v>
      </c>
      <c r="G91">
        <v>20</v>
      </c>
      <c r="H91">
        <v>140</v>
      </c>
      <c r="I91" t="s">
        <v>290</v>
      </c>
      <c r="M91">
        <v>17</v>
      </c>
      <c r="N91" t="str">
        <f t="shared" si="58"/>
        <v>B</v>
      </c>
      <c r="O91">
        <v>72</v>
      </c>
      <c r="P91">
        <v>16</v>
      </c>
      <c r="Q91">
        <v>240</v>
      </c>
      <c r="R91">
        <v>49</v>
      </c>
      <c r="S91">
        <f t="shared" si="61"/>
        <v>9</v>
      </c>
      <c r="T91">
        <f t="shared" si="59"/>
        <v>28125</v>
      </c>
      <c r="U91">
        <f t="shared" si="62"/>
        <v>6</v>
      </c>
      <c r="V91">
        <f t="shared" si="60"/>
        <v>1350</v>
      </c>
    </row>
    <row r="92" spans="1:28" x14ac:dyDescent="0.3">
      <c r="A92" t="s">
        <v>584</v>
      </c>
      <c r="E92">
        <v>1994</v>
      </c>
      <c r="F92">
        <v>30</v>
      </c>
      <c r="G92">
        <v>20</v>
      </c>
      <c r="H92">
        <v>140</v>
      </c>
      <c r="I92" t="s">
        <v>290</v>
      </c>
      <c r="M92">
        <v>17</v>
      </c>
      <c r="N92" t="str">
        <f t="shared" si="58"/>
        <v>B</v>
      </c>
      <c r="O92">
        <v>48</v>
      </c>
      <c r="P92">
        <v>16</v>
      </c>
      <c r="Q92">
        <v>320</v>
      </c>
      <c r="R92">
        <v>54</v>
      </c>
      <c r="S92">
        <f t="shared" si="61"/>
        <v>11</v>
      </c>
      <c r="T92">
        <f t="shared" si="59"/>
        <v>34375</v>
      </c>
      <c r="U92">
        <f t="shared" si="62"/>
        <v>8</v>
      </c>
      <c r="V92">
        <f t="shared" si="60"/>
        <v>1800</v>
      </c>
    </row>
    <row r="93" spans="1:28" x14ac:dyDescent="0.3">
      <c r="A93" t="s">
        <v>585</v>
      </c>
      <c r="E93">
        <v>1994</v>
      </c>
      <c r="F93">
        <v>30</v>
      </c>
      <c r="G93">
        <v>20</v>
      </c>
      <c r="H93">
        <v>140</v>
      </c>
      <c r="I93" t="s">
        <v>290</v>
      </c>
      <c r="M93">
        <v>17</v>
      </c>
      <c r="N93" t="str">
        <f t="shared" si="58"/>
        <v>B</v>
      </c>
      <c r="O93">
        <v>39</v>
      </c>
      <c r="P93">
        <v>16</v>
      </c>
      <c r="Q93">
        <v>240</v>
      </c>
      <c r="R93">
        <v>53</v>
      </c>
      <c r="S93">
        <f t="shared" si="61"/>
        <v>8</v>
      </c>
      <c r="T93">
        <f t="shared" si="59"/>
        <v>25000</v>
      </c>
      <c r="U93">
        <f t="shared" si="62"/>
        <v>5</v>
      </c>
      <c r="V93">
        <f t="shared" si="60"/>
        <v>1125</v>
      </c>
    </row>
    <row r="94" spans="1:28" x14ac:dyDescent="0.3">
      <c r="A94" t="s">
        <v>586</v>
      </c>
      <c r="E94">
        <v>1994</v>
      </c>
      <c r="F94">
        <v>30</v>
      </c>
      <c r="G94">
        <v>20</v>
      </c>
      <c r="H94">
        <v>140</v>
      </c>
      <c r="I94" t="s">
        <v>290</v>
      </c>
      <c r="M94">
        <v>17</v>
      </c>
      <c r="N94" t="str">
        <f t="shared" si="58"/>
        <v>B</v>
      </c>
      <c r="O94">
        <v>0</v>
      </c>
      <c r="P94">
        <v>16</v>
      </c>
      <c r="Q94">
        <v>185</v>
      </c>
      <c r="R94">
        <v>60</v>
      </c>
      <c r="S94">
        <f t="shared" si="61"/>
        <v>3</v>
      </c>
      <c r="T94">
        <f t="shared" si="59"/>
        <v>9375</v>
      </c>
      <c r="U94">
        <f t="shared" si="62"/>
        <v>0</v>
      </c>
      <c r="V94">
        <f t="shared" si="6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2025-02-06T19:03:50Z</dcterms:modified>
</cp:coreProperties>
</file>