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John Franklin\Documents\GitHub\China-Set-Trains\docs\"/>
    </mc:Choice>
  </mc:AlternateContent>
  <xr:revisionPtr revIDLastSave="0" documentId="13_ncr:1_{86DD7796-9307-4087-AA9F-B41D7FF85565}" xr6:coauthVersionLast="47" xr6:coauthVersionMax="47" xr10:uidLastSave="{00000000-0000-0000-0000-000000000000}"/>
  <bookViews>
    <workbookView xWindow="9518" yWindow="0" windowWidth="9765" windowHeight="11363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0" i="2" l="1"/>
  <c r="W190" i="2"/>
  <c r="X190" i="2"/>
  <c r="Y190" i="2"/>
  <c r="Z190" i="2"/>
  <c r="V189" i="2"/>
  <c r="W189" i="2"/>
  <c r="X189" i="2"/>
  <c r="Y189" i="2"/>
  <c r="Z189" i="2" s="1"/>
  <c r="V188" i="2"/>
  <c r="W188" i="2"/>
  <c r="X188" i="2" s="1"/>
  <c r="Y188" i="2"/>
  <c r="Z188" i="2" s="1"/>
  <c r="K190" i="2"/>
  <c r="K189" i="2"/>
  <c r="K188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T52" i="1"/>
  <c r="S52" i="1"/>
  <c r="R52" i="1"/>
  <c r="Q52" i="1"/>
  <c r="T51" i="1"/>
  <c r="U51" i="1" s="1"/>
  <c r="R51" i="1"/>
  <c r="S51" i="1" s="1"/>
  <c r="Q46" i="1"/>
  <c r="Q47" i="1"/>
  <c r="Q48" i="1"/>
  <c r="Q49" i="1"/>
  <c r="Q50" i="1"/>
  <c r="Q51" i="1"/>
  <c r="Q41" i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Y154" i="2"/>
  <c r="Z154" i="2" s="1"/>
  <c r="V153" i="2"/>
  <c r="W153" i="2"/>
  <c r="X153" i="2" s="1"/>
  <c r="Y153" i="2"/>
  <c r="Z153" i="2" s="1"/>
  <c r="V152" i="2"/>
  <c r="W152" i="2"/>
  <c r="X152" i="2" s="1"/>
  <c r="Y152" i="2"/>
  <c r="Z152" i="2" s="1"/>
  <c r="V151" i="2"/>
  <c r="V150" i="2"/>
  <c r="V149" i="2"/>
  <c r="V148" i="2"/>
  <c r="V147" i="2"/>
  <c r="V146" i="2"/>
  <c r="Y146" i="2"/>
  <c r="Z146" i="2" s="1"/>
  <c r="V145" i="2"/>
  <c r="Y145" i="2"/>
  <c r="Z145" i="2" s="1"/>
  <c r="V144" i="2"/>
  <c r="W144" i="2"/>
  <c r="X144" i="2" s="1"/>
  <c r="Y144" i="2"/>
  <c r="Z144" i="2" s="1"/>
  <c r="V143" i="2"/>
  <c r="W143" i="2"/>
  <c r="X143" i="2" s="1"/>
  <c r="Y143" i="2"/>
  <c r="Z143" i="2" s="1"/>
  <c r="K156" i="2"/>
  <c r="W156" i="2" s="1"/>
  <c r="X156" i="2" s="1"/>
  <c r="K155" i="2"/>
  <c r="W155" i="2" s="1"/>
  <c r="X155" i="2" s="1"/>
  <c r="K154" i="2"/>
  <c r="W154" i="2" s="1"/>
  <c r="X154" i="2" s="1"/>
  <c r="K153" i="2"/>
  <c r="K152" i="2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K143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K138" i="2"/>
  <c r="K137" i="2"/>
  <c r="K136" i="2"/>
  <c r="K135" i="2"/>
  <c r="K134" i="2"/>
  <c r="W134" i="2" s="1"/>
  <c r="X134" i="2" s="1"/>
  <c r="K133" i="2"/>
  <c r="Y133" i="2" s="1"/>
  <c r="Z133" i="2" s="1"/>
  <c r="K132" i="2"/>
  <c r="Y132" i="2" s="1"/>
  <c r="Z132" i="2" s="1"/>
  <c r="V131" i="2"/>
  <c r="W131" i="2"/>
  <c r="X131" i="2" s="1"/>
  <c r="Y131" i="2"/>
  <c r="Z131" i="2"/>
  <c r="V130" i="2"/>
  <c r="W130" i="2"/>
  <c r="X130" i="2" s="1"/>
  <c r="Y130" i="2"/>
  <c r="Z130" i="2" s="1"/>
  <c r="V129" i="2"/>
  <c r="W129" i="2"/>
  <c r="X129" i="2" s="1"/>
  <c r="V128" i="2"/>
  <c r="V127" i="2"/>
  <c r="V126" i="2"/>
  <c r="V125" i="2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V121" i="2"/>
  <c r="K131" i="2"/>
  <c r="K130" i="2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K123" i="2"/>
  <c r="K122" i="2"/>
  <c r="W122" i="2" s="1"/>
  <c r="X122" i="2" s="1"/>
  <c r="K121" i="2"/>
  <c r="W121" i="2" s="1"/>
  <c r="X121" i="2" s="1"/>
  <c r="V120" i="2"/>
  <c r="W120" i="2"/>
  <c r="X120" i="2"/>
  <c r="Y120" i="2"/>
  <c r="Z120" i="2" s="1"/>
  <c r="V119" i="2"/>
  <c r="V118" i="2"/>
  <c r="V117" i="2"/>
  <c r="V116" i="2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V112" i="2"/>
  <c r="K120" i="2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K114" i="2"/>
  <c r="K113" i="2"/>
  <c r="W113" i="2" s="1"/>
  <c r="X113" i="2" s="1"/>
  <c r="K112" i="2"/>
  <c r="W112" i="2" s="1"/>
  <c r="X112" i="2" s="1"/>
  <c r="U17" i="4"/>
  <c r="W17" i="4"/>
  <c r="T50" i="1"/>
  <c r="U50" i="1" s="1"/>
  <c r="R50" i="1"/>
  <c r="S50" i="1" s="1"/>
  <c r="U16" i="4"/>
  <c r="W16" i="4"/>
  <c r="U15" i="4"/>
  <c r="W15" i="4"/>
  <c r="W159" i="2" l="1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V49" i="1"/>
  <c r="T49" i="1"/>
  <c r="U49" i="1" s="1"/>
  <c r="R49" i="1"/>
  <c r="S49" i="1" s="1"/>
  <c r="O49" i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2" i="1"/>
  <c r="Q43" i="1"/>
  <c r="Q44" i="1"/>
  <c r="Q45" i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W60" i="2" l="1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<sst xmlns="http://schemas.openxmlformats.org/spreadsheetml/2006/main" count="1079" uniqueCount="435">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</sst>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opLeftCell="D1" workbookViewId="0">
      <pane ySplit="1" topLeftCell="A24" activePane="bottomLeft" state="frozen"/>
      <selection pane="bottomLeft" activeCell="AE54" sqref="AE54"/>
    </sheetView>
  </sheetViews>
  <sheetFormatPr defaultRowHeight="13.9" x14ac:dyDescent="0.4"/>
  <cols>
    <col min="1" max="1" width="10.46484375" bestFit="1" customWidth="1"/>
    <col min="26" max="28" width="8.59765625" style="1"/>
    <col min="29" max="30" width="8.59765625" style="2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4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4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52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4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4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4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4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4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4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4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4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4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4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4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4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4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4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4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4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4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4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4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4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4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4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4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4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4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4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4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4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4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4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4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  <c r="AD34" s="2" t="s">
        <v>426</v>
      </c>
      <c r="AE34" s="2" t="s">
        <v>426</v>
      </c>
    </row>
    <row r="35" spans="1:32" x14ac:dyDescent="0.4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4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4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4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4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4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4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>O41*P41*9.8</f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4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4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4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4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4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>
        <f t="shared" si="2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4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>
        <f t="shared" si="2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4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>
        <f t="shared" si="2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4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si="2"/>
        <v>480.10199999999998</v>
      </c>
      <c r="R49">
        <f t="shared" ref="R49:R52" si="40">MEDIAN(255, ROUND((M49/10+SQRT(K49)/20+SQRT(L49)+P49+20-J49), 0), 0)</f>
        <v>84</v>
      </c>
      <c r="S49">
        <f t="shared" ref="S49:S52" si="41">R49*50000/16</f>
        <v>262500</v>
      </c>
      <c r="T49">
        <f t="shared" ref="T49:T52" si="42">MEDIAN(0, 255, ROUND(SQRT(K49)/100+SQRT(L49)+P49+40/J49-2,0))</f>
        <v>65</v>
      </c>
      <c r="U49">
        <f t="shared" ref="U49" si="43">IF(E49="Steam", T49*350/16*12, IF(E49="Diesel", T49*325/16*12,  T49*300/16*12))</f>
        <v>15843.75</v>
      </c>
      <c r="V49">
        <f t="shared" ref="V49" si="44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4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 t="shared" si="2"/>
        <v>938.56560000000002</v>
      </c>
      <c r="R50">
        <f t="shared" si="40"/>
        <v>147</v>
      </c>
      <c r="S50">
        <f t="shared" si="41"/>
        <v>459375</v>
      </c>
      <c r="T50">
        <f t="shared" si="42"/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  <row r="51" spans="1:31" x14ac:dyDescent="0.4">
      <c r="A51" s="3" t="s">
        <v>424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O51" s="5">
        <v>126</v>
      </c>
      <c r="P51" s="5">
        <v>0.245</v>
      </c>
      <c r="Q51">
        <f t="shared" si="2"/>
        <v>302.52600000000001</v>
      </c>
      <c r="R51">
        <f t="shared" si="40"/>
        <v>60</v>
      </c>
      <c r="S51">
        <f t="shared" si="41"/>
        <v>187500</v>
      </c>
      <c r="T51">
        <f t="shared" si="42"/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426</v>
      </c>
      <c r="AE51" t="s">
        <v>344</v>
      </c>
    </row>
    <row r="52" spans="1:31" x14ac:dyDescent="0.4">
      <c r="A52" s="3" t="s">
        <v>425</v>
      </c>
      <c r="E52" t="s">
        <v>260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O52" s="5">
        <v>138</v>
      </c>
      <c r="P52" s="5">
        <v>0.377</v>
      </c>
      <c r="Q52">
        <f t="shared" si="2"/>
        <v>509.85480000000007</v>
      </c>
      <c r="R52">
        <f t="shared" si="40"/>
        <v>102</v>
      </c>
      <c r="S52">
        <f t="shared" si="41"/>
        <v>318750</v>
      </c>
      <c r="T52">
        <f t="shared" si="42"/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426</v>
      </c>
      <c r="AE52" t="s">
        <v>343</v>
      </c>
    </row>
    <row r="53" spans="1:31" x14ac:dyDescent="0.4">
      <c r="R5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90"/>
  <sheetViews>
    <sheetView tabSelected="1" topLeftCell="T1" workbookViewId="0">
      <pane ySplit="1" topLeftCell="A179" activePane="bottomLeft" state="frozen"/>
      <selection pane="bottomLeft" activeCell="AA189" sqref="AA189"/>
    </sheetView>
  </sheetViews>
  <sheetFormatPr defaultRowHeight="13.9" x14ac:dyDescent="0.4"/>
  <cols>
    <col min="32" max="32" width="20.33203125" customWidth="1"/>
  </cols>
  <sheetData>
    <row r="1" spans="1:3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4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4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4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4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4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4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4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4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4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4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4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4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4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4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4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4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4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4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4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4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4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4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4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4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4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4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4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4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4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4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4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4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4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4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4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4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4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4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4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4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4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4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4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4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4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4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4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4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4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4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4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4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4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4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4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4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4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4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4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4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4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4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4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4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4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4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4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4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4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4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4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4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4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4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4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4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4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4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4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4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4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4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4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4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4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4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4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4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4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4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4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4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4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4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4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4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4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4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4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4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4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4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4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4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4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4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4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4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4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4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4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4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4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4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4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4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4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4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4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4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4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4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4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4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4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4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4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4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4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4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4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4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4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4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4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4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4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4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4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4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4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4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4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4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4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4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4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4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4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4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4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4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4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4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4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4">
      <c r="A157" t="s">
        <v>421</v>
      </c>
      <c r="I157">
        <v>5</v>
      </c>
      <c r="J157">
        <v>350</v>
      </c>
      <c r="K157">
        <f t="shared" ref="K157:K190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90" si="26">T157*U157*9.8</f>
        <v>67.208400000000012</v>
      </c>
      <c r="W157">
        <f t="shared" ref="W157:W190" si="27">MAX(1, INT(T157/10+SQRT(J157)/20+SQRT(K157)+U157+SQRT(Q157)/2+SQRT(S157)-SQRT(185)+20-I157))</f>
        <v>88</v>
      </c>
      <c r="X157">
        <f t="shared" ref="X157:X190" si="28">W157*50000/16</f>
        <v>275000</v>
      </c>
      <c r="Y157">
        <f t="shared" ref="Y157:Y190" si="29">MAX(1, ROUND((SQRT(J157)/100+SQRT(K157)+U157+(40/I157-2)+SQRT(Q157)/2+SQRT(S157)-SQRT(185)), 0))</f>
        <v>73</v>
      </c>
      <c r="Z157">
        <f t="shared" ref="Z157:Z190" si="30">Y157*300/16</f>
        <v>1368.75</v>
      </c>
      <c r="AE157" t="s">
        <v>426</v>
      </c>
      <c r="AF157" t="s">
        <v>427</v>
      </c>
    </row>
    <row r="158" spans="1:32" x14ac:dyDescent="0.4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426</v>
      </c>
      <c r="AF158" t="s">
        <v>427</v>
      </c>
    </row>
    <row r="159" spans="1:32" x14ac:dyDescent="0.4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426</v>
      </c>
      <c r="AF159" t="s">
        <v>427</v>
      </c>
    </row>
    <row r="160" spans="1:32" x14ac:dyDescent="0.4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426</v>
      </c>
      <c r="AF160" t="s">
        <v>427</v>
      </c>
    </row>
    <row r="161" spans="1:32" x14ac:dyDescent="0.4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426</v>
      </c>
      <c r="AF161" t="s">
        <v>427</v>
      </c>
    </row>
    <row r="162" spans="1:32" x14ac:dyDescent="0.4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426</v>
      </c>
      <c r="AF162" t="s">
        <v>427</v>
      </c>
    </row>
    <row r="163" spans="1:32" x14ac:dyDescent="0.4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426</v>
      </c>
      <c r="AF163" t="s">
        <v>427</v>
      </c>
    </row>
    <row r="164" spans="1:32" x14ac:dyDescent="0.4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426</v>
      </c>
      <c r="AF164" t="s">
        <v>427</v>
      </c>
    </row>
    <row r="165" spans="1:32" x14ac:dyDescent="0.4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426</v>
      </c>
      <c r="AF165" t="s">
        <v>427</v>
      </c>
    </row>
    <row r="166" spans="1:32" x14ac:dyDescent="0.4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426</v>
      </c>
      <c r="AF166" t="s">
        <v>427</v>
      </c>
    </row>
    <row r="167" spans="1:32" x14ac:dyDescent="0.4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426</v>
      </c>
      <c r="AF167" t="s">
        <v>427</v>
      </c>
    </row>
    <row r="168" spans="1:32" x14ac:dyDescent="0.4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426</v>
      </c>
      <c r="AF168" t="s">
        <v>427</v>
      </c>
    </row>
    <row r="169" spans="1:32" x14ac:dyDescent="0.4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426</v>
      </c>
      <c r="AF169" t="s">
        <v>427</v>
      </c>
    </row>
    <row r="170" spans="1:32" x14ac:dyDescent="0.4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426</v>
      </c>
      <c r="AF170" t="s">
        <v>427</v>
      </c>
    </row>
    <row r="171" spans="1:32" x14ac:dyDescent="0.4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426</v>
      </c>
      <c r="AF171" t="s">
        <v>427</v>
      </c>
    </row>
    <row r="172" spans="1:32" x14ac:dyDescent="0.4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426</v>
      </c>
      <c r="AF172" t="s">
        <v>427</v>
      </c>
    </row>
    <row r="173" spans="1:32" x14ac:dyDescent="0.4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426</v>
      </c>
      <c r="AF173" t="s">
        <v>427</v>
      </c>
    </row>
    <row r="174" spans="1:32" x14ac:dyDescent="0.4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426</v>
      </c>
      <c r="AF174" t="s">
        <v>427</v>
      </c>
    </row>
    <row r="175" spans="1:32" x14ac:dyDescent="0.4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426</v>
      </c>
      <c r="AF175" t="s">
        <v>427</v>
      </c>
    </row>
    <row r="176" spans="1:32" x14ac:dyDescent="0.4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426</v>
      </c>
      <c r="AF176" t="s">
        <v>427</v>
      </c>
    </row>
    <row r="177" spans="1:32" x14ac:dyDescent="0.4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426</v>
      </c>
      <c r="AF177" t="s">
        <v>427</v>
      </c>
    </row>
    <row r="178" spans="1:32" x14ac:dyDescent="0.4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426</v>
      </c>
      <c r="AF178" t="s">
        <v>427</v>
      </c>
    </row>
    <row r="179" spans="1:32" x14ac:dyDescent="0.4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426</v>
      </c>
      <c r="AF179" t="s">
        <v>426</v>
      </c>
    </row>
    <row r="180" spans="1:32" x14ac:dyDescent="0.4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426</v>
      </c>
      <c r="AF180" t="s">
        <v>426</v>
      </c>
    </row>
    <row r="181" spans="1:32" x14ac:dyDescent="0.4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426</v>
      </c>
      <c r="AF181" t="s">
        <v>426</v>
      </c>
    </row>
    <row r="182" spans="1:32" x14ac:dyDescent="0.4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426</v>
      </c>
      <c r="AF182" t="s">
        <v>426</v>
      </c>
    </row>
    <row r="183" spans="1:32" x14ac:dyDescent="0.4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426</v>
      </c>
      <c r="AF183" t="s">
        <v>426</v>
      </c>
    </row>
    <row r="184" spans="1:32" x14ac:dyDescent="0.4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426</v>
      </c>
      <c r="AF184" t="s">
        <v>426</v>
      </c>
    </row>
    <row r="185" spans="1:32" x14ac:dyDescent="0.4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426</v>
      </c>
      <c r="AF185" t="s">
        <v>426</v>
      </c>
    </row>
    <row r="186" spans="1:32" x14ac:dyDescent="0.4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426</v>
      </c>
      <c r="AF186" t="s">
        <v>426</v>
      </c>
    </row>
    <row r="187" spans="1:32" x14ac:dyDescent="0.4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426</v>
      </c>
      <c r="AF187" t="s">
        <v>426</v>
      </c>
    </row>
    <row r="188" spans="1:32" x14ac:dyDescent="0.4">
      <c r="A188" t="s">
        <v>434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 x14ac:dyDescent="0.4">
      <c r="B189" t="s">
        <v>130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 x14ac:dyDescent="0.4">
      <c r="B190" t="s">
        <v>131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workbookViewId="0">
      <selection activeCell="M26" sqref="M26"/>
    </sheetView>
  </sheetViews>
  <sheetFormatPr defaultRowHeight="13.9" x14ac:dyDescent="0.4"/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4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4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4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4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4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4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4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4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4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4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4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4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4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4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4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4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74"/>
  <sheetViews>
    <sheetView workbookViewId="0">
      <pane ySplit="1" topLeftCell="A62" activePane="bottomLeft" state="frozen"/>
      <selection pane="bottomLeft" activeCell="A75" sqref="A75"/>
    </sheetView>
  </sheetViews>
  <sheetFormatPr defaultRowHeight="13.9" x14ac:dyDescent="0.4"/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4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4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4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4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4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4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4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4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4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4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4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4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4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4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4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4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4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4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4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4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4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4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4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4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4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4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4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4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4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4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4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4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4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4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4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4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4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4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4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4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4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4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4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4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4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4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4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4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4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4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4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4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4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4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4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4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4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4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4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4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4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4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343</v>
      </c>
      <c r="Z63" t="s">
        <v>374</v>
      </c>
    </row>
    <row r="64" spans="1:26" x14ac:dyDescent="0.4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4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4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4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4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4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  <row r="70" spans="1:26" ht="12.5" customHeight="1" x14ac:dyDescent="0.4">
      <c r="A70" t="s">
        <v>432</v>
      </c>
      <c r="B70" t="s">
        <v>429</v>
      </c>
      <c r="E70">
        <v>2001</v>
      </c>
      <c r="F70">
        <v>30</v>
      </c>
      <c r="G70">
        <v>15</v>
      </c>
      <c r="H70">
        <v>140</v>
      </c>
      <c r="I70" t="s">
        <v>90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5" customHeight="1" x14ac:dyDescent="0.4">
      <c r="A71" t="s">
        <v>433</v>
      </c>
      <c r="B71" t="s">
        <v>429</v>
      </c>
      <c r="E71">
        <v>2001</v>
      </c>
      <c r="F71">
        <v>30</v>
      </c>
      <c r="G71">
        <v>15</v>
      </c>
      <c r="H71">
        <v>140</v>
      </c>
      <c r="I71" t="s">
        <v>90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5" customHeight="1" x14ac:dyDescent="0.4">
      <c r="A72" t="s">
        <v>428</v>
      </c>
      <c r="B72" t="s">
        <v>429</v>
      </c>
      <c r="E72">
        <v>2001</v>
      </c>
      <c r="F72">
        <v>30</v>
      </c>
      <c r="G72">
        <v>15</v>
      </c>
      <c r="H72">
        <v>140</v>
      </c>
      <c r="I72" t="s">
        <v>90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5" customHeight="1" x14ac:dyDescent="0.4">
      <c r="A73" t="s">
        <v>430</v>
      </c>
      <c r="B73" t="s">
        <v>429</v>
      </c>
      <c r="E73">
        <v>2001</v>
      </c>
      <c r="F73">
        <v>30</v>
      </c>
      <c r="G73">
        <v>15</v>
      </c>
      <c r="H73">
        <v>140</v>
      </c>
      <c r="I73" t="s">
        <v>90</v>
      </c>
      <c r="M73">
        <v>36</v>
      </c>
      <c r="N73">
        <v>16</v>
      </c>
      <c r="O73">
        <v>160</v>
      </c>
      <c r="P73">
        <v>49.2</v>
      </c>
      <c r="Q73">
        <f t="shared" ref="Q73:Q74" si="45">MEDIAN(0,255,ROUND(P73/20+SQRT(H73)/40+SQRT(M73)/2+(SQRT(O73)-SQRT(185)), 0))</f>
        <v>5</v>
      </c>
      <c r="R73">
        <f t="shared" ref="R73:R74" si="46">Q73*50000/16</f>
        <v>15625</v>
      </c>
      <c r="S73">
        <f t="shared" ref="S73:S74" si="47">MEDIAN(0,255,ROUND(SQRT(H73)/200+SQRT(M73)/2+(SQRT(O73)-SQRT(185)),0))</f>
        <v>2</v>
      </c>
      <c r="T73">
        <f t="shared" ref="T73:T74" si="48">S73*300/16*12</f>
        <v>450</v>
      </c>
    </row>
    <row r="74" spans="1:26" ht="12.5" customHeight="1" x14ac:dyDescent="0.4">
      <c r="A74" t="s">
        <v>431</v>
      </c>
      <c r="B74" t="s">
        <v>429</v>
      </c>
      <c r="E74">
        <v>2001</v>
      </c>
      <c r="F74">
        <v>30</v>
      </c>
      <c r="G74">
        <v>15</v>
      </c>
      <c r="H74">
        <v>140</v>
      </c>
      <c r="I74" t="s">
        <v>90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2024-03-20T11:35:59Z</dcterms:modified>
</cp:coreProperties>
</file>