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26532\Documents\GitHub\China-Set-Trains\docs\"/>
    </mc:Choice>
  </mc:AlternateContent>
  <xr:revisionPtr revIDLastSave="0" documentId="13_ncr:1_{567B1D69-DA96-439C-893E-A29F262DFA5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9" i="1" l="1"/>
  <c r="P79" i="1"/>
  <c r="N79" i="1"/>
  <c r="T79" i="1" s="1"/>
  <c r="U79" i="1" s="1"/>
  <c r="M79" i="1"/>
  <c r="S78" i="1"/>
  <c r="P78" i="1"/>
  <c r="N78" i="1"/>
  <c r="V78" i="1" s="1"/>
  <c r="W78" i="1" s="1"/>
  <c r="M78" i="1"/>
  <c r="S77" i="1"/>
  <c r="P77" i="1"/>
  <c r="N77" i="1"/>
  <c r="V77" i="1" s="1"/>
  <c r="W77" i="1" s="1"/>
  <c r="M77" i="1"/>
  <c r="W340" i="2"/>
  <c r="L340" i="2"/>
  <c r="Z340" i="2" s="1"/>
  <c r="AA340" i="2" s="1"/>
  <c r="K340" i="2"/>
  <c r="AA339" i="2"/>
  <c r="Z339" i="2"/>
  <c r="X339" i="2"/>
  <c r="Y339" i="2" s="1"/>
  <c r="W339" i="2"/>
  <c r="L339" i="2"/>
  <c r="K339" i="2"/>
  <c r="W338" i="2"/>
  <c r="L338" i="2"/>
  <c r="Z338" i="2" s="1"/>
  <c r="AA338" i="2" s="1"/>
  <c r="K338" i="2"/>
  <c r="Z337" i="2"/>
  <c r="AA337" i="2" s="1"/>
  <c r="X337" i="2"/>
  <c r="Y337" i="2" s="1"/>
  <c r="W337" i="2"/>
  <c r="L337" i="2"/>
  <c r="K337" i="2"/>
  <c r="Z336" i="2"/>
  <c r="AA336" i="2" s="1"/>
  <c r="X336" i="2"/>
  <c r="Y336" i="2" s="1"/>
  <c r="W336" i="2"/>
  <c r="L336" i="2"/>
  <c r="K336" i="2"/>
  <c r="W335" i="2"/>
  <c r="L335" i="2"/>
  <c r="Z335" i="2" s="1"/>
  <c r="AA335" i="2" s="1"/>
  <c r="K335" i="2"/>
  <c r="Z334" i="2"/>
  <c r="AA334" i="2" s="1"/>
  <c r="X334" i="2"/>
  <c r="Y334" i="2" s="1"/>
  <c r="W334" i="2"/>
  <c r="L334" i="2"/>
  <c r="K334" i="2"/>
  <c r="Z333" i="2"/>
  <c r="AA333" i="2" s="1"/>
  <c r="W333" i="2"/>
  <c r="L333" i="2"/>
  <c r="X333" i="2" s="1"/>
  <c r="Y333" i="2" s="1"/>
  <c r="K333" i="2"/>
  <c r="Z332" i="2"/>
  <c r="AA332" i="2" s="1"/>
  <c r="X332" i="2"/>
  <c r="Y332" i="2" s="1"/>
  <c r="W332" i="2"/>
  <c r="L332" i="2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X329" i="2"/>
  <c r="Y329" i="2" s="1"/>
  <c r="W329" i="2"/>
  <c r="L329" i="2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X303" i="2"/>
  <c r="Y303" i="2" s="1"/>
  <c r="Z303" i="2"/>
  <c r="AA303" i="2" s="1"/>
  <c r="W304" i="2"/>
  <c r="W305" i="2"/>
  <c r="X305" i="2"/>
  <c r="Y305" i="2" s="1"/>
  <c r="Z305" i="2"/>
  <c r="AA305" i="2" s="1"/>
  <c r="W306" i="2"/>
  <c r="W307" i="2"/>
  <c r="K303" i="2"/>
  <c r="L303" i="2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V79" i="1" l="1"/>
  <c r="W79" i="1" s="1"/>
  <c r="T78" i="1"/>
  <c r="U78" i="1" s="1"/>
  <c r="T77" i="1"/>
  <c r="U77" i="1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Z272" i="2"/>
  <c r="AA272" i="2" s="1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X296" i="2" l="1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<sst xmlns="http://schemas.openxmlformats.org/spreadsheetml/2006/main" count="2073" uniqueCount="583">
  <si>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</si>
  <si>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</si>
  <si>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</si>
  <si>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</si>
  <si>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</si>
  <si>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</si>
  <si>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</si>
  <si>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</si>
  <si>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</si>
  <si>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</si>
  <si>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</si>
  <si>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</si>
  <si>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</si>
  <si>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</si>
  <si>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</si>
  <si>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</si>
  <si>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</si>
  <si>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</si>
  <si>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</si>
  <si>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</si>
  <si>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</si>
  <si>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</si>
  <si>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</si>
  <si>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</si>
  <si>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</si>
  <si>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</si>
  <si>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</si>
  <si>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</si>
  <si>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</si>
  <si>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</si>
  <si>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</si>
  <si>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</si>
  <si>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</si>
  <si>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</si>
  <si>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</si>
  <si>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</si>
  <si>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</si>
  <si>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</si>
  <si>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</si>
  <si>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</si>
  <si>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</si>
  <si>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</si>
  <si>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</si>
  <si>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</si>
  <si>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</si>
  <si>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</si>
  <si>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</si>
  <si>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</si>
  <si>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</si>
  <si>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</si>
  <si>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</si>
  <si>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</si>
  <si>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</si>
  <si>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</si>
  <si>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</si>
  <si>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</si>
  <si>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</si>
  <si>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</si>
  <si>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</si>
  <si>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</si>
  <si>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</si>
  <si>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</si>
  <si>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</si>
  <si>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</si>
  <si>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</si>
  <si>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</si>
  <si>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</si>
  <si>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</si>
  <si>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</si>
  <si>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</si>
  <si>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</si>
  <si>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</si>
  <si>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</si>
  <si>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</si>
  <si>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</si>
  <si>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</si>
  <si>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</si>
  <si>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</si>
  <si>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</si>
  <si>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</si>
  <si>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</si>
  <si>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</si>
  <si>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</si>
  <si>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</si>
  <si>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</si>
  <si>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</si>
  <si>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</si>
  <si>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</si>
  <si>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</si>
  <si>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</si>
  <si>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</si>
  <si>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</si>
  <si>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</si>
  <si>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</si>
  <si>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</si>
  <si>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</si>
  <si>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</si>
  <si>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</si>
  <si>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</si>
  <si>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</si>
  <si>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</si>
  <si>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</si>
  <si>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</si>
  <si>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</si>
  <si>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</si>
  <si>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</si>
  <si>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</si>
  <si>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</si>
  <si>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</si>
  <si>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</si>
  <si>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</si>
  <si>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</si>
  <si>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</si>
  <si>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</si>
  <si>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</si>
  <si>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</si>
  <si>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</si>
  <si>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</si>
  <si>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</si>
  <si>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</si>
  <si>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</si>
  <si>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</si>
  <si>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</si>
  <si>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</si>
  <si>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</si>
  <si>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</si>
  <si>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</si>
  <si>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</si>
  <si>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</si>
  <si>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</si>
  <si>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</si>
  <si>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</si>
  <si>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</si>
  <si>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</si>
  <si>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</si>
  <si>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</si>
  <si>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</si>
  <si>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</si>
  <si>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</si>
  <si>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</si>
  <si>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</si>
  <si>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</si>
  <si>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</si>
  <si>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</si>
  <si>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</si>
  <si>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</si>
  <si>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</si>
  <si>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</si>
  <si>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</si>
  <si>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</si>
  <si>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</si>
  <si>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</si>
  <si>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</si>
  <si>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</si>
  <si>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</si>
  <si>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</si>
  <si>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</si>
  <si>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</si>
  <si>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</si>
  <si>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</si>
  <si>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</si>
  <si>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</si>
  <si>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</si>
  <si>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</si>
  <si>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</si>
  <si>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</si>
  <si>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</si>
  <si>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</si>
  <si>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</si>
  <si>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</si>
  <si>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</si>
  <si>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</si>
  <si>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</si>
  <si>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</si>
  <si>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</si>
  <si>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</si>
  <si>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</si>
  <si>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</si>
  <si>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</si>
  <si>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</si>
  <si>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</si>
  <si>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</si>
  <si>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</si>
  <si>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</si>
  <si>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</si>
  <si>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</si>
  <si>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</si>
  <si>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</si>
  <si>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</si>
  <si>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</si>
  <si>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</si>
  <si>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</si>
  <si>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</si>
  <si>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</si>
  <si>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</si>
  <si>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</si>
  <si>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</si>
  <si>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</si>
  <si>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</si>
  <si>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</si>
  <si>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</si>
  <si>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</si>
  <si>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</si>
  <si>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</si>
  <si>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</si>
  <si>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</si>
  <si>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</si>
  <si>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</si>
  <si>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</si>
  <si>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</si>
  <si>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</si>
  <si>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</si>
  <si>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</si>
  <si>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</si>
  <si>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</si>
  <si>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</si>
  <si>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</si>
  <si>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</si>
  <si>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</si>
  <si>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</si>
  <si>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</si>
  <si>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</si>
  <si>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</si>
  <si>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</si>
  <si>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</si>
  <si>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</si>
  <si>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</si>
  <si>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</si>
  <si>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</si>
  <si>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</si>
  <si>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</si>
  <si>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</si>
  <si>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</si>
  <si>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</si>
  <si>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</si>
  <si>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</si>
  <si>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</si>
  <si>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</si>
  <si>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</si>
  <si>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</si>
  <si>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</si>
  <si>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</si>
  <si>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</si>
  <si>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</si>
  <si>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</si>
  <si>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</si>
  <si>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</si>
  <si>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</si>
  <si>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</si>
  <si>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</si>
  <si>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</si>
  <si>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</si>
  <si>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</si>
  <si>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</si>
  <si>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</si>
  <si>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</si>
  <si>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</si>
  <si>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</si>
  <si>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</si>
  <si>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</si>
  <si>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</si>
  <si>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</si>
  <si>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</si>
  <si>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</si>
  <si>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</si>
  <si>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</si>
  <si>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</si>
  <si>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</si>
  <si>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</si>
  <si>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</si>
  <si>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</si>
  <si>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</si>
  <si>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</si>
  <si>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</si>
  <si>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</si>
  <si>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</si>
  <si>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</si>
  <si>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</si>
  <si>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</si>
  <si>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</si>
  <si>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</si>
  <si>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</si>
  <si>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</si>
  <si>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</si>
  <si>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</si>
  <si>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</si>
  <si>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</si>
  <si>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</si>
  <si>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</si>
  <si>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</si>
  <si>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</si>
  <si>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</si>
  <si>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</si>
  <si>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</si>
  <si>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</si>
  <si>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</si>
  <si>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</si>
  <si>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</si>
  <si>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</si>
  <si>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</si>
  <si>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</si>
  <si>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</si>
  <si>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</si>
  <si>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</si>
  <si>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</si>
  <si>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</si>
  <si>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</si>
  <si>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</si>
  <si>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</si>
  <si>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</si>
  <si>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</si>
  <si>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</si>
  <si>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</si>
  <si>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</si>
  <si>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</si>
  <si>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</si>
  <si>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</si>
  <si>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</si>
  <si>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</si>
  <si>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</si>
  <si>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</si>
  <si>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</si>
  <si>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</si>
  <si>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</si>
  <si>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</si>
  <si>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</si>
  <si>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</si>
  <si>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</si>
  <si>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</si>
  <si>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</si>
  <si>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</si>
  <si>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</si>
  <si>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</si>
  <si>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</si>
  <si>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</si>
  <si>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</si>
  <si>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</si>
  <si>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</si>
  <si>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</si>
  <si>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</si>
  <si>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</si>
  <si>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</si>
  <si>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</si>
  <si>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</si>
  <si>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</si>
  <si>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</si>
  <si>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</si>
  <si>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</si>
  <si>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</si>
  <si>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</si>
  <si>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</si>
  <si>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</si>
  <si>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</si>
  <si>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</si>
  <si>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</si>
  <si>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</si>
  <si>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</si>
  <si>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</si>
  <si>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</si>
  <si>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</si>
  <si>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</si>
  <si>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</si>
  <si>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</si>
  <si>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</si>
  <si>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</si>
  <si>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</si>
  <si>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</si>
  <si>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</si>
  <si>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</si>
  <si>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</si>
  <si>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</si>
  <si>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</si>
  <si>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</si>
  <si>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</si>
  <si>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</si>
  <si>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</si>
  <si>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</si>
  <si>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</si>
  <si>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</si>
  <si>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</si>
  <si>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</si>
  <si>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</si>
  <si>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</si>
  <si>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</si>
  <si>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</si>
  <si>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</si>
  <si>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</si>
  <si>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</si>
  <si>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</si>
  <si>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</si>
  <si>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</si>
  <si>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</si>
  <si>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</si>
  <si>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</si>
  <si>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</si>
  <si>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</si>
  <si>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</si>
  <si>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</si>
  <si>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</si>
  <si>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</si>
  <si>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</si>
  <si>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</si>
  <si>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</si>
  <si>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</si>
  <si>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</si>
  <si>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</si>
  <si>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</si>
  <si>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</si>
  <si>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</si>
  <si>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</si>
  <si>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</si>
  <si>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</si>
  <si>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</si>
  <si>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</si>
  <si>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</si>
  <si>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</si>
  <si>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</si>
  <si>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</si>
  <si>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</si>
  <si>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</si>
  <si>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</si>
  <si>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</si>
  <si>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</si>
  <si>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</si>
  <si>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</si>
  <si>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</si>
  <si>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</si>
  <si>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</si>
  <si>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</si>
  <si>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</si>
  <si>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</si>
  <si>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</si>
  <si>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</si>
  <si>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</si>
  <si>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</si>
  <si>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</si>
  <si>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</si>
  <si>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</si>
  <si>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</si>
  <si>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</si>
  <si>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</si>
  <si>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</si>
  <si>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</si>
  <si>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</si>
  <si>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</si>
  <si>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</si>
  <si>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</si>
  <si>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</si>
  <si>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</si>
  <si>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</si>
  <si>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</si>
  <si>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</si>
  <si>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</si>
  <si>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</si>
  <si>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</si>
  <si>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</si>
  <si>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</si>
  <si>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</si>
  <si>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</si>
  <si>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</si>
  <si>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</si>
  <si>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</si>
  <si>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</si>
  <si>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</si>
  <si>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</si>
  <si>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</si>
  <si>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</si>
  <si>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</si>
  <si>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</si>
  <si>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</si>
  <si>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</si>
  <si>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</si>
  <si>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</si>
  <si>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</si>
  <si>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</si>
  <si>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</si>
  <si>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</si>
  <si>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</si>
  <si>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</si>
  <si>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</si>
  <si>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</si>
  <si>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</si>
  <si>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</si>
  <si>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</si>
  <si>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</si>
  <si>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</si>
  <si>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</si>
  <si>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</si>
  <si>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</si>
  <si>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</si>
  <si>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</si>
  <si>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</si>
  <si>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</si>
  <si>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</si>
  <si>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</si>
  <si>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</si>
  <si>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</si>
  <si>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</si>
  <si>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</si>
  <si>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</si>
  <si>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</si>
  <si>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</si>
  <si>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</si>
  <si>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</si>
  <si>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</si>
  <si>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</si>
  <si>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</si>
  <si>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</si>
  <si>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</si>
  <si>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</si>
  <si>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</si>
  <si>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</si>
  <si>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</si>
  <si>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</si>
  <si>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</si>
  <si>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</si>
  <si>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</si>
  <si>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</si>
  <si>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</si>
  <si>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</si>
  <si>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</si>
  <si>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</si>
  <si>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</si>
  <si>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</si>
  <si>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</si>
  <si>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</si>
  <si>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</si>
  <si>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</si>
  <si>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</si>
  <si>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</si>
  <si>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</si>
  <si>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</si>
  <si>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</si>
  <si>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</si>
  <si>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</si>
  <si>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</si>
  <si>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</si>
  <si>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</si>
  <si>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</si>
  <si>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</si>
  <si>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</si>
  <si>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</si>
  <si>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</si>
  <si>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</si>
  <si>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</si>
  <si>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</si>
  <si>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</si>
  <si>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</si>
  <si>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</si>
  <si>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</si>
  <si>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</si>
  <si>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</si>
  <si>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</si>
  <si>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</si>
  <si>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</si>
  <si>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</si>
  <si>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</si>
  <si>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</si>
  <si>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</si>
  <si>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</si>
  <si>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</si>
  <si>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</si>
  <si>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</si>
  <si>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</si>
  <si>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</si>
  <si>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</si>
  <si>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</si>
  <si>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</si>
  <si>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</si>
  <si>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</si>
  <si>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</si>
  <si>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</si>
  <si>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</si>
  <si>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</si>
  <si>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</si>
  <si>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DF7D</t>
    <phoneticPr fontId="2" type="noConversion"/>
  </si>
  <si>
    <t>DF7D3000</t>
    <phoneticPr fontId="2" type="noConversion"/>
  </si>
  <si>
    <t>DF9</t>
    <phoneticPr fontId="2" type="noConversion"/>
  </si>
  <si>
    <t>df7d</t>
    <phoneticPr fontId="2" type="noConversion"/>
  </si>
  <si>
    <t>df7d300</t>
    <phoneticPr fontId="2" type="noConversion"/>
  </si>
  <si>
    <t>10+10</t>
    <phoneticPr fontId="2" type="noConversion"/>
  </si>
  <si>
    <t>EMB190,wuwu</t>
    <phoneticPr fontId="2" type="noConversion"/>
  </si>
  <si>
    <t>df9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</si>
</sst>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9"/>
  <sheetViews>
    <sheetView tabSelected="1" topLeftCell="F1" workbookViewId="0">
      <pane ySplit="1" topLeftCell="A57" activePane="bottomLeft" state="frozen"/>
      <selection pane="bottomLeft" activeCell="R79" sqref="R79"/>
    </sheetView>
  </sheetViews>
  <sheetFormatPr defaultRowHeight="13.9" x14ac:dyDescent="0.4"/>
  <cols>
    <col min="1" max="1" width="10.46484375" bestFit="1" customWidth="1"/>
    <col min="28" max="30" width="8.59765625" style="1"/>
    <col min="31" max="32" width="8.59765625" style="2"/>
  </cols>
  <sheetData>
    <row r="1" spans="1:3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4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4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4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4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4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4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4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4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4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4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4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4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4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4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4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4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4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4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4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4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4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4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4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4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4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4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4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4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4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4">
      <c r="A31" t="s">
        <v>31</v>
      </c>
      <c r="B31" t="s">
        <v>68</v>
      </c>
      <c r="D31" t="s">
        <v>31</v>
      </c>
      <c r="E31" t="s">
        <v>50</v>
      </c>
      <c r="F31">
        <v>1958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4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4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4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4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4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4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4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4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4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4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4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4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4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4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4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4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4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4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4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4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4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4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4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4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14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 s="5">
        <v>135</v>
      </c>
      <c r="U55">
        <v>421875</v>
      </c>
      <c r="V55">
        <v>100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4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4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4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4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4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4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4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4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4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4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4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4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4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4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4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4" si="36">Q69*R69*9.8</f>
        <v>699.64160000000004</v>
      </c>
      <c r="T69">
        <f t="shared" si="33"/>
        <v>146</v>
      </c>
      <c r="U69">
        <f t="shared" ref="U69:U74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4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4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4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4" si="39">ROUND(L72/0.745699872,0)</f>
        <v>8583</v>
      </c>
      <c r="N72">
        <f t="shared" ref="N72:N74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4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4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4">
      <c r="P75" t="str">
        <f t="shared" si="31"/>
        <v>A</v>
      </c>
    </row>
    <row r="76" spans="1:33" x14ac:dyDescent="0.4">
      <c r="O76">
        <v>25</v>
      </c>
      <c r="P76" t="str">
        <f t="shared" si="31"/>
        <v>D</v>
      </c>
    </row>
    <row r="77" spans="1:33" x14ac:dyDescent="0.4">
      <c r="A77" t="s">
        <v>575</v>
      </c>
      <c r="B77" t="s">
        <v>578</v>
      </c>
      <c r="E77" s="3" t="s">
        <v>314</v>
      </c>
      <c r="F77">
        <v>1995</v>
      </c>
      <c r="G77">
        <v>30</v>
      </c>
      <c r="H77">
        <v>60</v>
      </c>
      <c r="I77">
        <v>30</v>
      </c>
      <c r="J77">
        <v>8</v>
      </c>
      <c r="K77">
        <v>100</v>
      </c>
      <c r="L77" s="5">
        <v>2940</v>
      </c>
      <c r="M77">
        <f t="shared" ref="M77:M79" si="41">ROUND(L77/0.745699872,0)</f>
        <v>3943</v>
      </c>
      <c r="N77">
        <f t="shared" ref="N77:N79" si="42">ROUND(L77*1.3596216173,0)</f>
        <v>3997</v>
      </c>
      <c r="O77">
        <v>23</v>
      </c>
      <c r="P77" t="str">
        <f>IF(O77&gt;=26.5,"E",IF(O77&gt;23.5,"D",IF(O77&gt;19.5,"C",IF(O77&gt;14.5,"B","A"))))</f>
        <v>C</v>
      </c>
      <c r="Q77" s="5">
        <v>276</v>
      </c>
      <c r="R77" s="5">
        <v>0.316</v>
      </c>
      <c r="S77">
        <f t="shared" ref="S77:S79" si="43">Q77*R77*9.8</f>
        <v>854.71680000000003</v>
      </c>
      <c r="T77">
        <f t="shared" ref="T77:T79" si="44">MEDIAN(255, ROUND((Q77/10+SQRT(K77)/20+SQRT(N77)+R77+20-J77), 0), 0)</f>
        <v>104</v>
      </c>
      <c r="U77">
        <f t="shared" ref="U77:U79" si="45">T77*50000/16</f>
        <v>325000</v>
      </c>
      <c r="V77">
        <f>MEDIAN(0, 255, ROUND(SQRT(K77)/100+SQRT(N77)+R77+40/J77-2,0))</f>
        <v>67</v>
      </c>
      <c r="W77">
        <f>IF(E77="Steam", V77*350/16*12, IF(E77="Diesel", V77*325/16*12,  V77*300/16*12))</f>
        <v>16331.25</v>
      </c>
      <c r="X77" t="s">
        <v>580</v>
      </c>
      <c r="Y77">
        <v>2</v>
      </c>
      <c r="Z77">
        <v>6</v>
      </c>
      <c r="AA77">
        <v>2</v>
      </c>
      <c r="AF77" s="2" t="s">
        <v>335</v>
      </c>
      <c r="AG77" t="s">
        <v>581</v>
      </c>
    </row>
    <row r="78" spans="1:33" x14ac:dyDescent="0.4">
      <c r="A78" t="s">
        <v>576</v>
      </c>
      <c r="B78" t="s">
        <v>579</v>
      </c>
      <c r="E78" s="3" t="s">
        <v>314</v>
      </c>
      <c r="F78">
        <v>1995</v>
      </c>
      <c r="G78">
        <v>30</v>
      </c>
      <c r="H78">
        <v>60</v>
      </c>
      <c r="I78">
        <v>30</v>
      </c>
      <c r="J78">
        <v>8</v>
      </c>
      <c r="K78">
        <v>100</v>
      </c>
      <c r="L78" s="5">
        <v>1470</v>
      </c>
      <c r="M78">
        <f t="shared" si="41"/>
        <v>1971</v>
      </c>
      <c r="N78">
        <f t="shared" si="42"/>
        <v>1999</v>
      </c>
      <c r="O78">
        <v>23</v>
      </c>
      <c r="P78" t="str">
        <f>IF(O78&gt;=26.5,"E",IF(O78&gt;23.5,"D",IF(O78&gt;19.5,"C",IF(O78&gt;14.5,"B","A"))))</f>
        <v>C</v>
      </c>
      <c r="Q78" s="5">
        <v>138</v>
      </c>
      <c r="R78" s="5">
        <v>0.316</v>
      </c>
      <c r="S78">
        <f t="shared" si="43"/>
        <v>427.35840000000002</v>
      </c>
      <c r="T78">
        <f t="shared" si="44"/>
        <v>71</v>
      </c>
      <c r="U78">
        <f t="shared" si="45"/>
        <v>221875</v>
      </c>
      <c r="V78">
        <f>MEDIAN(0, 255, ROUND(SQRT(K78)/100+SQRT(N78)+R78+40/J78-2,0))</f>
        <v>48</v>
      </c>
      <c r="W78">
        <f>IF(E78="Steam", V78*350/16*12, IF(E78="Diesel", V78*325/16*12,  V78*300/16*12))</f>
        <v>11700</v>
      </c>
      <c r="X78">
        <v>10</v>
      </c>
      <c r="Y78">
        <v>2</v>
      </c>
      <c r="Z78">
        <v>6</v>
      </c>
      <c r="AA78">
        <v>2</v>
      </c>
      <c r="AF78" s="2" t="s">
        <v>335</v>
      </c>
      <c r="AG78" t="s">
        <v>581</v>
      </c>
    </row>
    <row r="79" spans="1:33" x14ac:dyDescent="0.4">
      <c r="A79" t="s">
        <v>577</v>
      </c>
      <c r="B79" t="s">
        <v>582</v>
      </c>
      <c r="E79" s="3" t="s">
        <v>314</v>
      </c>
      <c r="F79">
        <v>1990</v>
      </c>
      <c r="G79">
        <v>30</v>
      </c>
      <c r="H79">
        <v>60</v>
      </c>
      <c r="I79">
        <v>30</v>
      </c>
      <c r="J79">
        <v>14</v>
      </c>
      <c r="K79">
        <v>160</v>
      </c>
      <c r="L79" s="5">
        <v>3610</v>
      </c>
      <c r="M79">
        <f t="shared" si="41"/>
        <v>4841</v>
      </c>
      <c r="N79">
        <f t="shared" si="42"/>
        <v>4908</v>
      </c>
      <c r="O79">
        <v>23</v>
      </c>
      <c r="P79" t="str">
        <f>IF(O79&gt;=26.5,"E",IF(O79&gt;23.5,"D",IF(O79&gt;19.5,"C",IF(O79&gt;14.5,"B","A"))))</f>
        <v>C</v>
      </c>
      <c r="Q79" s="5">
        <v>138</v>
      </c>
      <c r="R79" s="5">
        <v>0.18099999999999999</v>
      </c>
      <c r="S79">
        <f t="shared" si="43"/>
        <v>244.78440000000001</v>
      </c>
      <c r="T79">
        <f t="shared" si="44"/>
        <v>91</v>
      </c>
      <c r="U79">
        <f t="shared" si="45"/>
        <v>284375</v>
      </c>
      <c r="V79">
        <f>MEDIAN(0, 255, ROUND(SQRT(K79)/100+SQRT(N79)+R79+40/J79-2,0))</f>
        <v>71</v>
      </c>
      <c r="W79">
        <f>IF(E79="Steam", V79*350/16*12, IF(E79="Diesel", V79*325/16*12,  V79*300/16*12))</f>
        <v>17306.25</v>
      </c>
      <c r="X79">
        <v>10</v>
      </c>
      <c r="Y79">
        <v>2</v>
      </c>
      <c r="Z79">
        <v>6</v>
      </c>
      <c r="AA79">
        <v>2</v>
      </c>
      <c r="AF79" s="2" t="s">
        <v>335</v>
      </c>
      <c r="AG79" t="s">
        <v>335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40"/>
  <sheetViews>
    <sheetView topLeftCell="G1" workbookViewId="0">
      <pane ySplit="1" topLeftCell="A317" activePane="bottomLeft" state="frozen"/>
      <selection pane="bottomLeft" activeCell="Z338" sqref="Z338"/>
    </sheetView>
  </sheetViews>
  <sheetFormatPr defaultRowHeight="13.9" x14ac:dyDescent="0.4"/>
  <cols>
    <col min="1" max="1" width="11.1328125" bestFit="1" customWidth="1"/>
    <col min="8" max="8" width="9.59765625" customWidth="1"/>
    <col min="33" max="33" width="20.3984375" customWidth="1"/>
  </cols>
  <sheetData>
    <row r="1" spans="1:3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4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4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4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4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4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4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4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4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4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4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4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4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4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4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4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4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4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4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4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4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4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4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4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4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4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4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4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4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4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4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4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4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4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4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4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4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4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4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4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4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4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4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4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4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4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4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4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4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4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4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4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4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4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4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4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4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4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4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4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4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4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4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4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4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4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4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4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4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4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4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4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4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4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4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4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4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4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4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4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4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4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4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4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4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4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4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4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4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4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4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4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4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4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4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4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4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4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4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4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4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4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4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4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4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4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4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4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4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4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4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4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4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4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4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4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4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4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4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4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4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4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4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4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4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4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4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4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4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4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4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4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4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4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4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4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4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4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4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4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4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4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4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4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4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4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4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4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4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4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4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4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4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4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4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4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4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4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4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4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4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4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4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4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4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45" customHeight="1" x14ac:dyDescent="0.4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45" customHeight="1" x14ac:dyDescent="0.4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45" customHeight="1" x14ac:dyDescent="0.4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45" customHeight="1" x14ac:dyDescent="0.4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45" customHeight="1" x14ac:dyDescent="0.4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45" customHeight="1" x14ac:dyDescent="0.4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45" customHeight="1" x14ac:dyDescent="0.4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45" customHeight="1" x14ac:dyDescent="0.4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45" customHeight="1" x14ac:dyDescent="0.4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45" customHeight="1" x14ac:dyDescent="0.4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45" customHeight="1" x14ac:dyDescent="0.4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00000000000001" customHeight="1" x14ac:dyDescent="0.4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4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45" customHeight="1" x14ac:dyDescent="0.4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45" customHeight="1" x14ac:dyDescent="0.4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45" customHeight="1" x14ac:dyDescent="0.4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45" customHeight="1" x14ac:dyDescent="0.4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45" customHeight="1" x14ac:dyDescent="0.4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45" customHeight="1" x14ac:dyDescent="0.4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45" customHeight="1" x14ac:dyDescent="0.4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45" customHeight="1" x14ac:dyDescent="0.4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45" customHeight="1" x14ac:dyDescent="0.4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45" customHeight="1" x14ac:dyDescent="0.4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45" customHeight="1" x14ac:dyDescent="0.4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00000000000001" customHeight="1" x14ac:dyDescent="0.4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4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4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4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4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4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4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4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4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4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4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4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4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4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4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4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4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4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4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4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4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4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4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4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4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4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4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4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4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4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4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4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4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4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4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4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4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4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4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4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4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4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4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4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4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4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4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4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4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4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4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4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4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4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4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4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4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4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4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4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4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4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4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4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4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4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4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7.75" x14ac:dyDescent="0.4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4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4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4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4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4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4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4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4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4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4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4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4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4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45" customHeight="1" x14ac:dyDescent="0.4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45" customHeight="1" x14ac:dyDescent="0.4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45" customHeight="1" x14ac:dyDescent="0.4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45" customHeight="1" x14ac:dyDescent="0.4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45" customHeight="1" x14ac:dyDescent="0.4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45" customHeight="1" x14ac:dyDescent="0.4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45" customHeight="1" x14ac:dyDescent="0.4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45" customHeight="1" x14ac:dyDescent="0.4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45" customHeight="1" x14ac:dyDescent="0.4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45" customHeight="1" x14ac:dyDescent="0.4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45" customHeight="1" x14ac:dyDescent="0.4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00000000000001" customHeight="1" x14ac:dyDescent="0.4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5.5" x14ac:dyDescent="0.4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4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4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4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4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4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4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4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4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4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4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4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4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4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4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4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4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4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5.5" x14ac:dyDescent="0.4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4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4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4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4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4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4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4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4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4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4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4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4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4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4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4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4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4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4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2.95" customHeight="1" x14ac:dyDescent="0.4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4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4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4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4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4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4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4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0" si="136">X327*50000/16</f>
        <v>75000</v>
      </c>
      <c r="Z327">
        <f t="shared" si="130"/>
        <v>10</v>
      </c>
      <c r="AA327">
        <f t="shared" ref="AA327:AA340" si="137">Z327*300/16</f>
        <v>187.5</v>
      </c>
    </row>
    <row r="328" spans="1:33" x14ac:dyDescent="0.4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4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4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2.95" customHeight="1" x14ac:dyDescent="0.4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4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0" si="139">U332*V332*9.8</f>
        <v>46.608800000000002</v>
      </c>
      <c r="X332">
        <f t="shared" ref="X332:X340" si="140">MAX(1, INT(U332/10+SQRT(J332)/20+SQRT(L332)+V332+SQRT(R332)/2+SQRT(T332)-SQRT(185)+20-I332))</f>
        <v>63</v>
      </c>
      <c r="Y332">
        <f t="shared" si="136"/>
        <v>196875</v>
      </c>
      <c r="Z332">
        <f t="shared" ref="Z332:Z340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4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4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4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4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4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4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4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4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3.9" x14ac:dyDescent="0.4"/>
  <sheetData>
    <row r="1" spans="1:3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4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4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4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4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4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4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4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4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4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4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4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4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4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4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4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4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4">
      <c r="A18" t="s">
        <v>425</v>
      </c>
      <c r="W18">
        <f t="shared" si="0"/>
        <v>0</v>
      </c>
      <c r="Y18">
        <f t="shared" si="1"/>
        <v>0</v>
      </c>
    </row>
    <row r="19" spans="1:32" x14ac:dyDescent="0.4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4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4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4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4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4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4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4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4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00000000000001" customHeight="1" x14ac:dyDescent="0.4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4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4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4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4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4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4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4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4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4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4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4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4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4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4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4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4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4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45" customHeight="1" x14ac:dyDescent="0.4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0"/>
  <sheetViews>
    <sheetView zoomScaleNormal="100" workbookViewId="0">
      <pane ySplit="1" topLeftCell="A2" activePane="bottomLeft" state="frozen"/>
      <selection pane="bottomLeft" activeCell="S90" sqref="S90"/>
    </sheetView>
  </sheetViews>
  <sheetFormatPr defaultRowHeight="13.9" x14ac:dyDescent="0.4"/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4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4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4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4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4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4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4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4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4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4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4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4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4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4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4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4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4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4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4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4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4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4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4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4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4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4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4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4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4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4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4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4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4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4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4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4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4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4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4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4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4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4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4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4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4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4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.1" customHeight="1" x14ac:dyDescent="0.4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4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4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4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4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4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4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4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4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4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4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4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4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4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4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4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4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4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4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4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" customHeight="1" x14ac:dyDescent="0.4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" customHeight="1" x14ac:dyDescent="0.4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" customHeight="1" x14ac:dyDescent="0.4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" customHeight="1" x14ac:dyDescent="0.4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" customHeight="1" x14ac:dyDescent="0.4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4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4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4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4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4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4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4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4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4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4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4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4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4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4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4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4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0" si="58">S88*50000/16</f>
        <v>53125</v>
      </c>
      <c r="U88">
        <v>11</v>
      </c>
      <c r="V88">
        <f t="shared" ref="V88:V90" si="59">U88*300/16*12</f>
        <v>2475</v>
      </c>
      <c r="AA88" t="s">
        <v>342</v>
      </c>
      <c r="AB88" s="9"/>
    </row>
    <row r="89" spans="1:28" x14ac:dyDescent="0.4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O89">
        <v>72</v>
      </c>
      <c r="P89">
        <v>12</v>
      </c>
      <c r="Q89">
        <v>200</v>
      </c>
      <c r="R89">
        <v>46.8</v>
      </c>
      <c r="S89">
        <f t="shared" ref="S89:S90" si="60">MEDIAN(0,255,ROUND(R89/20+SQRT(H89)/40+SQRT(O89)/2+(SQRT(Q89)-SQRT(185)), 0))</f>
        <v>7</v>
      </c>
      <c r="T89">
        <f t="shared" si="58"/>
        <v>21875</v>
      </c>
      <c r="U89">
        <f t="shared" ref="U89:U90" si="61">MEDIAN(0,255,ROUND(SQRT(H89)/200+SQRT(O89)/2+(SQRT(Q89)-SQRT(185)),0))</f>
        <v>5</v>
      </c>
      <c r="V89">
        <f t="shared" si="59"/>
        <v>1125</v>
      </c>
    </row>
    <row r="90" spans="1:28" x14ac:dyDescent="0.4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O90">
        <v>48</v>
      </c>
      <c r="P90">
        <v>8</v>
      </c>
      <c r="Q90">
        <v>144</v>
      </c>
      <c r="R90">
        <v>47</v>
      </c>
      <c r="S90">
        <f t="shared" si="60"/>
        <v>4</v>
      </c>
      <c r="T90">
        <f t="shared" si="58"/>
        <v>12500</v>
      </c>
      <c r="U90">
        <f t="shared" si="61"/>
        <v>2</v>
      </c>
      <c r="V90">
        <f t="shared" si="59"/>
        <v>450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2025-02-09T08:11:23Z</dcterms:modified>
</cp:coreProperties>
</file>