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C6193B07-4D33-4FD0-98AA-EF1A0F19069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0" i="1" l="1"/>
  <c r="P80" i="1"/>
  <c r="V80" i="1"/>
  <c r="W80" i="1" s="1"/>
  <c r="T80" i="1"/>
  <c r="U80" i="1" s="1"/>
  <c r="S80" i="1"/>
  <c r="W353" i="2"/>
  <c r="L353" i="2"/>
  <c r="Z353" i="2" s="1"/>
  <c r="AA353" i="2" s="1"/>
  <c r="K353" i="2"/>
  <c r="K352" i="2"/>
  <c r="L352" i="2"/>
  <c r="W352" i="2"/>
  <c r="X352" i="2"/>
  <c r="Y352" i="2" s="1"/>
  <c r="Z352" i="2"/>
  <c r="AA352" i="2"/>
  <c r="K350" i="2"/>
  <c r="L350" i="2"/>
  <c r="W350" i="2"/>
  <c r="X350" i="2"/>
  <c r="Y350" i="2" s="1"/>
  <c r="Z350" i="2"/>
  <c r="AA350" i="2" s="1"/>
  <c r="K351" i="2"/>
  <c r="L351" i="2"/>
  <c r="X351" i="2" s="1"/>
  <c r="Y351" i="2" s="1"/>
  <c r="K349" i="2"/>
  <c r="L349" i="2"/>
  <c r="Z349" i="2" s="1"/>
  <c r="AA349" i="2" s="1"/>
  <c r="K348" i="2"/>
  <c r="L348" i="2"/>
  <c r="X348" i="2" s="1"/>
  <c r="Y348" i="2" s="1"/>
  <c r="W351" i="2"/>
  <c r="W349" i="2"/>
  <c r="W348" i="2"/>
  <c r="S94" i="3"/>
  <c r="T94" i="3" s="1"/>
  <c r="U94" i="3"/>
  <c r="V94" i="3" s="1"/>
  <c r="S93" i="3"/>
  <c r="T93" i="3" s="1"/>
  <c r="U93" i="3"/>
  <c r="V93" i="3"/>
  <c r="S92" i="3"/>
  <c r="T92" i="3" s="1"/>
  <c r="U92" i="3"/>
  <c r="V92" i="3"/>
  <c r="S91" i="3"/>
  <c r="T91" i="3" s="1"/>
  <c r="U91" i="3"/>
  <c r="V91" i="3" s="1"/>
  <c r="N94" i="3"/>
  <c r="N88" i="3"/>
  <c r="N89" i="3"/>
  <c r="N90" i="3"/>
  <c r="N91" i="3"/>
  <c r="N92" i="3"/>
  <c r="N93" i="3"/>
  <c r="S79" i="1"/>
  <c r="T79" i="1"/>
  <c r="U79" i="1" s="1"/>
  <c r="V79" i="1"/>
  <c r="W79" i="1" s="1"/>
  <c r="P79" i="1"/>
  <c r="M79" i="1"/>
  <c r="N79" i="1"/>
  <c r="V78" i="1"/>
  <c r="W78" i="1" s="1"/>
  <c r="T78" i="1"/>
  <c r="U78" i="1" s="1"/>
  <c r="T77" i="1"/>
  <c r="S78" i="1"/>
  <c r="P78" i="1"/>
  <c r="M77" i="1"/>
  <c r="S77" i="1"/>
  <c r="P77" i="1"/>
  <c r="N78" i="1"/>
  <c r="M78" i="1"/>
  <c r="L76" i="1"/>
  <c r="M76" i="1" s="1"/>
  <c r="N76" i="1"/>
  <c r="T76" i="1" s="1"/>
  <c r="U76" i="1" s="1"/>
  <c r="V55" i="1"/>
  <c r="T55" i="1"/>
  <c r="S76" i="1"/>
  <c r="P31" i="1"/>
  <c r="S75" i="1"/>
  <c r="T75" i="1"/>
  <c r="U75" i="1" s="1"/>
  <c r="V75" i="1"/>
  <c r="W75" i="1" s="1"/>
  <c r="N75" i="1"/>
  <c r="M75" i="1"/>
  <c r="W342" i="2"/>
  <c r="W341" i="2"/>
  <c r="L342" i="2"/>
  <c r="Z342" i="2" s="1"/>
  <c r="AA342" i="2" s="1"/>
  <c r="K342" i="2"/>
  <c r="K341" i="2"/>
  <c r="L341" i="2"/>
  <c r="X341" i="2" s="1"/>
  <c r="Y341" i="2" s="1"/>
  <c r="W347" i="2"/>
  <c r="L347" i="2"/>
  <c r="X347" i="2" s="1"/>
  <c r="Y347" i="2" s="1"/>
  <c r="K347" i="2"/>
  <c r="W346" i="2"/>
  <c r="L346" i="2"/>
  <c r="X346" i="2" s="1"/>
  <c r="Y346" i="2" s="1"/>
  <c r="K346" i="2"/>
  <c r="W345" i="2"/>
  <c r="L345" i="2"/>
  <c r="X345" i="2" s="1"/>
  <c r="Y345" i="2" s="1"/>
  <c r="K345" i="2"/>
  <c r="W344" i="2"/>
  <c r="L344" i="2"/>
  <c r="Z344" i="2" s="1"/>
  <c r="AA344" i="2" s="1"/>
  <c r="K344" i="2"/>
  <c r="W343" i="2"/>
  <c r="L343" i="2"/>
  <c r="Z343" i="2" s="1"/>
  <c r="AA343" i="2" s="1"/>
  <c r="K343" i="2"/>
  <c r="W340" i="2"/>
  <c r="L340" i="2"/>
  <c r="Z340" i="2" s="1"/>
  <c r="AA340" i="2" s="1"/>
  <c r="K340" i="2"/>
  <c r="W339" i="2"/>
  <c r="L339" i="2"/>
  <c r="X339" i="2" s="1"/>
  <c r="Y339" i="2" s="1"/>
  <c r="K339" i="2"/>
  <c r="W338" i="2"/>
  <c r="L338" i="2"/>
  <c r="Z338" i="2" s="1"/>
  <c r="AA338" i="2" s="1"/>
  <c r="K338" i="2"/>
  <c r="W337" i="2"/>
  <c r="L337" i="2"/>
  <c r="Z337" i="2" s="1"/>
  <c r="AA337" i="2" s="1"/>
  <c r="K337" i="2"/>
  <c r="W336" i="2"/>
  <c r="L336" i="2"/>
  <c r="Z336" i="2" s="1"/>
  <c r="AA336" i="2" s="1"/>
  <c r="K336" i="2"/>
  <c r="W335" i="2"/>
  <c r="L335" i="2"/>
  <c r="Z335" i="2" s="1"/>
  <c r="AA335" i="2" s="1"/>
  <c r="K335" i="2"/>
  <c r="W334" i="2"/>
  <c r="L334" i="2"/>
  <c r="Z334" i="2" s="1"/>
  <c r="AA334" i="2" s="1"/>
  <c r="K334" i="2"/>
  <c r="W333" i="2"/>
  <c r="L333" i="2"/>
  <c r="X333" i="2" s="1"/>
  <c r="Y333" i="2" s="1"/>
  <c r="K333" i="2"/>
  <c r="W332" i="2"/>
  <c r="L332" i="2"/>
  <c r="Z332" i="2" s="1"/>
  <c r="AA332" i="2" s="1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W329" i="2"/>
  <c r="L329" i="2"/>
  <c r="X329" i="2" s="1"/>
  <c r="Y329" i="2" s="1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W304" i="2"/>
  <c r="W305" i="2"/>
  <c r="W306" i="2"/>
  <c r="W307" i="2"/>
  <c r="K303" i="2"/>
  <c r="L303" i="2"/>
  <c r="Z303" i="2" s="1"/>
  <c r="AA303" i="2" s="1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Z305" i="2" s="1"/>
  <c r="AA305" i="2" s="1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X353" i="2" l="1"/>
  <c r="Y353" i="2" s="1"/>
  <c r="X305" i="2"/>
  <c r="Y305" i="2" s="1"/>
  <c r="X342" i="2"/>
  <c r="Y342" i="2" s="1"/>
  <c r="Z346" i="2"/>
  <c r="AA346" i="2" s="1"/>
  <c r="X349" i="2"/>
  <c r="Y349" i="2" s="1"/>
  <c r="X334" i="2"/>
  <c r="Y334" i="2" s="1"/>
  <c r="Z341" i="2"/>
  <c r="AA341" i="2" s="1"/>
  <c r="Z351" i="2"/>
  <c r="AA351" i="2" s="1"/>
  <c r="X303" i="2"/>
  <c r="Y303" i="2" s="1"/>
  <c r="X336" i="2"/>
  <c r="Y336" i="2" s="1"/>
  <c r="Z348" i="2"/>
  <c r="AA348" i="2" s="1"/>
  <c r="N77" i="1"/>
  <c r="V76" i="1"/>
  <c r="W76" i="1" s="1"/>
  <c r="X332" i="2"/>
  <c r="Y332" i="2" s="1"/>
  <c r="X337" i="2"/>
  <c r="Y337" i="2" s="1"/>
  <c r="Z333" i="2"/>
  <c r="AA333" i="2" s="1"/>
  <c r="X344" i="2"/>
  <c r="Y344" i="2" s="1"/>
  <c r="Z339" i="2"/>
  <c r="AA339" i="2" s="1"/>
  <c r="Z347" i="2"/>
  <c r="AA347" i="2" s="1"/>
  <c r="Z345" i="2"/>
  <c r="AA345" i="2" s="1"/>
  <c r="X343" i="2"/>
  <c r="Y343" i="2" s="1"/>
  <c r="X335" i="2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Z272" i="2" l="1"/>
  <c r="AA272" i="2" s="1"/>
  <c r="U77" i="1"/>
  <c r="V77" i="1"/>
  <c r="W77" i="1" s="1"/>
  <c r="X296" i="2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<sst xmlns="http://schemas.openxmlformats.org/spreadsheetml/2006/main" count="2101" uniqueCount="593">
  <si>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</si>
  <si>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</si>
  <si>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</si>
  <si>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</si>
  <si>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</si>
  <si>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</si>
  <si>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</si>
  <si>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</si>
  <si>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</si>
  <si>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</si>
  <si>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</si>
  <si>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</si>
  <si>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</si>
  <si>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</si>
  <si>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</si>
  <si>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</si>
  <si>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</si>
  <si>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</si>
  <si>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</si>
  <si>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</si>
  <si>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</si>
  <si>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</si>
  <si>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</si>
  <si>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</si>
  <si>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</si>
  <si>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</si>
  <si>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</si>
  <si>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</si>
  <si>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</si>
  <si>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</si>
  <si>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</si>
  <si>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</si>
  <si>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</si>
  <si>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</si>
  <si>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</si>
  <si>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</si>
  <si>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</si>
  <si>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</si>
  <si>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</si>
  <si>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</si>
  <si>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</si>
  <si>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</si>
  <si>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</si>
  <si>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</si>
  <si>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</si>
  <si>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</si>
  <si>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</si>
  <si>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</si>
  <si>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</si>
  <si>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</si>
  <si>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</si>
  <si>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</si>
  <si>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</si>
  <si>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</si>
  <si>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</si>
  <si>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</si>
  <si>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</si>
  <si>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</si>
  <si>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</si>
  <si>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</si>
  <si>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</si>
  <si>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</si>
  <si>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</si>
  <si>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</si>
  <si>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</si>
  <si>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</si>
  <si>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</si>
  <si>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</si>
  <si>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</si>
  <si>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</si>
  <si>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</si>
  <si>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</si>
  <si>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</si>
  <si>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</si>
  <si>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</si>
  <si>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</si>
  <si>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</si>
  <si>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</si>
  <si>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</si>
  <si>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</si>
  <si>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</si>
  <si>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</si>
  <si>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</si>
  <si>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</si>
  <si>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</si>
  <si>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</si>
  <si>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</si>
  <si>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</si>
  <si>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</si>
  <si>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</si>
  <si>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</si>
  <si>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</si>
  <si>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</si>
  <si>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</si>
  <si>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</si>
  <si>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</si>
  <si>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</si>
  <si>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</si>
  <si>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</si>
  <si>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</si>
  <si>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</si>
  <si>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</si>
  <si>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</si>
  <si>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</si>
  <si>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</si>
  <si>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</si>
  <si>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</si>
  <si>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</si>
  <si>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</si>
  <si>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</si>
  <si>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</si>
  <si>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</si>
  <si>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</si>
  <si>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</si>
  <si>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</si>
  <si>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</si>
  <si>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</si>
  <si>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</si>
  <si>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</si>
  <si>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</si>
  <si>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</si>
  <si>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</si>
  <si>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</si>
  <si>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</si>
  <si>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</si>
  <si>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</si>
  <si>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</si>
  <si>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</si>
  <si>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</si>
  <si>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</si>
  <si>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</si>
  <si>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</si>
  <si>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</si>
  <si>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</si>
  <si>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</si>
  <si>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</si>
  <si>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</si>
  <si>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</si>
  <si>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</si>
  <si>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</si>
  <si>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</si>
  <si>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</si>
  <si>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</si>
  <si>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</si>
  <si>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</si>
  <si>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</si>
  <si>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</si>
  <si>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</si>
  <si>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</si>
  <si>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</si>
  <si>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</si>
  <si>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</si>
  <si>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</si>
  <si>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</si>
  <si>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</si>
  <si>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</si>
  <si>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</si>
  <si>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</si>
  <si>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</si>
  <si>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</si>
  <si>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</si>
  <si>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</si>
  <si>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</si>
  <si>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</si>
  <si>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</si>
  <si>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</si>
  <si>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</si>
  <si>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</si>
  <si>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</si>
  <si>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</si>
  <si>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</si>
  <si>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</si>
  <si>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</si>
  <si>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</si>
  <si>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</si>
  <si>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</si>
  <si>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</si>
  <si>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</si>
  <si>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</si>
  <si>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</si>
  <si>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</si>
  <si>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</si>
  <si>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</si>
  <si>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</si>
  <si>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</si>
  <si>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</si>
  <si>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</si>
  <si>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</si>
  <si>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</si>
  <si>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</si>
  <si>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</si>
  <si>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</si>
  <si>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</si>
  <si>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</si>
  <si>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</si>
  <si>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</si>
  <si>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</si>
  <si>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</si>
  <si>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</si>
  <si>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</si>
  <si>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</si>
  <si>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</si>
  <si>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</si>
  <si>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</si>
  <si>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</si>
  <si>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</si>
  <si>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</si>
  <si>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</si>
  <si>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</si>
  <si>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</si>
  <si>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</si>
  <si>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</si>
  <si>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</si>
  <si>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</si>
  <si>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</si>
  <si>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</si>
  <si>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</si>
  <si>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</si>
  <si>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</si>
  <si>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</si>
  <si>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</si>
  <si>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</si>
  <si>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</si>
  <si>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</si>
  <si>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</si>
  <si>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</si>
  <si>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</si>
  <si>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</si>
  <si>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</si>
  <si>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</si>
  <si>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</si>
  <si>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</si>
  <si>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</si>
  <si>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</si>
  <si>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</si>
  <si>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</si>
  <si>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</si>
  <si>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</si>
  <si>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</si>
  <si>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</si>
  <si>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</si>
  <si>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</si>
  <si>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</si>
  <si>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</si>
  <si>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</si>
  <si>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</si>
  <si>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</si>
  <si>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</si>
  <si>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</si>
  <si>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</si>
  <si>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</si>
  <si>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</si>
  <si>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</si>
  <si>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</si>
  <si>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</si>
  <si>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</si>
  <si>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</si>
  <si>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</si>
  <si>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</si>
  <si>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</si>
  <si>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</si>
  <si>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</si>
  <si>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</si>
  <si>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</si>
  <si>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</si>
  <si>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</si>
  <si>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</si>
  <si>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</si>
  <si>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</si>
  <si>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</si>
  <si>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</si>
  <si>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</si>
  <si>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</si>
  <si>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</si>
  <si>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</si>
  <si>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</si>
  <si>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</si>
  <si>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</si>
  <si>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</si>
  <si>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</si>
  <si>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</si>
  <si>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</si>
  <si>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</si>
  <si>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</si>
  <si>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</si>
  <si>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</si>
  <si>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</si>
  <si>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</si>
  <si>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</si>
  <si>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</si>
  <si>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</si>
  <si>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</si>
  <si>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</si>
  <si>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</si>
  <si>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</si>
  <si>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</si>
  <si>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</si>
  <si>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</si>
  <si>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</si>
  <si>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</si>
  <si>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</si>
  <si>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</si>
  <si>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</si>
  <si>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</si>
  <si>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</si>
  <si>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</si>
  <si>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</si>
  <si>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</si>
  <si>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</si>
  <si>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</si>
  <si>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</si>
  <si>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</si>
  <si>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</si>
  <si>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</si>
  <si>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</si>
  <si>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</si>
  <si>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</si>
  <si>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</si>
  <si>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</si>
  <si>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</si>
  <si>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</si>
  <si>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</si>
  <si>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</si>
  <si>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</si>
  <si>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</si>
  <si>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</si>
  <si>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</si>
  <si>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</si>
  <si>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</si>
  <si>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</si>
  <si>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</si>
  <si>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</si>
  <si>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</si>
  <si>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</si>
  <si>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</si>
  <si>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</si>
  <si>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</si>
  <si>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</si>
  <si>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</si>
  <si>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</si>
  <si>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</si>
  <si>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</si>
  <si>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</si>
  <si>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</si>
  <si>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</si>
  <si>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</si>
  <si>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</si>
  <si>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</si>
  <si>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</si>
  <si>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</si>
  <si>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</si>
  <si>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</si>
  <si>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</si>
  <si>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</si>
  <si>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</si>
  <si>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</si>
  <si>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</si>
  <si>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</si>
  <si>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</si>
  <si>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</si>
  <si>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</si>
  <si>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</si>
  <si>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</si>
  <si>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</si>
  <si>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</si>
  <si>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</si>
  <si>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</si>
  <si>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</si>
  <si>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</si>
  <si>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</si>
  <si>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</si>
  <si>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</si>
  <si>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</si>
  <si>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</si>
  <si>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</si>
  <si>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</si>
  <si>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</si>
  <si>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</si>
  <si>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</si>
  <si>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</si>
  <si>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</si>
  <si>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</si>
  <si>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</si>
  <si>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</si>
  <si>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</si>
  <si>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</si>
  <si>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</si>
  <si>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</si>
  <si>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</si>
  <si>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</si>
  <si>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</si>
  <si>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</si>
  <si>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</si>
  <si>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</si>
  <si>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</si>
  <si>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</si>
  <si>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</si>
  <si>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</si>
  <si>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</si>
  <si>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</si>
  <si>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</si>
  <si>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</si>
  <si>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</si>
  <si>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</si>
  <si>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</si>
  <si>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</si>
  <si>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</si>
  <si>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</si>
  <si>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</si>
  <si>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</si>
  <si>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</si>
  <si>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</si>
  <si>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</si>
  <si>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</si>
  <si>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</si>
  <si>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</si>
  <si>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</si>
  <si>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</si>
  <si>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</si>
  <si>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</si>
  <si>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</si>
  <si>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</si>
  <si>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</si>
  <si>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</si>
  <si>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</si>
  <si>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</si>
  <si>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</si>
  <si>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</si>
  <si>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</si>
  <si>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</si>
  <si>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</si>
  <si>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</si>
  <si>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</si>
  <si>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</si>
  <si>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</si>
  <si>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</si>
  <si>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</si>
  <si>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</si>
  <si>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</si>
  <si>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</si>
  <si>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</si>
  <si>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</si>
  <si>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</si>
  <si>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</si>
  <si>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</si>
  <si>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</si>
  <si>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</si>
  <si>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</si>
  <si>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</si>
  <si>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</si>
  <si>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</si>
  <si>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</si>
  <si>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</si>
  <si>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</si>
  <si>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</si>
  <si>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</si>
  <si>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</si>
  <si>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</si>
  <si>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</si>
  <si>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</si>
  <si>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</si>
  <si>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</si>
  <si>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</si>
  <si>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</si>
  <si>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</si>
  <si>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</si>
  <si>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</si>
  <si>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</si>
  <si>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</si>
  <si>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</si>
  <si>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</si>
  <si>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</si>
  <si>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</si>
  <si>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</si>
  <si>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</si>
  <si>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</si>
  <si>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</si>
  <si>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</si>
  <si>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</si>
  <si>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</si>
  <si>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</si>
  <si>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</si>
  <si>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</si>
  <si>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</si>
  <si>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</si>
  <si>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</si>
  <si>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</si>
  <si>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</si>
  <si>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</si>
  <si>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</si>
  <si>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</si>
  <si>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</si>
  <si>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</si>
  <si>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</si>
  <si>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</si>
  <si>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</si>
  <si>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</si>
  <si>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</si>
  <si>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</si>
  <si>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</si>
  <si>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</si>
  <si>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</si>
  <si>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</si>
  <si>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</si>
  <si>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</si>
  <si>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</si>
  <si>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</si>
  <si>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</si>
  <si>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</si>
  <si>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</si>
  <si>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</si>
  <si>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</si>
  <si>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</si>
  <si>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</si>
  <si>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</si>
  <si>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</si>
  <si>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</si>
  <si>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</si>
  <si>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</si>
  <si>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</si>
  <si>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</si>
  <si>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</si>
  <si>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</si>
  <si>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</si>
  <si>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</si>
  <si>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</si>
  <si>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</si>
  <si>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</si>
  <si>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</si>
  <si>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</si>
  <si>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</si>
  <si>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</si>
  <si>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</si>
  <si>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</si>
  <si>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</si>
  <si>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</si>
  <si>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</si>
  <si>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</si>
  <si>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</si>
  <si>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</si>
  <si>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</si>
  <si>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</si>
  <si>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</si>
  <si>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</si>
  <si>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</si>
  <si>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</si>
  <si>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</si>
  <si>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</si>
  <si>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</si>
  <si>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</si>
  <si>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</si>
  <si>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</si>
  <si>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</si>
  <si>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</si>
  <si>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</si>
  <si>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</si>
  <si>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</si>
  <si>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</si>
  <si>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</si>
  <si>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</si>
  <si>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</si>
  <si>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</si>
  <si>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</si>
  <si>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</si>
  <si>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</si>
  <si>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</si>
  <si>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</si>
  <si>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</si>
  <si>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</si>
  <si>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</si>
  <si>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</si>
  <si>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</si>
  <si>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</si>
  <si>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</si>
  <si>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</si>
  <si>
    <t>CR20JSG-E</t>
    <phoneticPr fontId="2" type="noConversion"/>
  </si>
  <si>
    <t>CR20JSG-D</t>
    <phoneticPr fontId="2" type="noConversion"/>
  </si>
  <si>
    <t>Beijing_Frieght</t>
    <phoneticPr fontId="2" type="noConversion"/>
  </si>
  <si>
    <t>Beijing_Passenger</t>
    <phoneticPr fontId="2" type="noConversion"/>
  </si>
  <si>
    <t>Beijing_Special</t>
    <phoneticPr fontId="2" type="noConversion"/>
  </si>
  <si>
    <t>9+9</t>
    <phoneticPr fontId="2" type="noConversion"/>
  </si>
  <si>
    <t>DF2</t>
    <phoneticPr fontId="2" type="noConversion"/>
  </si>
  <si>
    <t>DF11PLATEAU</t>
    <phoneticPr fontId="2" type="noConversion"/>
  </si>
  <si>
    <t>RZ225C</t>
    <phoneticPr fontId="2" type="noConversion"/>
  </si>
  <si>
    <t>RZ125C</t>
    <phoneticPr fontId="2" type="noConversion"/>
  </si>
  <si>
    <t>CA25C</t>
    <phoneticPr fontId="2" type="noConversion"/>
  </si>
  <si>
    <t>KD25C</t>
    <phoneticPr fontId="2" type="noConversion"/>
  </si>
  <si>
    <t>DJF1</t>
    <phoneticPr fontId="2" type="noConversion"/>
  </si>
  <si>
    <t>*94</t>
    <phoneticPr fontId="2" type="noConversion"/>
  </si>
  <si>
    <t>CRH380AL</t>
    <phoneticPr fontId="2" type="noConversion"/>
  </si>
  <si>
    <t>Qipaoxian,Babel,Haiyan</t>
    <phoneticPr fontId="2" type="noConversion"/>
  </si>
  <si>
    <t>5033,Babel</t>
    <phoneticPr fontId="2" type="noConversion"/>
  </si>
  <si>
    <t>DF3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</si>
</sst>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0"/>
  <sheetViews>
    <sheetView tabSelected="1" workbookViewId="0">
      <pane ySplit="1" topLeftCell="A65" activePane="bottomLeft" state="frozen"/>
      <selection pane="bottomLeft" activeCell="A53" sqref="A53:XFD53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O31">
        <v>23</v>
      </c>
      <c r="P31" t="str">
        <f t="shared" si="24"/>
        <v>C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2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>
        <f>MEDIAN(255, ROUND((Q55/10+SQRT(K55)/20+SQRT(N55)+R55+20-J55), 0), 0)</f>
        <v>147</v>
      </c>
      <c r="U55">
        <v>421875</v>
      </c>
      <c r="V55">
        <f>MEDIAN(0, 255, ROUND(SQRT(K55)/100+SQRT(N55)+R55+40/J55-2,0))</f>
        <v>117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5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5" si="36">Q69*R69*9.8</f>
        <v>699.64160000000004</v>
      </c>
      <c r="T69">
        <f t="shared" si="33"/>
        <v>146</v>
      </c>
      <c r="U69">
        <f t="shared" ref="U69:U75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5" si="39">ROUND(L72/0.745699872,0)</f>
        <v>8583</v>
      </c>
      <c r="N72">
        <f t="shared" ref="N72:N75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 t="shared" ref="V72:V77" si="41">MEDIAN(0, 255, ROUND(SQRT(K72)/100+SQRT(N72)+R72+40/J72-2,0))</f>
        <v>97</v>
      </c>
      <c r="W72">
        <f t="shared" ref="W72:W77" si="42"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 t="shared" si="41"/>
        <v>93</v>
      </c>
      <c r="W73">
        <f t="shared" si="42"/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 t="shared" si="41"/>
        <v>53</v>
      </c>
      <c r="W74">
        <f t="shared" si="42"/>
        <v>12918.75</v>
      </c>
    </row>
    <row r="75" spans="1:33" x14ac:dyDescent="0.3">
      <c r="A75" t="s">
        <v>577</v>
      </c>
      <c r="E75" s="3" t="s">
        <v>314</v>
      </c>
      <c r="F75">
        <v>1970</v>
      </c>
      <c r="G75">
        <v>15</v>
      </c>
      <c r="H75">
        <v>30</v>
      </c>
      <c r="I75">
        <v>17</v>
      </c>
      <c r="J75">
        <v>25</v>
      </c>
      <c r="K75">
        <v>100</v>
      </c>
      <c r="L75" s="5">
        <v>3971.69</v>
      </c>
      <c r="M75">
        <f t="shared" si="39"/>
        <v>5326</v>
      </c>
      <c r="N75">
        <f t="shared" si="40"/>
        <v>5400</v>
      </c>
      <c r="O75" s="5">
        <v>23</v>
      </c>
      <c r="P75" t="str">
        <f t="shared" si="31"/>
        <v>C</v>
      </c>
      <c r="Q75" s="5">
        <v>184</v>
      </c>
      <c r="R75" s="5">
        <v>0.3367</v>
      </c>
      <c r="S75">
        <f t="shared" si="36"/>
        <v>607.13743999999997</v>
      </c>
      <c r="T75">
        <f t="shared" si="33"/>
        <v>88</v>
      </c>
      <c r="U75">
        <f t="shared" si="37"/>
        <v>275000</v>
      </c>
      <c r="V75">
        <f t="shared" si="41"/>
        <v>74</v>
      </c>
      <c r="W75">
        <f t="shared" si="42"/>
        <v>18037.5</v>
      </c>
      <c r="X75">
        <v>12</v>
      </c>
    </row>
    <row r="76" spans="1:33" x14ac:dyDescent="0.3">
      <c r="A76" t="s">
        <v>578</v>
      </c>
      <c r="E76" s="3" t="s">
        <v>314</v>
      </c>
      <c r="F76">
        <v>1971</v>
      </c>
      <c r="G76">
        <v>30</v>
      </c>
      <c r="H76">
        <v>60</v>
      </c>
      <c r="I76">
        <v>35</v>
      </c>
      <c r="J76">
        <v>8</v>
      </c>
      <c r="K76">
        <v>120</v>
      </c>
      <c r="L76" s="5">
        <f>L75/2</f>
        <v>1985.845</v>
      </c>
      <c r="M76">
        <f t="shared" ref="M76" si="43">ROUND(L76/0.745699872,0)</f>
        <v>2663</v>
      </c>
      <c r="N76">
        <f>ROUND(L76*1.3596216173,0)</f>
        <v>2700</v>
      </c>
      <c r="O76">
        <v>23</v>
      </c>
      <c r="P76" t="str">
        <f t="shared" si="31"/>
        <v>C</v>
      </c>
      <c r="Q76" s="5">
        <v>92</v>
      </c>
      <c r="R76" s="5">
        <v>0.25650000000000001</v>
      </c>
      <c r="S76">
        <f t="shared" ref="S76:S80" si="44">Q76*R76*9.8</f>
        <v>231.2604</v>
      </c>
      <c r="T76">
        <f t="shared" ref="T76:T77" si="45">MEDIAN(255, ROUND((Q76/10+SQRT(K76)/20+SQRT(N76)+R76+20-J76), 0), 0)</f>
        <v>74</v>
      </c>
      <c r="U76">
        <f t="shared" ref="U76:U77" si="46">T76*50000/16</f>
        <v>231250</v>
      </c>
      <c r="V76">
        <f t="shared" si="41"/>
        <v>55</v>
      </c>
      <c r="W76">
        <f t="shared" si="42"/>
        <v>13406.25</v>
      </c>
      <c r="X76">
        <v>9</v>
      </c>
    </row>
    <row r="77" spans="1:33" x14ac:dyDescent="0.3">
      <c r="A77" t="s">
        <v>579</v>
      </c>
      <c r="E77" s="3" t="s">
        <v>314</v>
      </c>
      <c r="F77">
        <v>1986</v>
      </c>
      <c r="G77">
        <v>30</v>
      </c>
      <c r="H77">
        <v>60</v>
      </c>
      <c r="I77">
        <v>40</v>
      </c>
      <c r="J77">
        <v>3</v>
      </c>
      <c r="K77">
        <v>120</v>
      </c>
      <c r="L77" s="5">
        <v>3971.69</v>
      </c>
      <c r="M77">
        <f t="shared" ref="M77:M79" si="47">ROUND(L77/0.745699872,0)</f>
        <v>5326</v>
      </c>
      <c r="N77">
        <f>ROUND(L77*1.3596216173,0)</f>
        <v>5400</v>
      </c>
      <c r="O77">
        <v>23</v>
      </c>
      <c r="P77" t="str">
        <f t="shared" ref="P77:P80" si="48">IF(O77&gt;=26.5,"E",IF(O77&gt;23.5,"D",IF(O77&gt;19.5,"C",IF(O77&gt;14.5,"B","A"))))</f>
        <v>C</v>
      </c>
      <c r="Q77" s="5">
        <v>184</v>
      </c>
      <c r="R77" s="5">
        <v>0.27200000000000002</v>
      </c>
      <c r="S77">
        <f t="shared" si="44"/>
        <v>490.47040000000004</v>
      </c>
      <c r="T77">
        <f t="shared" si="45"/>
        <v>110</v>
      </c>
      <c r="U77">
        <f t="shared" si="46"/>
        <v>343750</v>
      </c>
      <c r="V77">
        <f t="shared" si="41"/>
        <v>85</v>
      </c>
      <c r="W77">
        <f t="shared" si="42"/>
        <v>20718.75</v>
      </c>
      <c r="X77" t="s">
        <v>580</v>
      </c>
    </row>
    <row r="78" spans="1:33" x14ac:dyDescent="0.3">
      <c r="A78" t="s">
        <v>581</v>
      </c>
      <c r="E78" s="3" t="s">
        <v>314</v>
      </c>
      <c r="F78">
        <v>1964</v>
      </c>
      <c r="G78">
        <v>30</v>
      </c>
      <c r="H78">
        <v>60</v>
      </c>
      <c r="I78">
        <v>35</v>
      </c>
      <c r="J78">
        <v>12</v>
      </c>
      <c r="K78">
        <v>95</v>
      </c>
      <c r="L78" s="5">
        <v>805</v>
      </c>
      <c r="M78">
        <f t="shared" si="47"/>
        <v>1080</v>
      </c>
      <c r="N78">
        <f t="shared" ref="N78:N79" si="49">ROUND(L78*1.3596216173,0)</f>
        <v>1094</v>
      </c>
      <c r="O78">
        <v>18.8</v>
      </c>
      <c r="P78" t="str">
        <f t="shared" si="48"/>
        <v>B</v>
      </c>
      <c r="Q78" s="5">
        <v>113</v>
      </c>
      <c r="R78" s="5">
        <v>0.27100000000000002</v>
      </c>
      <c r="S78">
        <f t="shared" si="44"/>
        <v>300.10540000000003</v>
      </c>
      <c r="T78">
        <f t="shared" ref="T78:T80" si="50">MEDIAN(255, ROUND((Q78/10+SQRT(K78)/20+SQRT(N78)+R78+20-J78), 0), 0)</f>
        <v>53</v>
      </c>
      <c r="U78">
        <f t="shared" ref="U78:U79" si="51">T78*50000/16</f>
        <v>165625</v>
      </c>
      <c r="V78">
        <f t="shared" ref="V78:V79" si="52">MEDIAN(0, 255, ROUND(SQRT(K78)/100+SQRT(N78)+R78+40/J78-2,0))</f>
        <v>35</v>
      </c>
      <c r="W78">
        <f t="shared" ref="W78:W79" si="53">IF(E78="Steam", V78*350/16*12, IF(E78="Diesel", V78*325/16*12,  V78*300/16*12))</f>
        <v>8531.25</v>
      </c>
      <c r="X78">
        <v>8</v>
      </c>
    </row>
    <row r="79" spans="1:33" x14ac:dyDescent="0.3">
      <c r="A79" t="s">
        <v>582</v>
      </c>
      <c r="E79" s="3" t="s">
        <v>314</v>
      </c>
      <c r="F79">
        <v>2000</v>
      </c>
      <c r="G79">
        <v>30</v>
      </c>
      <c r="H79">
        <v>50</v>
      </c>
      <c r="I79">
        <v>35</v>
      </c>
      <c r="J79">
        <v>8</v>
      </c>
      <c r="K79">
        <v>153</v>
      </c>
      <c r="L79" s="5">
        <v>3040</v>
      </c>
      <c r="M79">
        <f t="shared" si="47"/>
        <v>4077</v>
      </c>
      <c r="N79">
        <f t="shared" si="49"/>
        <v>4133</v>
      </c>
      <c r="O79">
        <v>23</v>
      </c>
      <c r="P79" t="str">
        <f t="shared" si="48"/>
        <v>C</v>
      </c>
      <c r="Q79" s="5">
        <v>138</v>
      </c>
      <c r="R79" s="5">
        <v>0.20499999999999999</v>
      </c>
      <c r="S79">
        <f t="shared" si="44"/>
        <v>277.24200000000002</v>
      </c>
      <c r="T79">
        <f t="shared" si="50"/>
        <v>91</v>
      </c>
      <c r="U79">
        <f t="shared" si="51"/>
        <v>284375</v>
      </c>
      <c r="V79">
        <f t="shared" si="52"/>
        <v>68</v>
      </c>
      <c r="W79">
        <f t="shared" si="53"/>
        <v>16575</v>
      </c>
    </row>
    <row r="80" spans="1:33" x14ac:dyDescent="0.3">
      <c r="A80" t="s">
        <v>592</v>
      </c>
      <c r="E80" s="3" t="s">
        <v>314</v>
      </c>
      <c r="F80">
        <v>1972</v>
      </c>
      <c r="G80">
        <v>30</v>
      </c>
      <c r="H80">
        <v>40</v>
      </c>
      <c r="I80">
        <v>30</v>
      </c>
      <c r="J80">
        <v>8</v>
      </c>
      <c r="K80">
        <v>120</v>
      </c>
      <c r="L80" s="5">
        <v>3041</v>
      </c>
      <c r="M80">
        <f t="shared" ref="M80" si="54">ROUND(L80/0.745699872,0)</f>
        <v>4078</v>
      </c>
      <c r="N80">
        <v>1800</v>
      </c>
      <c r="O80">
        <v>21</v>
      </c>
      <c r="P80" t="str">
        <f t="shared" si="48"/>
        <v>C</v>
      </c>
      <c r="Q80" s="5">
        <v>126</v>
      </c>
      <c r="R80" s="5">
        <v>0.186</v>
      </c>
      <c r="S80">
        <f t="shared" si="44"/>
        <v>229.67280000000002</v>
      </c>
      <c r="T80">
        <f t="shared" si="50"/>
        <v>68</v>
      </c>
      <c r="U80">
        <f t="shared" ref="U80" si="55">T80*50000/16</f>
        <v>212500</v>
      </c>
      <c r="V80">
        <f t="shared" ref="V80" si="56">MEDIAN(0, 255, ROUND(SQRT(K80)/100+SQRT(N80)+R80+40/J80-2,0))</f>
        <v>46</v>
      </c>
      <c r="W80">
        <f t="shared" ref="W80" si="57">IF(E80="Steam", V80*350/16*12, IF(E80="Diesel", V80*325/16*12,  V80*300/16*12))</f>
        <v>11212.5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53"/>
  <sheetViews>
    <sheetView workbookViewId="0">
      <pane ySplit="1" topLeftCell="A332" activePane="bottomLeft" state="frozen"/>
      <selection pane="bottomLeft" activeCell="AF366" sqref="AF366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3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3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3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3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3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3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3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3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3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3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3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3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3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3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3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3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3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3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3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3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3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3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3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3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3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3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3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3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3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3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3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3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3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3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3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3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3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3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3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3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3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3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3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3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3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3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3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3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3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3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3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3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3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3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3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3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3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3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3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3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3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3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3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3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3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3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3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3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3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3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3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3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3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3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3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3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3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3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3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3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3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3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3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3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3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3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3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3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3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3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3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3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3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3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3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3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3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3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3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3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3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3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3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3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3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3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3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3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3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3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3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3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3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3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3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3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3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3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3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3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3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3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3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3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3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3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3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3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3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3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3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3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3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3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3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3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3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3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3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3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3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3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3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3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3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3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3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3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3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3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3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3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3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5" customHeight="1" x14ac:dyDescent="0.3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5" customHeight="1" x14ac:dyDescent="0.3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5" customHeight="1" x14ac:dyDescent="0.3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5" customHeight="1" x14ac:dyDescent="0.3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5" customHeight="1" x14ac:dyDescent="0.3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5" customHeight="1" x14ac:dyDescent="0.3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5" customHeight="1" x14ac:dyDescent="0.3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5" customHeight="1" x14ac:dyDescent="0.3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5" customHeight="1" x14ac:dyDescent="0.3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5" customHeight="1" x14ac:dyDescent="0.3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5" customHeight="1" x14ac:dyDescent="0.3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49999999999999" customHeight="1" x14ac:dyDescent="0.3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3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5" customHeight="1" x14ac:dyDescent="0.3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5" customHeight="1" x14ac:dyDescent="0.3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5" customHeight="1" x14ac:dyDescent="0.3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5" customHeight="1" x14ac:dyDescent="0.3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5" customHeight="1" x14ac:dyDescent="0.3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5" customHeight="1" x14ac:dyDescent="0.3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5" customHeight="1" x14ac:dyDescent="0.3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5" customHeight="1" x14ac:dyDescent="0.3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5" customHeight="1" x14ac:dyDescent="0.3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5" customHeight="1" x14ac:dyDescent="0.3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5" customHeight="1" x14ac:dyDescent="0.3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49999999999999" customHeight="1" x14ac:dyDescent="0.3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3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3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3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3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3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3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3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3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3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3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3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3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3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3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3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3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3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3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3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3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3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3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3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3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3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3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3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3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3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3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3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3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3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3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3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3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3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3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3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3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3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3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3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3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3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3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3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3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3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3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3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3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3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3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3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3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3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3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3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3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3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3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3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3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3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8" x14ac:dyDescent="0.3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3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3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3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3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3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3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3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3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3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3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3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3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3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5" customHeight="1" x14ac:dyDescent="0.3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5" customHeight="1" x14ac:dyDescent="0.3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5" customHeight="1" x14ac:dyDescent="0.3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5" customHeight="1" x14ac:dyDescent="0.3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5" customHeight="1" x14ac:dyDescent="0.3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5" customHeight="1" x14ac:dyDescent="0.3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5" customHeight="1" x14ac:dyDescent="0.3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5" customHeight="1" x14ac:dyDescent="0.3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5" customHeight="1" x14ac:dyDescent="0.3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5" customHeight="1" x14ac:dyDescent="0.3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5" customHeight="1" x14ac:dyDescent="0.3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49999999999999" customHeight="1" x14ac:dyDescent="0.3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6" x14ac:dyDescent="0.3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3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3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3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3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3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3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3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3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3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3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3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3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3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3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3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3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3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6" x14ac:dyDescent="0.3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3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3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3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3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3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3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3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3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3">
      <c r="A310" t="s">
        <v>146</v>
      </c>
      <c r="I310">
        <v>16</v>
      </c>
      <c r="J310">
        <v>250</v>
      </c>
      <c r="K310">
        <f t="shared" ref="K310:K332" si="125">ROUND(M310/0.745699872,0)</f>
        <v>1475</v>
      </c>
      <c r="L310">
        <f t="shared" ref="L310:L331" si="126"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 t="shared" ref="W310:W331" si="127">U310*V310*9.8</f>
        <v>60.250400000000013</v>
      </c>
      <c r="X310">
        <f t="shared" ref="X310:X331" si="128">MAX(1, INT(U310/10+SQRT(J310)/20+SQRT(L310)+V310+SQRT(R310)/2+SQRT(T310)-SQRT(185)+20-I310))</f>
        <v>59</v>
      </c>
      <c r="Y310">
        <f t="shared" ref="Y310:Y315" si="129">X310*50000/16</f>
        <v>184375</v>
      </c>
      <c r="Z310">
        <f t="shared" ref="Z310:Z331" si="130">MAX(1, ROUND((SQRT(J310)/100+SQRT(L310)+V310+(40/I310-2)+SQRT(R310)/2+SQRT(T310)-SQRT(185)), 0))</f>
        <v>50</v>
      </c>
      <c r="AA310">
        <f t="shared" ref="AA310:AA315" si="131">Z310*300/16</f>
        <v>937.5</v>
      </c>
    </row>
    <row r="311" spans="1:33" x14ac:dyDescent="0.3">
      <c r="B311" t="s">
        <v>126</v>
      </c>
      <c r="I311">
        <v>16</v>
      </c>
      <c r="J311">
        <v>250</v>
      </c>
      <c r="K311">
        <f t="shared" si="125"/>
        <v>1475</v>
      </c>
      <c r="L311">
        <f t="shared" si="126"/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 t="shared" si="127"/>
        <v>60.250400000000013</v>
      </c>
      <c r="X311">
        <f t="shared" si="128"/>
        <v>55</v>
      </c>
      <c r="Y311">
        <f t="shared" si="129"/>
        <v>171875</v>
      </c>
      <c r="Z311">
        <f t="shared" si="130"/>
        <v>46</v>
      </c>
      <c r="AA311">
        <f t="shared" si="131"/>
        <v>862.5</v>
      </c>
    </row>
    <row r="312" spans="1:33" x14ac:dyDescent="0.3">
      <c r="B312" t="s">
        <v>127</v>
      </c>
      <c r="I312">
        <v>16</v>
      </c>
      <c r="J312">
        <v>250</v>
      </c>
      <c r="K312">
        <f t="shared" si="125"/>
        <v>1475</v>
      </c>
      <c r="L312">
        <f t="shared" si="126"/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 t="shared" si="127"/>
        <v>60.250400000000013</v>
      </c>
      <c r="X312">
        <f t="shared" si="128"/>
        <v>59</v>
      </c>
      <c r="Y312">
        <f t="shared" si="129"/>
        <v>184375</v>
      </c>
      <c r="Z312">
        <f t="shared" si="130"/>
        <v>50</v>
      </c>
      <c r="AA312">
        <f t="shared" si="131"/>
        <v>937.5</v>
      </c>
    </row>
    <row r="313" spans="1:33" x14ac:dyDescent="0.3">
      <c r="B313" t="s">
        <v>128</v>
      </c>
      <c r="I313">
        <v>16</v>
      </c>
      <c r="J313">
        <v>250</v>
      </c>
      <c r="K313">
        <f t="shared" si="125"/>
        <v>1475</v>
      </c>
      <c r="L313">
        <f t="shared" si="126"/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 t="shared" si="127"/>
        <v>60.250400000000013</v>
      </c>
      <c r="X313">
        <f t="shared" si="128"/>
        <v>64</v>
      </c>
      <c r="Y313">
        <f t="shared" si="129"/>
        <v>200000</v>
      </c>
      <c r="Z313">
        <f t="shared" si="130"/>
        <v>55</v>
      </c>
      <c r="AA313">
        <f t="shared" si="131"/>
        <v>1031.25</v>
      </c>
    </row>
    <row r="314" spans="1:33" x14ac:dyDescent="0.3">
      <c r="B314" t="s">
        <v>130</v>
      </c>
      <c r="I314">
        <v>16</v>
      </c>
      <c r="J314">
        <v>250</v>
      </c>
      <c r="K314">
        <f t="shared" si="125"/>
        <v>1475</v>
      </c>
      <c r="L314">
        <f t="shared" si="126"/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 t="shared" si="127"/>
        <v>60.250400000000013</v>
      </c>
      <c r="X314">
        <f t="shared" si="128"/>
        <v>64</v>
      </c>
      <c r="Y314">
        <f t="shared" si="129"/>
        <v>200000</v>
      </c>
      <c r="Z314">
        <f t="shared" si="130"/>
        <v>55</v>
      </c>
      <c r="AA314">
        <f t="shared" si="131"/>
        <v>1031.25</v>
      </c>
    </row>
    <row r="315" spans="1:33" x14ac:dyDescent="0.3">
      <c r="B315" t="s">
        <v>134</v>
      </c>
      <c r="I315">
        <v>16</v>
      </c>
      <c r="J315">
        <v>250</v>
      </c>
      <c r="K315">
        <f t="shared" si="125"/>
        <v>1475</v>
      </c>
      <c r="L315">
        <f t="shared" si="126"/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 t="shared" si="127"/>
        <v>60.250400000000013</v>
      </c>
      <c r="X315">
        <f t="shared" si="128"/>
        <v>54</v>
      </c>
      <c r="Y315">
        <f t="shared" si="129"/>
        <v>168750</v>
      </c>
      <c r="Z315">
        <f t="shared" si="130"/>
        <v>45</v>
      </c>
      <c r="AA315">
        <f t="shared" si="131"/>
        <v>843.75</v>
      </c>
    </row>
    <row r="316" spans="1:33" x14ac:dyDescent="0.3">
      <c r="A316" t="s">
        <v>147</v>
      </c>
      <c r="B316" t="s">
        <v>126</v>
      </c>
      <c r="I316">
        <v>16</v>
      </c>
      <c r="J316">
        <v>250</v>
      </c>
      <c r="K316">
        <f t="shared" si="125"/>
        <v>0</v>
      </c>
      <c r="L316">
        <f t="shared" si="126"/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 t="shared" si="127"/>
        <v>0</v>
      </c>
      <c r="X316">
        <f t="shared" si="128"/>
        <v>16</v>
      </c>
      <c r="Y316">
        <f t="shared" ref="Y316:Y320" si="132">X316*50000/16</f>
        <v>50000</v>
      </c>
      <c r="Z316">
        <f t="shared" si="130"/>
        <v>7</v>
      </c>
      <c r="AA316">
        <f t="shared" ref="AA316:AA320" si="133">Z316*300/16</f>
        <v>131.25</v>
      </c>
    </row>
    <row r="317" spans="1:33" x14ac:dyDescent="0.3">
      <c r="B317" t="s">
        <v>127</v>
      </c>
      <c r="I317">
        <v>16</v>
      </c>
      <c r="J317">
        <v>250</v>
      </c>
      <c r="K317">
        <f t="shared" si="125"/>
        <v>0</v>
      </c>
      <c r="L317">
        <f t="shared" si="126"/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 t="shared" si="127"/>
        <v>0</v>
      </c>
      <c r="X317">
        <f t="shared" si="128"/>
        <v>20</v>
      </c>
      <c r="Y317">
        <f t="shared" si="132"/>
        <v>62500</v>
      </c>
      <c r="Z317">
        <f t="shared" si="130"/>
        <v>11</v>
      </c>
      <c r="AA317">
        <f t="shared" si="133"/>
        <v>206.25</v>
      </c>
    </row>
    <row r="318" spans="1:33" x14ac:dyDescent="0.3">
      <c r="B318" t="s">
        <v>128</v>
      </c>
      <c r="I318">
        <v>16</v>
      </c>
      <c r="J318">
        <v>250</v>
      </c>
      <c r="K318">
        <f t="shared" si="125"/>
        <v>0</v>
      </c>
      <c r="L318">
        <f t="shared" si="126"/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 t="shared" si="127"/>
        <v>0</v>
      </c>
      <c r="X318">
        <f t="shared" si="128"/>
        <v>25</v>
      </c>
      <c r="Y318">
        <f t="shared" si="132"/>
        <v>78125</v>
      </c>
      <c r="Z318">
        <f t="shared" si="130"/>
        <v>16</v>
      </c>
      <c r="AA318">
        <f t="shared" si="133"/>
        <v>300</v>
      </c>
    </row>
    <row r="319" spans="1:33" x14ac:dyDescent="0.3">
      <c r="B319" t="s">
        <v>130</v>
      </c>
      <c r="I319">
        <v>16</v>
      </c>
      <c r="J319">
        <v>250</v>
      </c>
      <c r="K319">
        <f t="shared" si="125"/>
        <v>0</v>
      </c>
      <c r="L319">
        <f t="shared" si="126"/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 t="shared" si="127"/>
        <v>0</v>
      </c>
      <c r="X319">
        <f t="shared" si="128"/>
        <v>25</v>
      </c>
      <c r="Y319">
        <f t="shared" si="132"/>
        <v>78125</v>
      </c>
      <c r="Z319">
        <f t="shared" si="130"/>
        <v>16</v>
      </c>
      <c r="AA319">
        <f t="shared" si="133"/>
        <v>300</v>
      </c>
    </row>
    <row r="320" spans="1:33" ht="13" customHeight="1" x14ac:dyDescent="0.3">
      <c r="B320" t="s">
        <v>134</v>
      </c>
      <c r="I320">
        <v>16</v>
      </c>
      <c r="J320">
        <v>250</v>
      </c>
      <c r="K320">
        <f t="shared" si="125"/>
        <v>0</v>
      </c>
      <c r="L320">
        <f t="shared" si="126"/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 t="shared" si="127"/>
        <v>0</v>
      </c>
      <c r="X320">
        <f t="shared" si="128"/>
        <v>15</v>
      </c>
      <c r="Y320">
        <f t="shared" si="132"/>
        <v>46875</v>
      </c>
      <c r="Z320">
        <f t="shared" si="130"/>
        <v>6</v>
      </c>
      <c r="AA320">
        <f t="shared" si="133"/>
        <v>112.5</v>
      </c>
    </row>
    <row r="321" spans="1:33" x14ac:dyDescent="0.3">
      <c r="A321" t="s">
        <v>573</v>
      </c>
      <c r="I321">
        <v>8</v>
      </c>
      <c r="J321">
        <v>250</v>
      </c>
      <c r="K321">
        <f t="shared" si="125"/>
        <v>2414</v>
      </c>
      <c r="L321">
        <f t="shared" si="126"/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 t="shared" si="127"/>
        <v>60.250400000000013</v>
      </c>
      <c r="X321">
        <f t="shared" si="128"/>
        <v>77</v>
      </c>
      <c r="Y321">
        <f t="shared" ref="Y321:Y326" si="134">X321*50000/16</f>
        <v>240625</v>
      </c>
      <c r="Z321">
        <f t="shared" si="130"/>
        <v>63</v>
      </c>
      <c r="AA321">
        <f t="shared" ref="AA321:AA326" si="135">Z321*300/16</f>
        <v>1181.25</v>
      </c>
    </row>
    <row r="322" spans="1:33" x14ac:dyDescent="0.3">
      <c r="B322" t="s">
        <v>126</v>
      </c>
      <c r="I322">
        <v>8</v>
      </c>
      <c r="J322">
        <v>250</v>
      </c>
      <c r="K322">
        <f t="shared" si="125"/>
        <v>2414</v>
      </c>
      <c r="L322">
        <f t="shared" si="126"/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 t="shared" si="127"/>
        <v>60.250400000000013</v>
      </c>
      <c r="X322">
        <f t="shared" si="128"/>
        <v>74</v>
      </c>
      <c r="Y322">
        <f t="shared" si="134"/>
        <v>231250</v>
      </c>
      <c r="Z322">
        <f t="shared" si="130"/>
        <v>59</v>
      </c>
      <c r="AA322">
        <f t="shared" si="135"/>
        <v>1106.25</v>
      </c>
    </row>
    <row r="323" spans="1:33" x14ac:dyDescent="0.3">
      <c r="B323" t="s">
        <v>127</v>
      </c>
      <c r="I323">
        <v>8</v>
      </c>
      <c r="J323">
        <v>250</v>
      </c>
      <c r="K323">
        <f t="shared" si="125"/>
        <v>2414</v>
      </c>
      <c r="L323">
        <f t="shared" si="126"/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 t="shared" si="127"/>
        <v>60.250400000000013</v>
      </c>
      <c r="X323">
        <f t="shared" si="128"/>
        <v>77</v>
      </c>
      <c r="Y323">
        <f t="shared" si="134"/>
        <v>240625</v>
      </c>
      <c r="Z323">
        <f t="shared" si="130"/>
        <v>63</v>
      </c>
      <c r="AA323">
        <f t="shared" si="135"/>
        <v>1181.25</v>
      </c>
    </row>
    <row r="324" spans="1:33" x14ac:dyDescent="0.3">
      <c r="B324" t="s">
        <v>128</v>
      </c>
      <c r="I324">
        <v>8</v>
      </c>
      <c r="J324">
        <v>250</v>
      </c>
      <c r="K324">
        <f t="shared" si="125"/>
        <v>2414</v>
      </c>
      <c r="L324">
        <f t="shared" si="126"/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 t="shared" si="127"/>
        <v>60.250400000000013</v>
      </c>
      <c r="X324">
        <f t="shared" si="128"/>
        <v>82</v>
      </c>
      <c r="Y324">
        <f t="shared" si="134"/>
        <v>256250</v>
      </c>
      <c r="Z324">
        <f t="shared" si="130"/>
        <v>67</v>
      </c>
      <c r="AA324">
        <f t="shared" si="135"/>
        <v>1256.25</v>
      </c>
    </row>
    <row r="325" spans="1:33" x14ac:dyDescent="0.3">
      <c r="B325" t="s">
        <v>130</v>
      </c>
      <c r="I325">
        <v>8</v>
      </c>
      <c r="J325">
        <v>250</v>
      </c>
      <c r="K325">
        <f t="shared" si="125"/>
        <v>2414</v>
      </c>
      <c r="L325">
        <f t="shared" si="126"/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 t="shared" si="127"/>
        <v>60.250400000000013</v>
      </c>
      <c r="X325">
        <f t="shared" si="128"/>
        <v>83</v>
      </c>
      <c r="Y325">
        <f t="shared" si="134"/>
        <v>259375</v>
      </c>
      <c r="Z325">
        <f t="shared" si="130"/>
        <v>68</v>
      </c>
      <c r="AA325">
        <f t="shared" si="135"/>
        <v>1275</v>
      </c>
    </row>
    <row r="326" spans="1:33" x14ac:dyDescent="0.3">
      <c r="B326" t="s">
        <v>134</v>
      </c>
      <c r="I326">
        <v>8</v>
      </c>
      <c r="J326">
        <v>250</v>
      </c>
      <c r="K326">
        <f t="shared" si="125"/>
        <v>2414</v>
      </c>
      <c r="L326">
        <f t="shared" si="126"/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 t="shared" si="127"/>
        <v>60.250400000000013</v>
      </c>
      <c r="X326">
        <f t="shared" si="128"/>
        <v>73</v>
      </c>
      <c r="Y326">
        <f t="shared" si="134"/>
        <v>228125</v>
      </c>
      <c r="Z326">
        <f t="shared" si="130"/>
        <v>59</v>
      </c>
      <c r="AA326">
        <f t="shared" si="135"/>
        <v>1106.25</v>
      </c>
    </row>
    <row r="327" spans="1:33" x14ac:dyDescent="0.3">
      <c r="A327" t="s">
        <v>147</v>
      </c>
      <c r="B327" t="s">
        <v>126</v>
      </c>
      <c r="I327">
        <v>8</v>
      </c>
      <c r="J327">
        <v>250</v>
      </c>
      <c r="K327">
        <f t="shared" si="125"/>
        <v>0</v>
      </c>
      <c r="L327">
        <f t="shared" si="126"/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 t="shared" si="127"/>
        <v>0</v>
      </c>
      <c r="X327">
        <f t="shared" si="128"/>
        <v>24</v>
      </c>
      <c r="Y327">
        <f t="shared" ref="Y327:Y342" si="136">X327*50000/16</f>
        <v>75000</v>
      </c>
      <c r="Z327">
        <f t="shared" si="130"/>
        <v>10</v>
      </c>
      <c r="AA327">
        <f t="shared" ref="AA327:AA342" si="137">Z327*300/16</f>
        <v>187.5</v>
      </c>
    </row>
    <row r="328" spans="1:33" x14ac:dyDescent="0.3">
      <c r="B328" t="s">
        <v>127</v>
      </c>
      <c r="I328">
        <v>8</v>
      </c>
      <c r="J328">
        <v>250</v>
      </c>
      <c r="K328">
        <f t="shared" si="125"/>
        <v>0</v>
      </c>
      <c r="L328">
        <f t="shared" si="126"/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 t="shared" si="127"/>
        <v>0</v>
      </c>
      <c r="X328">
        <f t="shared" si="128"/>
        <v>28</v>
      </c>
      <c r="Y328">
        <f t="shared" si="136"/>
        <v>87500</v>
      </c>
      <c r="Z328">
        <f t="shared" si="130"/>
        <v>13</v>
      </c>
      <c r="AA328">
        <f t="shared" si="137"/>
        <v>243.75</v>
      </c>
    </row>
    <row r="329" spans="1:33" x14ac:dyDescent="0.3">
      <c r="B329" t="s">
        <v>128</v>
      </c>
      <c r="I329">
        <v>8</v>
      </c>
      <c r="J329">
        <v>250</v>
      </c>
      <c r="K329">
        <f t="shared" si="125"/>
        <v>0</v>
      </c>
      <c r="L329">
        <f t="shared" si="126"/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 t="shared" si="127"/>
        <v>0</v>
      </c>
      <c r="X329">
        <f t="shared" si="128"/>
        <v>32</v>
      </c>
      <c r="Y329">
        <f t="shared" si="136"/>
        <v>100000</v>
      </c>
      <c r="Z329">
        <f t="shared" si="130"/>
        <v>18</v>
      </c>
      <c r="AA329">
        <f t="shared" si="137"/>
        <v>337.5</v>
      </c>
    </row>
    <row r="330" spans="1:33" x14ac:dyDescent="0.3">
      <c r="B330" t="s">
        <v>130</v>
      </c>
      <c r="I330">
        <v>8</v>
      </c>
      <c r="J330">
        <v>250</v>
      </c>
      <c r="K330">
        <f t="shared" si="125"/>
        <v>0</v>
      </c>
      <c r="L330">
        <f t="shared" si="126"/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 t="shared" si="127"/>
        <v>0</v>
      </c>
      <c r="X330">
        <f t="shared" si="128"/>
        <v>33</v>
      </c>
      <c r="Y330">
        <f t="shared" si="136"/>
        <v>103125</v>
      </c>
      <c r="Z330">
        <f t="shared" si="130"/>
        <v>19</v>
      </c>
      <c r="AA330">
        <f t="shared" si="137"/>
        <v>356.25</v>
      </c>
    </row>
    <row r="331" spans="1:33" ht="13" customHeight="1" x14ac:dyDescent="0.3">
      <c r="B331" t="s">
        <v>134</v>
      </c>
      <c r="I331">
        <v>8</v>
      </c>
      <c r="J331">
        <v>250</v>
      </c>
      <c r="K331">
        <f t="shared" si="125"/>
        <v>0</v>
      </c>
      <c r="L331">
        <f t="shared" si="126"/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 t="shared" si="127"/>
        <v>0</v>
      </c>
      <c r="X331">
        <f t="shared" si="128"/>
        <v>23</v>
      </c>
      <c r="Y331">
        <f t="shared" si="136"/>
        <v>71875</v>
      </c>
      <c r="Z331">
        <f t="shared" si="130"/>
        <v>9</v>
      </c>
      <c r="AA331">
        <f t="shared" si="137"/>
        <v>168.75</v>
      </c>
    </row>
    <row r="332" spans="1:33" x14ac:dyDescent="0.3">
      <c r="A332" t="s">
        <v>574</v>
      </c>
      <c r="G332">
        <v>2009</v>
      </c>
      <c r="I332">
        <v>8</v>
      </c>
      <c r="J332">
        <v>250</v>
      </c>
      <c r="K332">
        <f t="shared" si="125"/>
        <v>1475</v>
      </c>
      <c r="L332">
        <f t="shared" ref="L332:L340" si="138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2" si="139">U332*V332*9.8</f>
        <v>46.608800000000002</v>
      </c>
      <c r="X332">
        <f t="shared" ref="X332:X342" si="140">MAX(1, INT(U332/10+SQRT(J332)/20+SQRT(L332)+V332+SQRT(R332)/2+SQRT(T332)-SQRT(185)+20-I332))</f>
        <v>63</v>
      </c>
      <c r="Y332">
        <f t="shared" si="136"/>
        <v>196875</v>
      </c>
      <c r="Z332">
        <f t="shared" ref="Z332:Z342" si="141">MAX(1, ROUND((SQRT(J332)/100+SQRT(L332)+V332+(40/I332-2)+SQRT(R332)/2+SQRT(T332)-SQRT(185)), 0))</f>
        <v>48</v>
      </c>
      <c r="AA332">
        <f t="shared" si="137"/>
        <v>900</v>
      </c>
      <c r="AF332" t="s">
        <v>88</v>
      </c>
      <c r="AG332" t="s">
        <v>492</v>
      </c>
    </row>
    <row r="333" spans="1:33" x14ac:dyDescent="0.3">
      <c r="B333" t="s">
        <v>126</v>
      </c>
      <c r="I333">
        <v>8</v>
      </c>
      <c r="J333">
        <v>250</v>
      </c>
      <c r="K333">
        <f t="shared" ref="K333:K340" si="142">ROUND(M333/0.745699872,0)</f>
        <v>1475</v>
      </c>
      <c r="L333">
        <f t="shared" si="138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9"/>
        <v>46.608800000000002</v>
      </c>
      <c r="X333">
        <f t="shared" si="140"/>
        <v>64</v>
      </c>
      <c r="Y333">
        <f t="shared" si="136"/>
        <v>200000</v>
      </c>
      <c r="Z333">
        <f t="shared" si="141"/>
        <v>49</v>
      </c>
      <c r="AA333">
        <f t="shared" si="137"/>
        <v>918.75</v>
      </c>
      <c r="AF333" t="s">
        <v>88</v>
      </c>
      <c r="AG333" t="s">
        <v>492</v>
      </c>
    </row>
    <row r="334" spans="1:33" x14ac:dyDescent="0.3">
      <c r="B334" t="s">
        <v>392</v>
      </c>
      <c r="I334">
        <v>8</v>
      </c>
      <c r="J334">
        <v>250</v>
      </c>
      <c r="K334">
        <f t="shared" si="142"/>
        <v>1475</v>
      </c>
      <c r="L334">
        <f t="shared" si="138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9"/>
        <v>46.608800000000002</v>
      </c>
      <c r="X334">
        <f t="shared" si="140"/>
        <v>72</v>
      </c>
      <c r="Y334">
        <f t="shared" si="136"/>
        <v>225000</v>
      </c>
      <c r="Z334">
        <f t="shared" si="141"/>
        <v>57</v>
      </c>
      <c r="AA334">
        <f t="shared" si="137"/>
        <v>1068.75</v>
      </c>
      <c r="AF334" t="s">
        <v>88</v>
      </c>
      <c r="AG334" t="s">
        <v>492</v>
      </c>
    </row>
    <row r="335" spans="1:33" x14ac:dyDescent="0.3">
      <c r="B335" t="s">
        <v>133</v>
      </c>
      <c r="I335">
        <v>8</v>
      </c>
      <c r="J335">
        <v>250</v>
      </c>
      <c r="K335">
        <f t="shared" si="142"/>
        <v>1475</v>
      </c>
      <c r="L335">
        <f t="shared" si="138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9"/>
        <v>46.608800000000002</v>
      </c>
      <c r="X335">
        <f t="shared" si="140"/>
        <v>74</v>
      </c>
      <c r="Y335">
        <f t="shared" si="136"/>
        <v>231250</v>
      </c>
      <c r="Z335">
        <f t="shared" si="141"/>
        <v>59</v>
      </c>
      <c r="AA335">
        <f t="shared" si="137"/>
        <v>1106.25</v>
      </c>
      <c r="AF335" t="s">
        <v>88</v>
      </c>
      <c r="AG335" t="s">
        <v>492</v>
      </c>
    </row>
    <row r="336" spans="1:33" x14ac:dyDescent="0.3">
      <c r="B336" t="s">
        <v>134</v>
      </c>
      <c r="I336">
        <v>8</v>
      </c>
      <c r="J336">
        <v>250</v>
      </c>
      <c r="K336">
        <f t="shared" si="142"/>
        <v>1475</v>
      </c>
      <c r="L336">
        <f t="shared" si="138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9"/>
        <v>46.608800000000002</v>
      </c>
      <c r="X336">
        <f t="shared" si="140"/>
        <v>72</v>
      </c>
      <c r="Y336">
        <f t="shared" si="136"/>
        <v>225000</v>
      </c>
      <c r="Z336">
        <f t="shared" si="141"/>
        <v>57</v>
      </c>
      <c r="AA336">
        <f t="shared" si="137"/>
        <v>1068.75</v>
      </c>
      <c r="AF336" t="s">
        <v>88</v>
      </c>
      <c r="AG336" t="s">
        <v>492</v>
      </c>
    </row>
    <row r="337" spans="1:33" x14ac:dyDescent="0.3">
      <c r="A337" t="s">
        <v>147</v>
      </c>
      <c r="B337" t="s">
        <v>126</v>
      </c>
      <c r="I337">
        <v>8</v>
      </c>
      <c r="J337">
        <v>250</v>
      </c>
      <c r="K337">
        <f t="shared" si="142"/>
        <v>0</v>
      </c>
      <c r="L337">
        <f t="shared" si="138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9"/>
        <v>0</v>
      </c>
      <c r="X337">
        <f t="shared" si="140"/>
        <v>25</v>
      </c>
      <c r="Y337">
        <f t="shared" si="136"/>
        <v>78125</v>
      </c>
      <c r="Z337">
        <f t="shared" si="141"/>
        <v>10</v>
      </c>
      <c r="AA337">
        <f t="shared" si="137"/>
        <v>187.5</v>
      </c>
      <c r="AF337" t="s">
        <v>88</v>
      </c>
      <c r="AG337" t="s">
        <v>492</v>
      </c>
    </row>
    <row r="338" spans="1:33" x14ac:dyDescent="0.3">
      <c r="B338" t="s">
        <v>392</v>
      </c>
      <c r="I338">
        <v>8</v>
      </c>
      <c r="J338">
        <v>250</v>
      </c>
      <c r="K338">
        <f t="shared" si="142"/>
        <v>0</v>
      </c>
      <c r="L338">
        <f t="shared" si="138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9"/>
        <v>0</v>
      </c>
      <c r="X338">
        <f t="shared" si="140"/>
        <v>34</v>
      </c>
      <c r="Y338">
        <f t="shared" si="136"/>
        <v>106250</v>
      </c>
      <c r="Z338">
        <f t="shared" si="141"/>
        <v>19</v>
      </c>
      <c r="AA338">
        <f t="shared" si="137"/>
        <v>356.25</v>
      </c>
      <c r="AF338" t="s">
        <v>88</v>
      </c>
      <c r="AG338" t="s">
        <v>492</v>
      </c>
    </row>
    <row r="339" spans="1:33" x14ac:dyDescent="0.3">
      <c r="B339" t="s">
        <v>133</v>
      </c>
      <c r="I339">
        <v>8</v>
      </c>
      <c r="J339">
        <v>250</v>
      </c>
      <c r="K339">
        <f t="shared" si="142"/>
        <v>0</v>
      </c>
      <c r="L339">
        <f t="shared" si="138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9"/>
        <v>0</v>
      </c>
      <c r="X339">
        <f t="shared" si="140"/>
        <v>35</v>
      </c>
      <c r="Y339">
        <f t="shared" si="136"/>
        <v>109375</v>
      </c>
      <c r="Z339">
        <f t="shared" si="141"/>
        <v>20</v>
      </c>
      <c r="AA339">
        <f t="shared" si="137"/>
        <v>375</v>
      </c>
      <c r="AF339" t="s">
        <v>88</v>
      </c>
      <c r="AG339" t="s">
        <v>492</v>
      </c>
    </row>
    <row r="340" spans="1:33" x14ac:dyDescent="0.3">
      <c r="B340" t="s">
        <v>134</v>
      </c>
      <c r="I340">
        <v>8</v>
      </c>
      <c r="J340">
        <v>250</v>
      </c>
      <c r="K340">
        <f t="shared" si="142"/>
        <v>0</v>
      </c>
      <c r="L340">
        <f t="shared" si="138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9"/>
        <v>0</v>
      </c>
      <c r="X340">
        <f t="shared" si="140"/>
        <v>34</v>
      </c>
      <c r="Y340">
        <f t="shared" si="136"/>
        <v>106250</v>
      </c>
      <c r="Z340">
        <f t="shared" si="141"/>
        <v>19</v>
      </c>
      <c r="AA340">
        <f t="shared" si="137"/>
        <v>356.25</v>
      </c>
      <c r="AF340" t="s">
        <v>88</v>
      </c>
      <c r="AG340" t="s">
        <v>492</v>
      </c>
    </row>
    <row r="341" spans="1:33" x14ac:dyDescent="0.3">
      <c r="A341" t="s">
        <v>576</v>
      </c>
      <c r="I341">
        <v>12</v>
      </c>
      <c r="J341">
        <v>160</v>
      </c>
      <c r="K341">
        <f t="shared" ref="K341:K348" si="143">ROUND(M341/0.745699872,0)</f>
        <v>7322</v>
      </c>
      <c r="L341">
        <f t="shared" ref="L341:L348" si="144">ROUND(M341/0.73549875,0)</f>
        <v>7424</v>
      </c>
      <c r="M341">
        <v>5460</v>
      </c>
      <c r="R341">
        <v>0</v>
      </c>
      <c r="T341">
        <v>185</v>
      </c>
      <c r="U341">
        <v>276</v>
      </c>
      <c r="V341">
        <v>0.1812</v>
      </c>
      <c r="W341">
        <f t="shared" si="139"/>
        <v>490.10976000000005</v>
      </c>
      <c r="X341">
        <f t="shared" si="140"/>
        <v>122</v>
      </c>
      <c r="Y341">
        <f t="shared" si="136"/>
        <v>381250</v>
      </c>
      <c r="Z341">
        <f t="shared" si="141"/>
        <v>88</v>
      </c>
      <c r="AA341">
        <f t="shared" si="137"/>
        <v>1650</v>
      </c>
    </row>
    <row r="342" spans="1:33" x14ac:dyDescent="0.3">
      <c r="A342" t="s">
        <v>575</v>
      </c>
      <c r="I342">
        <v>12</v>
      </c>
      <c r="J342">
        <v>160</v>
      </c>
      <c r="K342">
        <f t="shared" ref="K342" si="145">ROUND(M342/0.745699872,0)</f>
        <v>9655</v>
      </c>
      <c r="L342">
        <f t="shared" si="144"/>
        <v>9789</v>
      </c>
      <c r="M342">
        <v>7200</v>
      </c>
      <c r="R342">
        <v>0</v>
      </c>
      <c r="T342">
        <v>185</v>
      </c>
      <c r="U342">
        <v>126</v>
      </c>
      <c r="V342">
        <v>0.34</v>
      </c>
      <c r="W342">
        <f t="shared" si="139"/>
        <v>419.83200000000005</v>
      </c>
      <c r="X342">
        <f t="shared" si="140"/>
        <v>120</v>
      </c>
      <c r="Y342">
        <f t="shared" si="136"/>
        <v>375000</v>
      </c>
      <c r="Z342">
        <f t="shared" si="141"/>
        <v>101</v>
      </c>
      <c r="AA342">
        <f t="shared" si="137"/>
        <v>1893.75</v>
      </c>
    </row>
    <row r="343" spans="1:33" x14ac:dyDescent="0.3">
      <c r="A343" t="s">
        <v>147</v>
      </c>
      <c r="B343" t="s">
        <v>126</v>
      </c>
      <c r="I343">
        <v>12</v>
      </c>
      <c r="J343">
        <v>160</v>
      </c>
      <c r="K343">
        <f t="shared" si="143"/>
        <v>0</v>
      </c>
      <c r="L343">
        <f t="shared" si="144"/>
        <v>0</v>
      </c>
      <c r="M343">
        <v>0</v>
      </c>
      <c r="N343" t="s">
        <v>86</v>
      </c>
      <c r="R343">
        <v>93</v>
      </c>
      <c r="T343">
        <v>240</v>
      </c>
      <c r="U343">
        <v>53</v>
      </c>
      <c r="V343">
        <v>0</v>
      </c>
      <c r="W343">
        <f t="shared" ref="W343:W349" si="146">U343*V343*9.8</f>
        <v>0</v>
      </c>
      <c r="X343">
        <f t="shared" ref="X343:X351" si="147">MAX(1, INT(U343/10+SQRT(J343)/20+SQRT(L343)+V343+SQRT(R343)/2+SQRT(T343)-SQRT(185)+20-I343))</f>
        <v>20</v>
      </c>
      <c r="Y343">
        <f t="shared" ref="Y343:Y351" si="148">X343*50000/16</f>
        <v>62500</v>
      </c>
      <c r="Z343">
        <f t="shared" ref="Z343:Z351" si="149">MAX(1, ROUND((SQRT(J343)/100+SQRT(L343)+V343+(40/I343-2)+SQRT(R343)/2+SQRT(T343)-SQRT(185)), 0))</f>
        <v>8</v>
      </c>
      <c r="AA343">
        <f t="shared" ref="AA343:AA351" si="150">Z343*300/16</f>
        <v>150</v>
      </c>
    </row>
    <row r="344" spans="1:33" x14ac:dyDescent="0.3">
      <c r="B344" t="s">
        <v>127</v>
      </c>
      <c r="I344">
        <v>12</v>
      </c>
      <c r="J344">
        <v>160</v>
      </c>
      <c r="K344">
        <f t="shared" si="143"/>
        <v>0</v>
      </c>
      <c r="L344">
        <f t="shared" si="144"/>
        <v>0</v>
      </c>
      <c r="M344">
        <v>0</v>
      </c>
      <c r="N344" t="s">
        <v>86</v>
      </c>
      <c r="R344">
        <v>71</v>
      </c>
      <c r="T344">
        <v>400</v>
      </c>
      <c r="U344">
        <v>53</v>
      </c>
      <c r="V344">
        <v>0</v>
      </c>
      <c r="W344">
        <f t="shared" si="146"/>
        <v>0</v>
      </c>
      <c r="X344">
        <f t="shared" si="147"/>
        <v>24</v>
      </c>
      <c r="Y344">
        <f t="shared" si="148"/>
        <v>75000</v>
      </c>
      <c r="Z344">
        <f t="shared" si="149"/>
        <v>12</v>
      </c>
      <c r="AA344">
        <f t="shared" si="150"/>
        <v>225</v>
      </c>
    </row>
    <row r="345" spans="1:33" x14ac:dyDescent="0.3">
      <c r="B345" t="s">
        <v>128</v>
      </c>
      <c r="I345">
        <v>12</v>
      </c>
      <c r="J345">
        <v>160</v>
      </c>
      <c r="K345">
        <f t="shared" si="143"/>
        <v>0</v>
      </c>
      <c r="L345">
        <f t="shared" si="144"/>
        <v>0</v>
      </c>
      <c r="M345">
        <v>0</v>
      </c>
      <c r="N345" t="s">
        <v>86</v>
      </c>
      <c r="R345">
        <v>30</v>
      </c>
      <c r="T345">
        <v>640</v>
      </c>
      <c r="U345">
        <v>53</v>
      </c>
      <c r="V345">
        <v>0</v>
      </c>
      <c r="W345">
        <f t="shared" si="146"/>
        <v>0</v>
      </c>
      <c r="X345">
        <f t="shared" si="147"/>
        <v>28</v>
      </c>
      <c r="Y345">
        <f t="shared" si="148"/>
        <v>87500</v>
      </c>
      <c r="Z345">
        <f t="shared" si="149"/>
        <v>16</v>
      </c>
      <c r="AA345">
        <f t="shared" si="150"/>
        <v>300</v>
      </c>
    </row>
    <row r="346" spans="1:33" x14ac:dyDescent="0.3">
      <c r="B346" t="s">
        <v>130</v>
      </c>
      <c r="I346">
        <v>12</v>
      </c>
      <c r="J346">
        <v>160</v>
      </c>
      <c r="K346">
        <f t="shared" si="143"/>
        <v>0</v>
      </c>
      <c r="L346">
        <f t="shared" si="144"/>
        <v>0</v>
      </c>
      <c r="M346">
        <v>0</v>
      </c>
      <c r="N346" t="s">
        <v>86</v>
      </c>
      <c r="R346">
        <v>24</v>
      </c>
      <c r="T346">
        <v>720</v>
      </c>
      <c r="U346">
        <v>53</v>
      </c>
      <c r="V346">
        <v>0</v>
      </c>
      <c r="W346">
        <f t="shared" si="146"/>
        <v>0</v>
      </c>
      <c r="X346">
        <f t="shared" si="147"/>
        <v>29</v>
      </c>
      <c r="Y346">
        <f t="shared" si="148"/>
        <v>90625</v>
      </c>
      <c r="Z346">
        <f t="shared" si="149"/>
        <v>17</v>
      </c>
      <c r="AA346">
        <f t="shared" si="150"/>
        <v>318.75</v>
      </c>
    </row>
    <row r="347" spans="1:33" ht="13" customHeight="1" x14ac:dyDescent="0.3">
      <c r="B347" t="s">
        <v>134</v>
      </c>
      <c r="I347">
        <v>12</v>
      </c>
      <c r="J347">
        <v>160</v>
      </c>
      <c r="K347">
        <f t="shared" si="143"/>
        <v>0</v>
      </c>
      <c r="L347">
        <f t="shared" si="144"/>
        <v>0</v>
      </c>
      <c r="M347">
        <v>0</v>
      </c>
      <c r="N347" t="s">
        <v>86</v>
      </c>
      <c r="R347">
        <v>72</v>
      </c>
      <c r="T347">
        <v>240</v>
      </c>
      <c r="U347">
        <v>53</v>
      </c>
      <c r="V347">
        <v>0</v>
      </c>
      <c r="W347">
        <f t="shared" si="146"/>
        <v>0</v>
      </c>
      <c r="X347">
        <f t="shared" si="147"/>
        <v>20</v>
      </c>
      <c r="Y347">
        <f t="shared" si="148"/>
        <v>62500</v>
      </c>
      <c r="Z347">
        <f t="shared" si="149"/>
        <v>8</v>
      </c>
      <c r="AA347">
        <f t="shared" si="150"/>
        <v>150</v>
      </c>
    </row>
    <row r="348" spans="1:33" x14ac:dyDescent="0.3">
      <c r="A348" t="s">
        <v>587</v>
      </c>
      <c r="I348">
        <v>16</v>
      </c>
      <c r="J348">
        <v>200</v>
      </c>
      <c r="K348">
        <f t="shared" si="143"/>
        <v>1073</v>
      </c>
      <c r="L348">
        <f t="shared" si="144"/>
        <v>1088</v>
      </c>
      <c r="M348">
        <v>800</v>
      </c>
      <c r="R348">
        <v>68</v>
      </c>
      <c r="T348">
        <v>400</v>
      </c>
      <c r="U348">
        <v>56</v>
      </c>
      <c r="V348">
        <v>6.0999999999999999E-2</v>
      </c>
      <c r="W348">
        <f t="shared" si="146"/>
        <v>33.476800000000004</v>
      </c>
      <c r="X348">
        <f t="shared" si="147"/>
        <v>53</v>
      </c>
      <c r="Y348">
        <f t="shared" si="148"/>
        <v>165625</v>
      </c>
      <c r="Z348">
        <f t="shared" si="149"/>
        <v>44</v>
      </c>
      <c r="AA348">
        <f t="shared" si="150"/>
        <v>825</v>
      </c>
    </row>
    <row r="349" spans="1:33" x14ac:dyDescent="0.3">
      <c r="B349" t="s">
        <v>126</v>
      </c>
      <c r="I349">
        <v>16</v>
      </c>
      <c r="J349">
        <v>200</v>
      </c>
      <c r="K349">
        <f t="shared" ref="K349:K351" si="151">ROUND(M349/0.745699872,0)</f>
        <v>1073</v>
      </c>
      <c r="L349">
        <f t="shared" ref="L349:L351" si="152">ROUND(M349/0.73549875,0)</f>
        <v>1088</v>
      </c>
      <c r="M349">
        <v>800</v>
      </c>
      <c r="R349">
        <v>108</v>
      </c>
      <c r="T349">
        <v>240</v>
      </c>
      <c r="U349">
        <v>56</v>
      </c>
      <c r="V349">
        <v>6.0999999999999999E-2</v>
      </c>
      <c r="W349">
        <f t="shared" si="146"/>
        <v>33.476800000000004</v>
      </c>
      <c r="X349">
        <f t="shared" si="147"/>
        <v>50</v>
      </c>
      <c r="Y349">
        <f t="shared" si="148"/>
        <v>156250</v>
      </c>
      <c r="Z349">
        <f t="shared" si="149"/>
        <v>41</v>
      </c>
      <c r="AA349">
        <f t="shared" si="150"/>
        <v>768.75</v>
      </c>
    </row>
    <row r="350" spans="1:33" x14ac:dyDescent="0.3">
      <c r="B350" t="s">
        <v>127</v>
      </c>
      <c r="I350">
        <v>16</v>
      </c>
      <c r="J350">
        <v>200</v>
      </c>
      <c r="K350">
        <f t="shared" ref="K350" si="153">ROUND(M350/0.745699872,0)</f>
        <v>1073</v>
      </c>
      <c r="L350">
        <f t="shared" ref="L350" si="154">ROUND(M350/0.73549875,0)</f>
        <v>1088</v>
      </c>
      <c r="M350">
        <v>800</v>
      </c>
      <c r="R350">
        <v>72</v>
      </c>
      <c r="T350">
        <v>400</v>
      </c>
      <c r="U350">
        <v>56</v>
      </c>
      <c r="V350">
        <v>6.0999999999999999E-2</v>
      </c>
      <c r="W350">
        <f t="shared" ref="W350" si="155">U350*V350*9.8</f>
        <v>33.476800000000004</v>
      </c>
      <c r="X350">
        <f t="shared" ref="X350" si="156">MAX(1, INT(U350/10+SQRT(J350)/20+SQRT(L350)+V350+SQRT(R350)/2+SQRT(T350)-SQRT(185)+20-I350))</f>
        <v>53</v>
      </c>
      <c r="Y350">
        <f t="shared" ref="Y350" si="157">X350*50000/16</f>
        <v>165625</v>
      </c>
      <c r="Z350">
        <f t="shared" ref="Z350" si="158">MAX(1, ROUND((SQRT(J350)/100+SQRT(L350)+V350+(40/I350-2)+SQRT(R350)/2+SQRT(T350)-SQRT(185)), 0))</f>
        <v>44</v>
      </c>
      <c r="AA350">
        <f t="shared" ref="AA350" si="159">Z350*300/16</f>
        <v>825</v>
      </c>
    </row>
    <row r="351" spans="1:33" x14ac:dyDescent="0.3">
      <c r="A351" t="s">
        <v>147</v>
      </c>
      <c r="B351" t="s">
        <v>126</v>
      </c>
      <c r="I351">
        <v>16</v>
      </c>
      <c r="J351">
        <v>200</v>
      </c>
      <c r="K351">
        <f t="shared" si="151"/>
        <v>0</v>
      </c>
      <c r="L351">
        <f t="shared" si="152"/>
        <v>0</v>
      </c>
      <c r="M351">
        <v>0</v>
      </c>
      <c r="Q351" t="s">
        <v>588</v>
      </c>
      <c r="R351">
        <v>108</v>
      </c>
      <c r="T351">
        <v>240</v>
      </c>
      <c r="U351">
        <v>56</v>
      </c>
      <c r="V351">
        <v>0</v>
      </c>
      <c r="W351">
        <f>U351*V351*9.8</f>
        <v>0</v>
      </c>
      <c r="X351">
        <f t="shared" si="147"/>
        <v>17</v>
      </c>
      <c r="Y351">
        <f t="shared" si="148"/>
        <v>53125</v>
      </c>
      <c r="Z351">
        <f t="shared" si="149"/>
        <v>8</v>
      </c>
      <c r="AA351">
        <f t="shared" si="150"/>
        <v>150</v>
      </c>
    </row>
    <row r="352" spans="1:33" x14ac:dyDescent="0.3">
      <c r="B352" t="s">
        <v>126</v>
      </c>
      <c r="I352">
        <v>16</v>
      </c>
      <c r="J352">
        <v>200</v>
      </c>
      <c r="K352">
        <f t="shared" ref="K352:K353" si="160">ROUND(M352/0.745699872,0)</f>
        <v>0</v>
      </c>
      <c r="L352">
        <f t="shared" ref="L352:L353" si="161">ROUND(M352/0.73549875,0)</f>
        <v>0</v>
      </c>
      <c r="M352">
        <v>0</v>
      </c>
      <c r="R352">
        <v>72</v>
      </c>
      <c r="T352">
        <v>400</v>
      </c>
      <c r="U352">
        <v>56</v>
      </c>
      <c r="V352">
        <v>0</v>
      </c>
      <c r="W352">
        <f>U352*V352*9.8</f>
        <v>0</v>
      </c>
      <c r="X352">
        <f t="shared" ref="X352:X353" si="162">MAX(1, INT(U352/10+SQRT(J352)/20+SQRT(L352)+V352+SQRT(R352)/2+SQRT(T352)-SQRT(185)+20-I352))</f>
        <v>20</v>
      </c>
      <c r="Y352">
        <f t="shared" ref="Y352:Y353" si="163">X352*50000/16</f>
        <v>62500</v>
      </c>
      <c r="Z352">
        <f t="shared" ref="Z352:Z353" si="164">MAX(1, ROUND((SQRT(J352)/100+SQRT(L352)+V352+(40/I352-2)+SQRT(R352)/2+SQRT(T352)-SQRT(185)), 0))</f>
        <v>11</v>
      </c>
      <c r="AA352">
        <f t="shared" ref="AA352:AA353" si="165">Z352*300/16</f>
        <v>206.25</v>
      </c>
    </row>
    <row r="353" spans="1:33" x14ac:dyDescent="0.3">
      <c r="A353" t="s">
        <v>589</v>
      </c>
      <c r="I353">
        <v>4</v>
      </c>
      <c r="J353">
        <v>385</v>
      </c>
      <c r="K353">
        <f t="shared" si="160"/>
        <v>2038</v>
      </c>
      <c r="L353">
        <f t="shared" si="161"/>
        <v>2067</v>
      </c>
      <c r="M353">
        <v>1520</v>
      </c>
      <c r="R353">
        <v>0</v>
      </c>
      <c r="T353">
        <v>185</v>
      </c>
      <c r="U353">
        <v>51</v>
      </c>
      <c r="V353">
        <v>8.3000000000000004E-2</v>
      </c>
      <c r="W353">
        <f t="shared" ref="W353" si="166">U353*V353*9.8</f>
        <v>41.48340000000001</v>
      </c>
      <c r="X353">
        <f t="shared" si="162"/>
        <v>67</v>
      </c>
      <c r="Y353">
        <f t="shared" si="163"/>
        <v>209375</v>
      </c>
      <c r="Z353">
        <f t="shared" si="164"/>
        <v>54</v>
      </c>
      <c r="AA353">
        <f t="shared" si="165"/>
        <v>1012.5</v>
      </c>
      <c r="AF353" t="s">
        <v>591</v>
      </c>
      <c r="AG353" t="s">
        <v>590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19" workbookViewId="0">
      <selection activeCell="Q46" sqref="Q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4"/>
  <sheetViews>
    <sheetView zoomScaleNormal="100" workbookViewId="0">
      <pane ySplit="1" topLeftCell="A62" activePane="bottomLeft" state="frozen"/>
      <selection pane="bottomLeft" activeCell="S94" sqref="S94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N88" t="str">
        <f t="shared" ref="N88:N94" si="58">IF(M88&gt;=26.5,"E",IF(M88&gt;23.5,"D",IF(M88&gt;19.5,"C",IF(M88&gt;14.5,"B","A"))))</f>
        <v>A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4" si="59">S88*50000/16</f>
        <v>53125</v>
      </c>
      <c r="U88">
        <v>11</v>
      </c>
      <c r="V88">
        <f t="shared" ref="V88:V94" si="60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N89" t="str">
        <f t="shared" si="58"/>
        <v>A</v>
      </c>
      <c r="O89">
        <v>72</v>
      </c>
      <c r="P89">
        <v>12</v>
      </c>
      <c r="Q89">
        <v>200</v>
      </c>
      <c r="R89">
        <v>46.8</v>
      </c>
      <c r="S89">
        <f t="shared" ref="S89:S94" si="61">MEDIAN(0,255,ROUND(R89/20+SQRT(H89)/40+SQRT(O89)/2+(SQRT(Q89)-SQRT(185)), 0))</f>
        <v>7</v>
      </c>
      <c r="T89">
        <f t="shared" si="59"/>
        <v>21875</v>
      </c>
      <c r="U89">
        <f t="shared" ref="U89:U94" si="62">MEDIAN(0,255,ROUND(SQRT(H89)/200+SQRT(O89)/2+(SQRT(Q89)-SQRT(185)),0))</f>
        <v>5</v>
      </c>
      <c r="V89">
        <f t="shared" si="60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N90" t="str">
        <f t="shared" si="58"/>
        <v>A</v>
      </c>
      <c r="O90">
        <v>48</v>
      </c>
      <c r="P90">
        <v>8</v>
      </c>
      <c r="Q90">
        <v>144</v>
      </c>
      <c r="R90">
        <v>47</v>
      </c>
      <c r="S90">
        <f t="shared" si="61"/>
        <v>4</v>
      </c>
      <c r="T90">
        <f t="shared" si="59"/>
        <v>12500</v>
      </c>
      <c r="U90">
        <f t="shared" si="62"/>
        <v>2</v>
      </c>
      <c r="V90">
        <f t="shared" si="60"/>
        <v>450</v>
      </c>
    </row>
    <row r="91" spans="1:28" x14ac:dyDescent="0.3">
      <c r="A91" t="s">
        <v>583</v>
      </c>
      <c r="E91">
        <v>1994</v>
      </c>
      <c r="F91">
        <v>30</v>
      </c>
      <c r="G91">
        <v>20</v>
      </c>
      <c r="H91">
        <v>140</v>
      </c>
      <c r="I91" t="s">
        <v>290</v>
      </c>
      <c r="M91">
        <v>17</v>
      </c>
      <c r="N91" t="str">
        <f t="shared" si="58"/>
        <v>B</v>
      </c>
      <c r="O91">
        <v>72</v>
      </c>
      <c r="P91">
        <v>16</v>
      </c>
      <c r="Q91">
        <v>240</v>
      </c>
      <c r="R91">
        <v>49</v>
      </c>
      <c r="S91">
        <f t="shared" si="61"/>
        <v>9</v>
      </c>
      <c r="T91">
        <f t="shared" si="59"/>
        <v>28125</v>
      </c>
      <c r="U91">
        <f t="shared" si="62"/>
        <v>6</v>
      </c>
      <c r="V91">
        <f t="shared" si="60"/>
        <v>1350</v>
      </c>
    </row>
    <row r="92" spans="1:28" x14ac:dyDescent="0.3">
      <c r="A92" t="s">
        <v>584</v>
      </c>
      <c r="E92">
        <v>1994</v>
      </c>
      <c r="F92">
        <v>30</v>
      </c>
      <c r="G92">
        <v>20</v>
      </c>
      <c r="H92">
        <v>140</v>
      </c>
      <c r="I92" t="s">
        <v>290</v>
      </c>
      <c r="M92">
        <v>17</v>
      </c>
      <c r="N92" t="str">
        <f t="shared" si="58"/>
        <v>B</v>
      </c>
      <c r="O92">
        <v>48</v>
      </c>
      <c r="P92">
        <v>16</v>
      </c>
      <c r="Q92">
        <v>320</v>
      </c>
      <c r="R92">
        <v>54</v>
      </c>
      <c r="S92">
        <f t="shared" si="61"/>
        <v>11</v>
      </c>
      <c r="T92">
        <f t="shared" si="59"/>
        <v>34375</v>
      </c>
      <c r="U92">
        <f t="shared" si="62"/>
        <v>8</v>
      </c>
      <c r="V92">
        <f t="shared" si="60"/>
        <v>1800</v>
      </c>
    </row>
    <row r="93" spans="1:28" x14ac:dyDescent="0.3">
      <c r="A93" t="s">
        <v>585</v>
      </c>
      <c r="E93">
        <v>1994</v>
      </c>
      <c r="F93">
        <v>30</v>
      </c>
      <c r="G93">
        <v>20</v>
      </c>
      <c r="H93">
        <v>140</v>
      </c>
      <c r="I93" t="s">
        <v>290</v>
      </c>
      <c r="M93">
        <v>17</v>
      </c>
      <c r="N93" t="str">
        <f t="shared" si="58"/>
        <v>B</v>
      </c>
      <c r="O93">
        <v>39</v>
      </c>
      <c r="P93">
        <v>16</v>
      </c>
      <c r="Q93">
        <v>240</v>
      </c>
      <c r="R93">
        <v>53</v>
      </c>
      <c r="S93">
        <f t="shared" si="61"/>
        <v>8</v>
      </c>
      <c r="T93">
        <f t="shared" si="59"/>
        <v>25000</v>
      </c>
      <c r="U93">
        <f t="shared" si="62"/>
        <v>5</v>
      </c>
      <c r="V93">
        <f t="shared" si="60"/>
        <v>1125</v>
      </c>
    </row>
    <row r="94" spans="1:28" x14ac:dyDescent="0.3">
      <c r="A94" t="s">
        <v>586</v>
      </c>
      <c r="E94">
        <v>1994</v>
      </c>
      <c r="F94">
        <v>30</v>
      </c>
      <c r="G94">
        <v>20</v>
      </c>
      <c r="H94">
        <v>140</v>
      </c>
      <c r="I94" t="s">
        <v>290</v>
      </c>
      <c r="M94">
        <v>17</v>
      </c>
      <c r="N94" t="str">
        <f t="shared" si="58"/>
        <v>B</v>
      </c>
      <c r="O94">
        <v>0</v>
      </c>
      <c r="P94">
        <v>16</v>
      </c>
      <c r="Q94">
        <v>185</v>
      </c>
      <c r="R94">
        <v>60</v>
      </c>
      <c r="S94">
        <f t="shared" si="61"/>
        <v>3</v>
      </c>
      <c r="T94">
        <f t="shared" si="59"/>
        <v>9375</v>
      </c>
      <c r="U94">
        <f t="shared" si="62"/>
        <v>0</v>
      </c>
      <c r="V94">
        <f t="shared" si="6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2025-02-06T21:16:47Z</dcterms:modified>
</cp:coreProperties>
</file>