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site\China-Set-Trains-240406\docs\"/>
    </mc:Choice>
  </mc:AlternateContent>
  <xr:revisionPtr revIDLastSave="0" documentId="13_ncr:1_{BF8664FB-91F4-4F09-A236-B07C43D1C2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7" i="2" l="1"/>
  <c r="Y197" i="2" s="1"/>
  <c r="Z197" i="2" s="1"/>
  <c r="V201" i="2"/>
  <c r="K201" i="2"/>
  <c r="W201" i="2" s="1"/>
  <c r="X201" i="2" s="1"/>
  <c r="V200" i="2"/>
  <c r="K200" i="2"/>
  <c r="Y200" i="2" s="1"/>
  <c r="Z200" i="2" s="1"/>
  <c r="V199" i="2"/>
  <c r="K199" i="2"/>
  <c r="Y199" i="2" s="1"/>
  <c r="Z199" i="2" s="1"/>
  <c r="Y198" i="2"/>
  <c r="Z198" i="2" s="1"/>
  <c r="V198" i="2"/>
  <c r="K198" i="2"/>
  <c r="W198" i="2" s="1"/>
  <c r="X198" i="2" s="1"/>
  <c r="V197" i="2"/>
  <c r="K191" i="2"/>
  <c r="V196" i="2"/>
  <c r="K196" i="2"/>
  <c r="Y196" i="2" s="1"/>
  <c r="Z196" i="2" s="1"/>
  <c r="V195" i="2"/>
  <c r="K195" i="2"/>
  <c r="W195" i="2" s="1"/>
  <c r="X195" i="2" s="1"/>
  <c r="V194" i="2"/>
  <c r="K194" i="2"/>
  <c r="Y194" i="2" s="1"/>
  <c r="Z194" i="2" s="1"/>
  <c r="V193" i="2"/>
  <c r="K193" i="2"/>
  <c r="Y193" i="2" s="1"/>
  <c r="Z193" i="2" s="1"/>
  <c r="V192" i="2"/>
  <c r="K192" i="2"/>
  <c r="Y192" i="2" s="1"/>
  <c r="Z192" i="2" s="1"/>
  <c r="Y191" i="2"/>
  <c r="Z191" i="2" s="1"/>
  <c r="W191" i="2"/>
  <c r="X191" i="2" s="1"/>
  <c r="V191" i="2"/>
  <c r="Q75" i="3"/>
  <c r="R75" i="3" s="1"/>
  <c r="S75" i="3"/>
  <c r="T75" i="3" s="1"/>
  <c r="V190" i="2"/>
  <c r="V189" i="2"/>
  <c r="V188" i="2"/>
  <c r="K190" i="2"/>
  <c r="W190" i="2" s="1"/>
  <c r="X190" i="2" s="1"/>
  <c r="K189" i="2"/>
  <c r="W189" i="2" s="1"/>
  <c r="X189" i="2" s="1"/>
  <c r="K188" i="2"/>
  <c r="W188" i="2" s="1"/>
  <c r="X188" i="2" s="1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Q52" i="1"/>
  <c r="T51" i="1"/>
  <c r="U51" i="1" s="1"/>
  <c r="R51" i="1"/>
  <c r="S51" i="1" s="1"/>
  <c r="Q46" i="1"/>
  <c r="Q47" i="1"/>
  <c r="Q48" i="1"/>
  <c r="Q50" i="1"/>
  <c r="Q51" i="1"/>
  <c r="Q41" i="1"/>
  <c r="V187" i="2"/>
  <c r="K187" i="2"/>
  <c r="Y187" i="2" s="1"/>
  <c r="Z187" i="2" s="1"/>
  <c r="V186" i="2"/>
  <c r="K186" i="2"/>
  <c r="Y186" i="2" s="1"/>
  <c r="Z186" i="2" s="1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V181" i="2"/>
  <c r="K181" i="2"/>
  <c r="Y181" i="2" s="1"/>
  <c r="Z181" i="2" s="1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V166" i="2"/>
  <c r="K166" i="2"/>
  <c r="Y166" i="2" s="1"/>
  <c r="Z166" i="2" s="1"/>
  <c r="V165" i="2"/>
  <c r="K165" i="2"/>
  <c r="Y165" i="2" s="1"/>
  <c r="Z165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V155" i="2"/>
  <c r="V154" i="2"/>
  <c r="Y154" i="2"/>
  <c r="Z154" i="2" s="1"/>
  <c r="V153" i="2"/>
  <c r="W153" i="2"/>
  <c r="X153" i="2" s="1"/>
  <c r="V152" i="2"/>
  <c r="V151" i="2"/>
  <c r="V150" i="2"/>
  <c r="V149" i="2"/>
  <c r="V148" i="2"/>
  <c r="V147" i="2"/>
  <c r="V146" i="2"/>
  <c r="Y146" i="2"/>
  <c r="Z146" i="2" s="1"/>
  <c r="V145" i="2"/>
  <c r="V144" i="2"/>
  <c r="Y144" i="2"/>
  <c r="Z144" i="2" s="1"/>
  <c r="V143" i="2"/>
  <c r="K156" i="2"/>
  <c r="W156" i="2" s="1"/>
  <c r="X156" i="2" s="1"/>
  <c r="K155" i="2"/>
  <c r="W155" i="2" s="1"/>
  <c r="X155" i="2" s="1"/>
  <c r="K154" i="2"/>
  <c r="W154" i="2" s="1"/>
  <c r="X154" i="2" s="1"/>
  <c r="K153" i="2"/>
  <c r="Y153" i="2" s="1"/>
  <c r="Z153" i="2" s="1"/>
  <c r="K152" i="2"/>
  <c r="W152" i="2" s="1"/>
  <c r="X152" i="2" s="1"/>
  <c r="K151" i="2"/>
  <c r="W151" i="2" s="1"/>
  <c r="X151" i="2" s="1"/>
  <c r="K150" i="2"/>
  <c r="Y150" i="2" s="1"/>
  <c r="Z150" i="2" s="1"/>
  <c r="K149" i="2"/>
  <c r="Y149" i="2" s="1"/>
  <c r="Z149" i="2" s="1"/>
  <c r="K148" i="2"/>
  <c r="W148" i="2" s="1"/>
  <c r="X148" i="2" s="1"/>
  <c r="K147" i="2"/>
  <c r="W147" i="2" s="1"/>
  <c r="X147" i="2" s="1"/>
  <c r="K146" i="2"/>
  <c r="W146" i="2" s="1"/>
  <c r="X146" i="2" s="1"/>
  <c r="K145" i="2"/>
  <c r="W145" i="2" s="1"/>
  <c r="X145" i="2" s="1"/>
  <c r="K144" i="2"/>
  <c r="W144" i="2" s="1"/>
  <c r="X144" i="2" s="1"/>
  <c r="K143" i="2"/>
  <c r="W143" i="2" s="1"/>
  <c r="X143" i="2" s="1"/>
  <c r="W138" i="2"/>
  <c r="X138" i="2" s="1"/>
  <c r="Y138" i="2"/>
  <c r="Z138" i="2" s="1"/>
  <c r="W137" i="2"/>
  <c r="X137" i="2" s="1"/>
  <c r="W136" i="2"/>
  <c r="X136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W142" i="2" s="1"/>
  <c r="X142" i="2" s="1"/>
  <c r="K141" i="2"/>
  <c r="W141" i="2" s="1"/>
  <c r="X141" i="2" s="1"/>
  <c r="K140" i="2"/>
  <c r="W140" i="2" s="1"/>
  <c r="X140" i="2" s="1"/>
  <c r="K139" i="2"/>
  <c r="W139" i="2" s="1"/>
  <c r="X139" i="2" s="1"/>
  <c r="K138" i="2"/>
  <c r="K137" i="2"/>
  <c r="Y137" i="2" s="1"/>
  <c r="Z137" i="2" s="1"/>
  <c r="K136" i="2"/>
  <c r="Y136" i="2" s="1"/>
  <c r="Z136" i="2" s="1"/>
  <c r="K135" i="2"/>
  <c r="W135" i="2" s="1"/>
  <c r="X135" i="2" s="1"/>
  <c r="K134" i="2"/>
  <c r="W134" i="2" s="1"/>
  <c r="X134" i="2" s="1"/>
  <c r="K133" i="2"/>
  <c r="Y133" i="2" s="1"/>
  <c r="Z133" i="2" s="1"/>
  <c r="K132" i="2"/>
  <c r="Y132" i="2" s="1"/>
  <c r="Z132" i="2" s="1"/>
  <c r="V131" i="2"/>
  <c r="V130" i="2"/>
  <c r="W130" i="2"/>
  <c r="X130" i="2" s="1"/>
  <c r="Y130" i="2"/>
  <c r="Z130" i="2" s="1"/>
  <c r="V129" i="2"/>
  <c r="W129" i="2"/>
  <c r="X129" i="2" s="1"/>
  <c r="V128" i="2"/>
  <c r="V127" i="2"/>
  <c r="V126" i="2"/>
  <c r="V125" i="2"/>
  <c r="V124" i="2"/>
  <c r="V123" i="2"/>
  <c r="V122" i="2"/>
  <c r="V121" i="2"/>
  <c r="K131" i="2"/>
  <c r="W131" i="2" s="1"/>
  <c r="X131" i="2" s="1"/>
  <c r="K130" i="2"/>
  <c r="K129" i="2"/>
  <c r="Y129" i="2" s="1"/>
  <c r="Z129" i="2" s="1"/>
  <c r="K128" i="2"/>
  <c r="Y128" i="2" s="1"/>
  <c r="Z128" i="2" s="1"/>
  <c r="K127" i="2"/>
  <c r="W127" i="2" s="1"/>
  <c r="X127" i="2" s="1"/>
  <c r="K126" i="2"/>
  <c r="W126" i="2" s="1"/>
  <c r="X126" i="2" s="1"/>
  <c r="K125" i="2"/>
  <c r="W125" i="2" s="1"/>
  <c r="X125" i="2" s="1"/>
  <c r="K124" i="2"/>
  <c r="W124" i="2" s="1"/>
  <c r="X124" i="2" s="1"/>
  <c r="K123" i="2"/>
  <c r="Y123" i="2" s="1"/>
  <c r="Z123" i="2" s="1"/>
  <c r="K122" i="2"/>
  <c r="W122" i="2" s="1"/>
  <c r="X122" i="2" s="1"/>
  <c r="K121" i="2"/>
  <c r="W121" i="2" s="1"/>
  <c r="X121" i="2" s="1"/>
  <c r="V120" i="2"/>
  <c r="V119" i="2"/>
  <c r="V118" i="2"/>
  <c r="V117" i="2"/>
  <c r="V116" i="2"/>
  <c r="V115" i="2"/>
  <c r="W115" i="2"/>
  <c r="X115" i="2" s="1"/>
  <c r="Y115" i="2"/>
  <c r="Z115" i="2" s="1"/>
  <c r="V114" i="2"/>
  <c r="W114" i="2"/>
  <c r="X114" i="2" s="1"/>
  <c r="Y114" i="2"/>
  <c r="Z114" i="2" s="1"/>
  <c r="V113" i="2"/>
  <c r="V112" i="2"/>
  <c r="K120" i="2"/>
  <c r="W120" i="2" s="1"/>
  <c r="X120" i="2" s="1"/>
  <c r="K119" i="2"/>
  <c r="W119" i="2" s="1"/>
  <c r="X119" i="2" s="1"/>
  <c r="K118" i="2"/>
  <c r="W118" i="2" s="1"/>
  <c r="X118" i="2" s="1"/>
  <c r="K117" i="2"/>
  <c r="W117" i="2" s="1"/>
  <c r="X117" i="2" s="1"/>
  <c r="K116" i="2"/>
  <c r="W116" i="2" s="1"/>
  <c r="X116" i="2" s="1"/>
  <c r="K115" i="2"/>
  <c r="K114" i="2"/>
  <c r="K113" i="2"/>
  <c r="W113" i="2" s="1"/>
  <c r="X113" i="2" s="1"/>
  <c r="K112" i="2"/>
  <c r="W112" i="2" s="1"/>
  <c r="X112" i="2" s="1"/>
  <c r="U17" i="4"/>
  <c r="W17" i="4"/>
  <c r="T50" i="1"/>
  <c r="U50" i="1" s="1"/>
  <c r="R50" i="1"/>
  <c r="S50" i="1" s="1"/>
  <c r="U16" i="4"/>
  <c r="W16" i="4"/>
  <c r="U15" i="4"/>
  <c r="W15" i="4"/>
  <c r="Y201" i="2" l="1"/>
  <c r="Z201" i="2" s="1"/>
  <c r="W199" i="2"/>
  <c r="X199" i="2" s="1"/>
  <c r="W200" i="2"/>
  <c r="X200" i="2" s="1"/>
  <c r="W197" i="2"/>
  <c r="X197" i="2" s="1"/>
  <c r="W192" i="2"/>
  <c r="X192" i="2" s="1"/>
  <c r="W193" i="2"/>
  <c r="X193" i="2" s="1"/>
  <c r="Y195" i="2"/>
  <c r="Z195" i="2" s="1"/>
  <c r="W194" i="2"/>
  <c r="X194" i="2" s="1"/>
  <c r="W196" i="2"/>
  <c r="X196" i="2" s="1"/>
  <c r="Y131" i="2"/>
  <c r="Z131" i="2" s="1"/>
  <c r="Y116" i="2"/>
  <c r="Z116" i="2" s="1"/>
  <c r="Y188" i="2"/>
  <c r="Z188" i="2" s="1"/>
  <c r="W123" i="2"/>
  <c r="X123" i="2" s="1"/>
  <c r="Y152" i="2"/>
  <c r="Z152" i="2" s="1"/>
  <c r="Y135" i="2"/>
  <c r="Z135" i="2" s="1"/>
  <c r="Y189" i="2"/>
  <c r="Z189" i="2" s="1"/>
  <c r="Y120" i="2"/>
  <c r="Z120" i="2" s="1"/>
  <c r="Y124" i="2"/>
  <c r="Z124" i="2" s="1"/>
  <c r="Y125" i="2"/>
  <c r="Z125" i="2" s="1"/>
  <c r="Y143" i="2"/>
  <c r="Z143" i="2" s="1"/>
  <c r="Y190" i="2"/>
  <c r="Z190" i="2" s="1"/>
  <c r="Y139" i="2"/>
  <c r="Z139" i="2" s="1"/>
  <c r="Y145" i="2"/>
  <c r="Z145" i="2" s="1"/>
  <c r="W159" i="2"/>
  <c r="X159" i="2" s="1"/>
  <c r="W186" i="2"/>
  <c r="X186" i="2" s="1"/>
  <c r="Y147" i="2"/>
  <c r="Z147" i="2" s="1"/>
  <c r="Y148" i="2"/>
  <c r="Z148" i="2" s="1"/>
  <c r="Y117" i="2"/>
  <c r="Z117" i="2" s="1"/>
  <c r="Y126" i="2"/>
  <c r="Z126" i="2" s="1"/>
  <c r="Y112" i="2"/>
  <c r="Z112" i="2" s="1"/>
  <c r="Y118" i="2"/>
  <c r="Z118" i="2" s="1"/>
  <c r="Y127" i="2"/>
  <c r="Z127" i="2" s="1"/>
  <c r="Y141" i="2"/>
  <c r="Z141" i="2" s="1"/>
  <c r="Y156" i="2"/>
  <c r="Z156" i="2" s="1"/>
  <c r="Y164" i="2"/>
  <c r="Z164" i="2" s="1"/>
  <c r="W149" i="2"/>
  <c r="X149" i="2" s="1"/>
  <c r="Y121" i="2"/>
  <c r="Z121" i="2" s="1"/>
  <c r="W132" i="2"/>
  <c r="X132" i="2" s="1"/>
  <c r="Y142" i="2"/>
  <c r="Z142" i="2" s="1"/>
  <c r="W150" i="2"/>
  <c r="X150" i="2" s="1"/>
  <c r="Y113" i="2"/>
  <c r="Z113" i="2" s="1"/>
  <c r="Y119" i="2"/>
  <c r="Z119" i="2" s="1"/>
  <c r="W128" i="2"/>
  <c r="X128" i="2" s="1"/>
  <c r="W133" i="2"/>
  <c r="X133" i="2" s="1"/>
  <c r="Y151" i="2"/>
  <c r="Z151" i="2" s="1"/>
  <c r="Y155" i="2"/>
  <c r="Z155" i="2" s="1"/>
  <c r="W181" i="2"/>
  <c r="X181" i="2" s="1"/>
  <c r="Y140" i="2"/>
  <c r="Z140" i="2" s="1"/>
  <c r="Y122" i="2"/>
  <c r="Z122" i="2" s="1"/>
  <c r="Y134" i="2"/>
  <c r="Z134" i="2" s="1"/>
  <c r="W166" i="2"/>
  <c r="X166" i="2" s="1"/>
  <c r="W185" i="2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V49" i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/>
  <c r="T40" i="1"/>
  <c r="U40" i="1" s="1"/>
  <c r="R41" i="1"/>
  <c r="S41" i="1" s="1"/>
  <c r="T41" i="1"/>
  <c r="U41" i="1" s="1"/>
  <c r="R42" i="1"/>
  <c r="S42" i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2" i="1"/>
  <c r="Q43" i="1"/>
  <c r="Q44" i="1"/>
  <c r="Q45" i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V101" i="2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W101" i="2" s="1"/>
  <c r="X101" i="2" s="1"/>
  <c r="V100" i="2"/>
  <c r="V99" i="2"/>
  <c r="V98" i="2"/>
  <c r="V97" i="2"/>
  <c r="V96" i="2"/>
  <c r="V95" i="2"/>
  <c r="V94" i="2"/>
  <c r="V93" i="2"/>
  <c r="V92" i="2"/>
  <c r="V91" i="2"/>
  <c r="V90" i="2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K76" i="2"/>
  <c r="W76" i="2" s="1"/>
  <c r="X76" i="2" s="1"/>
  <c r="K75" i="2"/>
  <c r="W75" i="2" s="1"/>
  <c r="X75" i="2" s="1"/>
  <c r="K74" i="2"/>
  <c r="W74" i="2" s="1"/>
  <c r="X74" i="2" s="1"/>
  <c r="K73" i="2"/>
  <c r="W73" i="2" s="1"/>
  <c r="X73" i="2" s="1"/>
  <c r="V72" i="2"/>
  <c r="V71" i="2"/>
  <c r="V70" i="2"/>
  <c r="V69" i="2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V59" i="2"/>
  <c r="V58" i="2"/>
  <c r="V57" i="2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Y73" i="2" l="1"/>
  <c r="Z73" i="2" s="1"/>
  <c r="Y90" i="2"/>
  <c r="Z90" i="2" s="1"/>
  <c r="Y91" i="2"/>
  <c r="Z91" i="2" s="1"/>
  <c r="Y69" i="2"/>
  <c r="Z69" i="2" s="1"/>
  <c r="W60" i="2"/>
  <c r="X60" i="2" s="1"/>
  <c r="Y101" i="2"/>
  <c r="Z101" i="2" s="1"/>
  <c r="Y58" i="2"/>
  <c r="Z58" i="2" s="1"/>
  <c r="Y102" i="2"/>
  <c r="Z102" i="2" s="1"/>
  <c r="W49" i="2"/>
  <c r="X49" i="2" s="1"/>
  <c r="Y82" i="2"/>
  <c r="Z82" i="2" s="1"/>
  <c r="Y55" i="2"/>
  <c r="Z55" i="2" s="1"/>
  <c r="Y47" i="2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<sst xmlns="http://schemas.openxmlformats.org/spreadsheetml/2006/main" count="1148" uniqueCount="459">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</sst>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"/>
  <sheetViews>
    <sheetView tabSelected="1" workbookViewId="0">
      <pane ySplit="1" topLeftCell="A24" activePane="bottomLeft" state="frozen"/>
      <selection pane="bottomLeft" activeCell="H58" sqref="H58"/>
    </sheetView>
  </sheetViews>
  <sheetFormatPr defaultRowHeight="14.25" x14ac:dyDescent="0.2"/>
  <cols>
    <col min="1" max="1" width="10.5" bestFit="1" customWidth="1"/>
    <col min="26" max="28" width="8.625" style="1"/>
    <col min="29" max="30" width="8.625" style="2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2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2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52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2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2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2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2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2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2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2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2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2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2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2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2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2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2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2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2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2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2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2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2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2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2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2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2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2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2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2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2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2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2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2">
      <c r="A34" t="s">
        <v>41</v>
      </c>
      <c r="B34" t="s">
        <v>77</v>
      </c>
      <c r="D34" t="s">
        <v>41</v>
      </c>
      <c r="E34" t="s">
        <v>52</v>
      </c>
      <c r="F34">
        <v>2012</v>
      </c>
      <c r="G34">
        <v>30</v>
      </c>
      <c r="H34" t="s">
        <v>91</v>
      </c>
      <c r="J34">
        <v>6</v>
      </c>
      <c r="K34">
        <v>170</v>
      </c>
      <c r="L34">
        <v>9655</v>
      </c>
      <c r="M34">
        <v>126</v>
      </c>
      <c r="O34">
        <f t="shared" si="1"/>
        <v>126</v>
      </c>
      <c r="P34">
        <v>0.34</v>
      </c>
      <c r="Q34">
        <f t="shared" si="2"/>
        <v>419.83200000000005</v>
      </c>
      <c r="R34">
        <f t="shared" si="32"/>
        <v>126</v>
      </c>
      <c r="S34">
        <f t="shared" si="33"/>
        <v>393750</v>
      </c>
      <c r="T34">
        <f t="shared" si="34"/>
        <v>103</v>
      </c>
      <c r="U34">
        <f t="shared" si="35"/>
        <v>23175</v>
      </c>
      <c r="V34">
        <f t="shared" si="6"/>
        <v>0</v>
      </c>
      <c r="AC34" s="2" t="e">
        <f t="shared" si="7"/>
        <v>#DIV/0!</v>
      </c>
      <c r="AD34" s="2" t="s">
        <v>426</v>
      </c>
      <c r="AE34" s="2" t="s">
        <v>426</v>
      </c>
    </row>
    <row r="35" spans="1:32" x14ac:dyDescent="0.2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2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2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2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2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2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2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>O41*P41*9.8</f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2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2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2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2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2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>
        <f t="shared" si="2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2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>
        <f t="shared" si="2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2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>
        <f t="shared" si="2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2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si="2"/>
        <v>480.10199999999998</v>
      </c>
      <c r="R49">
        <f t="shared" ref="R49:R52" si="40">MEDIAN(255, ROUND((M49/10+SQRT(K49)/20+SQRT(L49)+P49+20-J49), 0), 0)</f>
        <v>84</v>
      </c>
      <c r="S49">
        <f t="shared" ref="S49:S52" si="41">R49*50000/16</f>
        <v>262500</v>
      </c>
      <c r="T49">
        <f t="shared" ref="T49:T52" si="42">MEDIAN(0, 255, ROUND(SQRT(K49)/100+SQRT(L49)+P49+40/J49-2,0))</f>
        <v>65</v>
      </c>
      <c r="U49">
        <f t="shared" ref="U49" si="43">IF(E49="Steam", T49*350/16*12, IF(E49="Diesel", T49*325/16*12,  T49*300/16*12))</f>
        <v>15843.75</v>
      </c>
      <c r="V49">
        <f t="shared" ref="V49" si="44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2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 t="shared" si="2"/>
        <v>938.56560000000002</v>
      </c>
      <c r="R50">
        <f t="shared" si="40"/>
        <v>147</v>
      </c>
      <c r="S50">
        <f t="shared" si="41"/>
        <v>459375</v>
      </c>
      <c r="T50">
        <f t="shared" si="42"/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  <row r="51" spans="1:31" x14ac:dyDescent="0.2">
      <c r="A51" s="3" t="s">
        <v>424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O51" s="5">
        <v>126</v>
      </c>
      <c r="P51" s="5">
        <v>0.245</v>
      </c>
      <c r="Q51">
        <f t="shared" si="2"/>
        <v>302.52600000000001</v>
      </c>
      <c r="R51">
        <f t="shared" si="40"/>
        <v>60</v>
      </c>
      <c r="S51">
        <f t="shared" si="41"/>
        <v>187500</v>
      </c>
      <c r="T51">
        <f t="shared" si="42"/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426</v>
      </c>
      <c r="AE51" t="s">
        <v>344</v>
      </c>
    </row>
    <row r="52" spans="1:31" x14ac:dyDescent="0.2">
      <c r="A52" s="3" t="s">
        <v>425</v>
      </c>
      <c r="E52" t="s">
        <v>260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O52" s="5">
        <v>138</v>
      </c>
      <c r="P52" s="5">
        <v>0.377</v>
      </c>
      <c r="Q52">
        <f t="shared" si="2"/>
        <v>509.85480000000007</v>
      </c>
      <c r="R52">
        <f t="shared" si="40"/>
        <v>102</v>
      </c>
      <c r="S52">
        <f t="shared" si="41"/>
        <v>318750</v>
      </c>
      <c r="T52">
        <f t="shared" si="42"/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426</v>
      </c>
      <c r="AE52" t="s">
        <v>343</v>
      </c>
    </row>
    <row r="53" spans="1:31" x14ac:dyDescent="0.2">
      <c r="A53" t="s">
        <v>439</v>
      </c>
      <c r="B53" t="s">
        <v>440</v>
      </c>
      <c r="D53" t="s">
        <v>439</v>
      </c>
      <c r="E53" t="s">
        <v>322</v>
      </c>
      <c r="F53">
        <v>2002</v>
      </c>
      <c r="G53">
        <v>30</v>
      </c>
      <c r="H53" t="s">
        <v>261</v>
      </c>
      <c r="J53">
        <v>14</v>
      </c>
      <c r="K53">
        <v>160</v>
      </c>
      <c r="L53">
        <v>9816</v>
      </c>
      <c r="M53">
        <v>291</v>
      </c>
      <c r="O53">
        <v>291</v>
      </c>
      <c r="P53">
        <v>0.17199999999999999</v>
      </c>
      <c r="Q53">
        <v>490.50959999999998</v>
      </c>
      <c r="R53" s="5">
        <v>135</v>
      </c>
      <c r="S53">
        <v>421875</v>
      </c>
      <c r="T53">
        <v>100</v>
      </c>
      <c r="U53">
        <v>24375</v>
      </c>
      <c r="V53" t="s">
        <v>441</v>
      </c>
      <c r="W53">
        <v>2</v>
      </c>
      <c r="X53">
        <v>6</v>
      </c>
      <c r="Y53">
        <v>2</v>
      </c>
      <c r="AD53" s="2" t="s">
        <v>262</v>
      </c>
      <c r="AE53" t="s">
        <v>442</v>
      </c>
    </row>
    <row r="54" spans="1:31" x14ac:dyDescent="0.2">
      <c r="A54" t="s">
        <v>443</v>
      </c>
      <c r="B54" t="s">
        <v>444</v>
      </c>
      <c r="D54" t="s">
        <v>443</v>
      </c>
      <c r="E54" t="s">
        <v>322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O54">
        <v>120</v>
      </c>
      <c r="P54">
        <v>0.32300000000000001</v>
      </c>
      <c r="Q54">
        <v>379.84800000000001</v>
      </c>
      <c r="R54">
        <v>48</v>
      </c>
      <c r="S54">
        <v>150000</v>
      </c>
      <c r="T54">
        <v>36</v>
      </c>
      <c r="U54">
        <v>8775</v>
      </c>
      <c r="AD54" s="2" t="s">
        <v>262</v>
      </c>
      <c r="AE54" t="s">
        <v>442</v>
      </c>
    </row>
    <row r="55" spans="1:31" x14ac:dyDescent="0.2">
      <c r="A55" t="s">
        <v>445</v>
      </c>
      <c r="B55" t="s">
        <v>446</v>
      </c>
      <c r="F55">
        <v>2012</v>
      </c>
      <c r="G55">
        <v>30</v>
      </c>
      <c r="H55" t="s">
        <v>261</v>
      </c>
      <c r="J55">
        <v>8</v>
      </c>
      <c r="K55">
        <v>120</v>
      </c>
      <c r="L55">
        <v>13052</v>
      </c>
      <c r="M55">
        <v>184</v>
      </c>
      <c r="O55">
        <v>184</v>
      </c>
      <c r="P55">
        <v>0.42099999999999999</v>
      </c>
      <c r="Q55">
        <v>759.1472</v>
      </c>
      <c r="R55">
        <v>146</v>
      </c>
      <c r="S55">
        <v>456250</v>
      </c>
      <c r="T55">
        <v>118</v>
      </c>
      <c r="U55">
        <v>26550</v>
      </c>
      <c r="V55">
        <v>0</v>
      </c>
      <c r="AC55" s="2" t="e">
        <v>#DIV/0!</v>
      </c>
      <c r="AD55" s="2" t="s">
        <v>262</v>
      </c>
    </row>
    <row r="56" spans="1:31" x14ac:dyDescent="0.2">
      <c r="A56" t="s">
        <v>447</v>
      </c>
      <c r="B56" t="s">
        <v>448</v>
      </c>
      <c r="C56" t="s">
        <v>449</v>
      </c>
      <c r="E56" t="s">
        <v>260</v>
      </c>
      <c r="F56">
        <v>2013</v>
      </c>
      <c r="G56">
        <v>30</v>
      </c>
      <c r="H56" t="s">
        <v>261</v>
      </c>
      <c r="J56">
        <v>8</v>
      </c>
      <c r="K56">
        <v>100</v>
      </c>
      <c r="L56">
        <v>13052</v>
      </c>
      <c r="M56">
        <v>240</v>
      </c>
      <c r="O56">
        <v>240</v>
      </c>
      <c r="P56">
        <v>0.38690476200000001</v>
      </c>
      <c r="Q56">
        <v>910.00000020000004</v>
      </c>
      <c r="R56">
        <v>151</v>
      </c>
      <c r="S56">
        <v>471875</v>
      </c>
      <c r="T56">
        <v>118</v>
      </c>
      <c r="U56">
        <v>26550</v>
      </c>
      <c r="V56" t="s">
        <v>450</v>
      </c>
      <c r="AD56" s="2" t="s">
        <v>262</v>
      </c>
    </row>
    <row r="57" spans="1:31" x14ac:dyDescent="0.2">
      <c r="A57" t="s">
        <v>451</v>
      </c>
      <c r="B57" t="s">
        <v>452</v>
      </c>
      <c r="E57" t="s">
        <v>322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O57">
        <v>276</v>
      </c>
      <c r="P57">
        <v>0.31425613699999999</v>
      </c>
      <c r="Q57">
        <v>849.99999939999998</v>
      </c>
      <c r="R57">
        <v>108</v>
      </c>
      <c r="S57">
        <v>337500</v>
      </c>
      <c r="T57">
        <v>75</v>
      </c>
      <c r="U57">
        <v>18281.25</v>
      </c>
      <c r="V57" t="s">
        <v>441</v>
      </c>
      <c r="AD57" s="2" t="s">
        <v>262</v>
      </c>
      <c r="AE57" t="s">
        <v>262</v>
      </c>
    </row>
    <row r="58" spans="1:31" x14ac:dyDescent="0.2">
      <c r="A58" t="s">
        <v>453</v>
      </c>
      <c r="B58" t="s">
        <v>454</v>
      </c>
      <c r="E58" t="s">
        <v>260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O58">
        <v>5302</v>
      </c>
      <c r="P58">
        <v>0.36010056200000001</v>
      </c>
      <c r="Q58">
        <v>18710.68116</v>
      </c>
      <c r="R58">
        <v>87</v>
      </c>
      <c r="S58">
        <v>271875</v>
      </c>
      <c r="T58">
        <v>73</v>
      </c>
      <c r="U58">
        <v>16425</v>
      </c>
      <c r="V58">
        <v>10</v>
      </c>
      <c r="AD58" s="2" t="s">
        <v>262</v>
      </c>
      <c r="AE58" t="s">
        <v>337</v>
      </c>
    </row>
    <row r="59" spans="1:31" x14ac:dyDescent="0.2">
      <c r="A59" t="s">
        <v>455</v>
      </c>
      <c r="B59" t="s">
        <v>456</v>
      </c>
      <c r="D59" t="s">
        <v>457</v>
      </c>
      <c r="E59" t="s">
        <v>322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O59">
        <v>138</v>
      </c>
      <c r="P59">
        <v>0.30499999999999999</v>
      </c>
      <c r="Q59">
        <v>412.48200000000003</v>
      </c>
      <c r="R59">
        <v>72</v>
      </c>
      <c r="S59">
        <v>225000</v>
      </c>
      <c r="T59"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262</v>
      </c>
      <c r="AE59" t="s">
        <v>458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202"/>
  <sheetViews>
    <sheetView workbookViewId="0">
      <pane ySplit="1" topLeftCell="A171" activePane="bottomLeft" state="frozen"/>
      <selection pane="bottomLeft" activeCell="W197" sqref="W197:W201"/>
    </sheetView>
  </sheetViews>
  <sheetFormatPr defaultRowHeight="14.25" x14ac:dyDescent="0.2"/>
  <cols>
    <col min="32" max="32" width="20.37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2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2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2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2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2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2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2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2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2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2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2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2">
      <c r="B13" t="s">
        <v>130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2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2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2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2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2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2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2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2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2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2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2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2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2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2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2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2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2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2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2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2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2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2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2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2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2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2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2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2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2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2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2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2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2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2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2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2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2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2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2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2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2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2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2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2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2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2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2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2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2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2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2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2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2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2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2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2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2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2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2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2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2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2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2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2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2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2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2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2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2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2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2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2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2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2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2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2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2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2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2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2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2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2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2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2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2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2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2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2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2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2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2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2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2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2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2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2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2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2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2">
      <c r="A112" t="s">
        <v>401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2">
      <c r="B113" t="s">
        <v>130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2">
      <c r="B114" t="s">
        <v>402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403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2">
      <c r="B115" t="s">
        <v>137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404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2">
      <c r="B116" t="s">
        <v>138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403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2">
      <c r="A117" t="s">
        <v>151</v>
      </c>
      <c r="B117" t="s">
        <v>130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2">
      <c r="B118" t="s">
        <v>402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2">
      <c r="B119" t="s">
        <v>137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2">
      <c r="B120" t="s">
        <v>138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2">
      <c r="A121" t="s">
        <v>405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2">
      <c r="B122" t="s">
        <v>130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2">
      <c r="B123" t="s">
        <v>131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2">
      <c r="B124" t="s">
        <v>132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408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2">
      <c r="B125" t="s">
        <v>134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409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2">
      <c r="B126" t="s">
        <v>138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410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2">
      <c r="A127" t="s">
        <v>151</v>
      </c>
      <c r="B127" t="s">
        <v>130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2">
      <c r="B128" t="s">
        <v>131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2">
      <c r="B129" t="s">
        <v>132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2">
      <c r="B130" t="s">
        <v>134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2">
      <c r="B131" t="s">
        <v>138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2">
      <c r="A132" t="s">
        <v>406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2">
      <c r="B133" t="s">
        <v>130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411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2">
      <c r="B134" t="s">
        <v>131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2">
      <c r="B135" t="s">
        <v>132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407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2">
      <c r="B136" t="s">
        <v>134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404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2">
      <c r="B137" t="s">
        <v>138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407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2">
      <c r="A138" t="s">
        <v>151</v>
      </c>
      <c r="B138" t="s">
        <v>130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2">
      <c r="B139" t="s">
        <v>131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2">
      <c r="B140" t="s">
        <v>132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2">
      <c r="B141" t="s">
        <v>134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2">
      <c r="B142" t="s">
        <v>138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2">
      <c r="A143" t="s">
        <v>413</v>
      </c>
      <c r="D143" t="s">
        <v>416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2">
      <c r="B144" t="s">
        <v>130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32" x14ac:dyDescent="0.2">
      <c r="B145" t="s">
        <v>131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32" x14ac:dyDescent="0.2">
      <c r="A146" t="s">
        <v>151</v>
      </c>
      <c r="B146" t="s">
        <v>130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32" x14ac:dyDescent="0.2">
      <c r="B147" t="s">
        <v>131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32" x14ac:dyDescent="0.2">
      <c r="A148" t="s">
        <v>412</v>
      </c>
      <c r="D148" t="s">
        <v>418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32" x14ac:dyDescent="0.2">
      <c r="B149" t="s">
        <v>130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32" x14ac:dyDescent="0.2">
      <c r="A150" t="s">
        <v>151</v>
      </c>
      <c r="B150" t="s">
        <v>130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32" x14ac:dyDescent="0.2">
      <c r="A151" t="s">
        <v>414</v>
      </c>
      <c r="B151" t="s">
        <v>417</v>
      </c>
      <c r="D151" t="s">
        <v>419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32" x14ac:dyDescent="0.2">
      <c r="B152" t="s">
        <v>130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32" x14ac:dyDescent="0.2">
      <c r="A153" t="s">
        <v>151</v>
      </c>
      <c r="B153" t="s">
        <v>130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32" x14ac:dyDescent="0.2">
      <c r="A154" t="s">
        <v>415</v>
      </c>
      <c r="D154" t="s">
        <v>420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32" x14ac:dyDescent="0.2">
      <c r="B155" t="s">
        <v>130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32" x14ac:dyDescent="0.2">
      <c r="A156" t="s">
        <v>151</v>
      </c>
      <c r="B156" t="s">
        <v>130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32" x14ac:dyDescent="0.2">
      <c r="A157" t="s">
        <v>421</v>
      </c>
      <c r="I157">
        <v>5</v>
      </c>
      <c r="J157">
        <v>350</v>
      </c>
      <c r="K157">
        <f t="shared" ref="K157:K196" si="25">ROUND(L157/0.73549875,0)</f>
        <v>3314</v>
      </c>
      <c r="L157">
        <v>2437.5</v>
      </c>
      <c r="M157" t="s">
        <v>90</v>
      </c>
      <c r="Q157">
        <v>36</v>
      </c>
      <c r="S157">
        <v>400</v>
      </c>
      <c r="T157">
        <v>54</v>
      </c>
      <c r="U157">
        <v>0.127</v>
      </c>
      <c r="V157">
        <f t="shared" ref="V157:V196" si="26">T157*U157*9.8</f>
        <v>67.208400000000012</v>
      </c>
      <c r="W157">
        <f t="shared" ref="W157:W196" si="27">MAX(1, INT(T157/10+SQRT(J157)/20+SQRT(K157)+U157+SQRT(Q157)/2+SQRT(S157)-SQRT(185)+20-I157))</f>
        <v>88</v>
      </c>
      <c r="X157">
        <f t="shared" ref="X157:X196" si="28">W157*50000/16</f>
        <v>275000</v>
      </c>
      <c r="Y157">
        <f t="shared" ref="Y157:Y196" si="29">MAX(1, ROUND((SQRT(J157)/100+SQRT(K157)+U157+(40/I157-2)+SQRT(Q157)/2+SQRT(S157)-SQRT(185)), 0))</f>
        <v>73</v>
      </c>
      <c r="Z157">
        <f t="shared" ref="Z157:Z196" si="30">Y157*300/16</f>
        <v>1368.75</v>
      </c>
      <c r="AE157" t="s">
        <v>426</v>
      </c>
      <c r="AF157" t="s">
        <v>427</v>
      </c>
    </row>
    <row r="158" spans="1:32" x14ac:dyDescent="0.2">
      <c r="B158" t="s">
        <v>130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90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  <c r="AE158" t="s">
        <v>426</v>
      </c>
      <c r="AF158" t="s">
        <v>427</v>
      </c>
    </row>
    <row r="159" spans="1:32" x14ac:dyDescent="0.2">
      <c r="B159" t="s">
        <v>131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90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  <c r="AE159" t="s">
        <v>426</v>
      </c>
      <c r="AF159" t="s">
        <v>427</v>
      </c>
    </row>
    <row r="160" spans="1:32" x14ac:dyDescent="0.2">
      <c r="B160" t="s">
        <v>132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90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  <c r="AE160" t="s">
        <v>426</v>
      </c>
      <c r="AF160" t="s">
        <v>427</v>
      </c>
    </row>
    <row r="161" spans="1:32" x14ac:dyDescent="0.2">
      <c r="B161" t="s">
        <v>134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90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  <c r="AE161" t="s">
        <v>426</v>
      </c>
      <c r="AF161" t="s">
        <v>427</v>
      </c>
    </row>
    <row r="162" spans="1:32" x14ac:dyDescent="0.2">
      <c r="B162" t="s">
        <v>138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90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  <c r="AE162" t="s">
        <v>426</v>
      </c>
      <c r="AF162" t="s">
        <v>427</v>
      </c>
    </row>
    <row r="163" spans="1:32" x14ac:dyDescent="0.2">
      <c r="A163" t="s">
        <v>151</v>
      </c>
      <c r="B163" t="s">
        <v>130</v>
      </c>
      <c r="I163">
        <v>5</v>
      </c>
      <c r="J163">
        <v>350</v>
      </c>
      <c r="K163">
        <f t="shared" si="25"/>
        <v>0</v>
      </c>
      <c r="L163">
        <v>0</v>
      </c>
      <c r="M163" t="s">
        <v>90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  <c r="AE163" t="s">
        <v>426</v>
      </c>
      <c r="AF163" t="s">
        <v>427</v>
      </c>
    </row>
    <row r="164" spans="1:32" x14ac:dyDescent="0.2">
      <c r="B164" t="s">
        <v>131</v>
      </c>
      <c r="I164">
        <v>5</v>
      </c>
      <c r="J164">
        <v>350</v>
      </c>
      <c r="K164">
        <f t="shared" si="25"/>
        <v>0</v>
      </c>
      <c r="L164">
        <v>0</v>
      </c>
      <c r="M164" t="s">
        <v>90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  <c r="AE164" t="s">
        <v>426</v>
      </c>
      <c r="AF164" t="s">
        <v>427</v>
      </c>
    </row>
    <row r="165" spans="1:32" x14ac:dyDescent="0.2">
      <c r="B165" t="s">
        <v>132</v>
      </c>
      <c r="I165">
        <v>5</v>
      </c>
      <c r="J165">
        <v>350</v>
      </c>
      <c r="K165">
        <f t="shared" si="25"/>
        <v>0</v>
      </c>
      <c r="L165">
        <v>0</v>
      </c>
      <c r="M165" t="s">
        <v>90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  <c r="AE165" t="s">
        <v>426</v>
      </c>
      <c r="AF165" t="s">
        <v>427</v>
      </c>
    </row>
    <row r="166" spans="1:32" x14ac:dyDescent="0.2">
      <c r="B166" t="s">
        <v>134</v>
      </c>
      <c r="I166">
        <v>5</v>
      </c>
      <c r="J166">
        <v>350</v>
      </c>
      <c r="K166">
        <f t="shared" si="25"/>
        <v>0</v>
      </c>
      <c r="L166">
        <v>0</v>
      </c>
      <c r="M166" t="s">
        <v>90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  <c r="AE166" t="s">
        <v>426</v>
      </c>
      <c r="AF166" t="s">
        <v>427</v>
      </c>
    </row>
    <row r="167" spans="1:32" x14ac:dyDescent="0.2">
      <c r="B167" t="s">
        <v>138</v>
      </c>
      <c r="I167">
        <v>5</v>
      </c>
      <c r="J167">
        <v>350</v>
      </c>
      <c r="K167">
        <f t="shared" si="25"/>
        <v>0</v>
      </c>
      <c r="L167">
        <v>0</v>
      </c>
      <c r="M167" t="s">
        <v>90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  <c r="AE167" t="s">
        <v>426</v>
      </c>
      <c r="AF167" t="s">
        <v>427</v>
      </c>
    </row>
    <row r="168" spans="1:32" x14ac:dyDescent="0.2">
      <c r="A168" t="s">
        <v>423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  <c r="AE168" t="s">
        <v>426</v>
      </c>
      <c r="AF168" t="s">
        <v>427</v>
      </c>
    </row>
    <row r="169" spans="1:32" x14ac:dyDescent="0.2">
      <c r="B169" t="s">
        <v>130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  <c r="AE169" t="s">
        <v>426</v>
      </c>
      <c r="AF169" t="s">
        <v>427</v>
      </c>
    </row>
    <row r="170" spans="1:32" x14ac:dyDescent="0.2">
      <c r="B170" t="s">
        <v>131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  <c r="AE170" t="s">
        <v>426</v>
      </c>
      <c r="AF170" t="s">
        <v>427</v>
      </c>
    </row>
    <row r="171" spans="1:32" x14ac:dyDescent="0.2">
      <c r="B171" t="s">
        <v>132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  <c r="AE171" t="s">
        <v>426</v>
      </c>
      <c r="AF171" t="s">
        <v>427</v>
      </c>
    </row>
    <row r="172" spans="1:32" x14ac:dyDescent="0.2">
      <c r="B172" t="s">
        <v>134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  <c r="AE172" t="s">
        <v>426</v>
      </c>
      <c r="AF172" t="s">
        <v>427</v>
      </c>
    </row>
    <row r="173" spans="1:32" x14ac:dyDescent="0.2">
      <c r="B173" t="s">
        <v>138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  <c r="AE173" t="s">
        <v>426</v>
      </c>
      <c r="AF173" t="s">
        <v>427</v>
      </c>
    </row>
    <row r="174" spans="1:32" x14ac:dyDescent="0.2">
      <c r="A174" t="s">
        <v>151</v>
      </c>
      <c r="B174" t="s">
        <v>130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  <c r="AE174" t="s">
        <v>426</v>
      </c>
      <c r="AF174" t="s">
        <v>427</v>
      </c>
    </row>
    <row r="175" spans="1:32" x14ac:dyDescent="0.2">
      <c r="B175" t="s">
        <v>131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  <c r="AE175" t="s">
        <v>426</v>
      </c>
      <c r="AF175" t="s">
        <v>427</v>
      </c>
    </row>
    <row r="176" spans="1:32" x14ac:dyDescent="0.2">
      <c r="B176" t="s">
        <v>132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  <c r="AE176" t="s">
        <v>426</v>
      </c>
      <c r="AF176" t="s">
        <v>427</v>
      </c>
    </row>
    <row r="177" spans="1:32" x14ac:dyDescent="0.2">
      <c r="B177" t="s">
        <v>134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  <c r="AE177" t="s">
        <v>426</v>
      </c>
      <c r="AF177" t="s">
        <v>427</v>
      </c>
    </row>
    <row r="178" spans="1:32" x14ac:dyDescent="0.2">
      <c r="B178" t="s">
        <v>138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  <c r="AE178" t="s">
        <v>426</v>
      </c>
      <c r="AF178" t="s">
        <v>427</v>
      </c>
    </row>
    <row r="179" spans="1:32" x14ac:dyDescent="0.2">
      <c r="A179" t="s">
        <v>422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  <c r="AE179" t="s">
        <v>426</v>
      </c>
      <c r="AF179" t="s">
        <v>426</v>
      </c>
    </row>
    <row r="180" spans="1:32" x14ac:dyDescent="0.2">
      <c r="B180" t="s">
        <v>130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  <c r="AE180" t="s">
        <v>426</v>
      </c>
      <c r="AF180" t="s">
        <v>426</v>
      </c>
    </row>
    <row r="181" spans="1:32" x14ac:dyDescent="0.2">
      <c r="B181" t="s">
        <v>131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  <c r="AE181" t="s">
        <v>426</v>
      </c>
      <c r="AF181" t="s">
        <v>426</v>
      </c>
    </row>
    <row r="182" spans="1:32" x14ac:dyDescent="0.2">
      <c r="B182" t="s">
        <v>132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  <c r="AE182" t="s">
        <v>426</v>
      </c>
      <c r="AF182" t="s">
        <v>426</v>
      </c>
    </row>
    <row r="183" spans="1:32" x14ac:dyDescent="0.2">
      <c r="B183" t="s">
        <v>134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  <c r="AE183" t="s">
        <v>426</v>
      </c>
      <c r="AF183" t="s">
        <v>426</v>
      </c>
    </row>
    <row r="184" spans="1:32" x14ac:dyDescent="0.2">
      <c r="B184" t="s">
        <v>138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  <c r="AE184" t="s">
        <v>426</v>
      </c>
      <c r="AF184" t="s">
        <v>426</v>
      </c>
    </row>
    <row r="185" spans="1:32" x14ac:dyDescent="0.2">
      <c r="B185" t="s">
        <v>135</v>
      </c>
      <c r="I185">
        <v>8</v>
      </c>
      <c r="J185">
        <v>160</v>
      </c>
      <c r="K185">
        <f t="shared" si="25"/>
        <v>0</v>
      </c>
      <c r="L185">
        <v>0</v>
      </c>
      <c r="M185" t="s">
        <v>90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  <c r="AE185" t="s">
        <v>426</v>
      </c>
      <c r="AF185" t="s">
        <v>426</v>
      </c>
    </row>
    <row r="186" spans="1:32" x14ac:dyDescent="0.2">
      <c r="B186" t="s">
        <v>136</v>
      </c>
      <c r="I186">
        <v>8</v>
      </c>
      <c r="J186">
        <v>160</v>
      </c>
      <c r="K186">
        <f t="shared" si="25"/>
        <v>0</v>
      </c>
      <c r="L186">
        <v>0</v>
      </c>
      <c r="M186" t="s">
        <v>90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  <c r="AE186" t="s">
        <v>426</v>
      </c>
      <c r="AF186" t="s">
        <v>426</v>
      </c>
    </row>
    <row r="187" spans="1:32" x14ac:dyDescent="0.2">
      <c r="B187" t="s">
        <v>137</v>
      </c>
      <c r="I187">
        <v>8</v>
      </c>
      <c r="J187">
        <v>160</v>
      </c>
      <c r="K187">
        <f t="shared" si="25"/>
        <v>0</v>
      </c>
      <c r="L187">
        <v>0</v>
      </c>
      <c r="M187" t="s">
        <v>90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  <c r="AE187" t="s">
        <v>426</v>
      </c>
      <c r="AF187" t="s">
        <v>426</v>
      </c>
    </row>
    <row r="188" spans="1:32" x14ac:dyDescent="0.2">
      <c r="A188" t="s">
        <v>434</v>
      </c>
      <c r="I188">
        <v>16</v>
      </c>
      <c r="J188">
        <v>180</v>
      </c>
      <c r="K188">
        <f t="shared" si="25"/>
        <v>2692</v>
      </c>
      <c r="L188">
        <v>1980</v>
      </c>
      <c r="Q188">
        <v>0</v>
      </c>
      <c r="S188">
        <v>185</v>
      </c>
      <c r="T188">
        <v>115</v>
      </c>
      <c r="U188">
        <v>0.13350000000000001</v>
      </c>
      <c r="V188">
        <f t="shared" si="26"/>
        <v>150.45450000000002</v>
      </c>
      <c r="W188">
        <f t="shared" si="27"/>
        <v>68</v>
      </c>
      <c r="X188">
        <f t="shared" si="28"/>
        <v>212500</v>
      </c>
      <c r="Y188">
        <f t="shared" si="29"/>
        <v>53</v>
      </c>
      <c r="Z188">
        <f t="shared" si="30"/>
        <v>993.75</v>
      </c>
    </row>
    <row r="189" spans="1:32" x14ac:dyDescent="0.2">
      <c r="B189" t="s">
        <v>130</v>
      </c>
      <c r="I189">
        <v>16</v>
      </c>
      <c r="J189">
        <v>180</v>
      </c>
      <c r="K189">
        <f t="shared" si="25"/>
        <v>0</v>
      </c>
      <c r="L189">
        <v>0</v>
      </c>
      <c r="Q189">
        <v>136</v>
      </c>
      <c r="S189">
        <v>200</v>
      </c>
      <c r="T189">
        <v>53</v>
      </c>
      <c r="U189">
        <v>0</v>
      </c>
      <c r="V189">
        <f t="shared" si="26"/>
        <v>0</v>
      </c>
      <c r="W189">
        <f t="shared" si="27"/>
        <v>16</v>
      </c>
      <c r="X189">
        <f t="shared" si="28"/>
        <v>50000</v>
      </c>
      <c r="Y189">
        <f t="shared" si="29"/>
        <v>7</v>
      </c>
      <c r="Z189">
        <f t="shared" si="30"/>
        <v>131.25</v>
      </c>
    </row>
    <row r="190" spans="1:32" x14ac:dyDescent="0.2">
      <c r="B190" t="s">
        <v>131</v>
      </c>
      <c r="I190">
        <v>16</v>
      </c>
      <c r="J190">
        <v>180</v>
      </c>
      <c r="K190">
        <f t="shared" si="25"/>
        <v>0</v>
      </c>
      <c r="L190">
        <v>0</v>
      </c>
      <c r="Q190">
        <v>108</v>
      </c>
      <c r="S190">
        <v>240</v>
      </c>
      <c r="T190">
        <v>53</v>
      </c>
      <c r="U190">
        <v>0</v>
      </c>
      <c r="V190">
        <f t="shared" si="26"/>
        <v>0</v>
      </c>
      <c r="W190">
        <f t="shared" si="27"/>
        <v>17</v>
      </c>
      <c r="X190">
        <f t="shared" si="28"/>
        <v>53125</v>
      </c>
      <c r="Y190">
        <f t="shared" si="29"/>
        <v>8</v>
      </c>
      <c r="Z190">
        <f t="shared" si="30"/>
        <v>150</v>
      </c>
    </row>
    <row r="191" spans="1:32" x14ac:dyDescent="0.2">
      <c r="A191" t="s">
        <v>438</v>
      </c>
      <c r="I191">
        <v>8</v>
      </c>
      <c r="J191">
        <v>250</v>
      </c>
      <c r="K191">
        <f>ROUND(L191/0.73549875,0)</f>
        <v>1856</v>
      </c>
      <c r="L191">
        <v>1365</v>
      </c>
      <c r="M191" t="s">
        <v>90</v>
      </c>
      <c r="Q191">
        <v>48</v>
      </c>
      <c r="S191">
        <v>400</v>
      </c>
      <c r="T191">
        <v>54</v>
      </c>
      <c r="U191">
        <v>0.13400000000000001</v>
      </c>
      <c r="V191">
        <f t="shared" si="26"/>
        <v>70.912800000000018</v>
      </c>
      <c r="W191">
        <f t="shared" si="27"/>
        <v>71</v>
      </c>
      <c r="X191">
        <f t="shared" si="28"/>
        <v>221875</v>
      </c>
      <c r="Y191">
        <f t="shared" si="29"/>
        <v>56</v>
      </c>
      <c r="Z191">
        <f t="shared" si="30"/>
        <v>1050</v>
      </c>
    </row>
    <row r="192" spans="1:32" x14ac:dyDescent="0.2">
      <c r="B192" t="s">
        <v>130</v>
      </c>
      <c r="I192">
        <v>16</v>
      </c>
      <c r="J192">
        <v>250</v>
      </c>
      <c r="K192">
        <f t="shared" si="25"/>
        <v>1856</v>
      </c>
      <c r="L192">
        <v>1365</v>
      </c>
      <c r="M192" t="s">
        <v>90</v>
      </c>
      <c r="Q192">
        <v>90</v>
      </c>
      <c r="S192">
        <v>240</v>
      </c>
      <c r="T192">
        <v>54</v>
      </c>
      <c r="U192">
        <v>0.13400000000000001</v>
      </c>
      <c r="V192">
        <f t="shared" si="26"/>
        <v>70.912800000000018</v>
      </c>
      <c r="W192">
        <f t="shared" si="27"/>
        <v>60</v>
      </c>
      <c r="X192">
        <f t="shared" si="28"/>
        <v>187500</v>
      </c>
      <c r="Y192">
        <f t="shared" si="29"/>
        <v>51</v>
      </c>
      <c r="Z192">
        <f t="shared" si="30"/>
        <v>956.25</v>
      </c>
    </row>
    <row r="193" spans="1:26" x14ac:dyDescent="0.2">
      <c r="B193" t="s">
        <v>131</v>
      </c>
      <c r="I193">
        <v>16</v>
      </c>
      <c r="J193">
        <v>250</v>
      </c>
      <c r="K193">
        <f t="shared" si="25"/>
        <v>1856</v>
      </c>
      <c r="L193">
        <v>1365</v>
      </c>
      <c r="M193" t="s">
        <v>90</v>
      </c>
      <c r="Q193">
        <v>72</v>
      </c>
      <c r="S193">
        <v>400</v>
      </c>
      <c r="T193">
        <v>54</v>
      </c>
      <c r="U193">
        <v>0.13400000000000001</v>
      </c>
      <c r="V193">
        <f t="shared" si="26"/>
        <v>70.912800000000018</v>
      </c>
      <c r="W193">
        <f t="shared" si="27"/>
        <v>64</v>
      </c>
      <c r="X193">
        <f t="shared" si="28"/>
        <v>200000</v>
      </c>
      <c r="Y193">
        <f t="shared" si="29"/>
        <v>55</v>
      </c>
      <c r="Z193">
        <f t="shared" si="30"/>
        <v>1031.25</v>
      </c>
    </row>
    <row r="194" spans="1:26" x14ac:dyDescent="0.2">
      <c r="B194" t="s">
        <v>132</v>
      </c>
      <c r="I194">
        <v>16</v>
      </c>
      <c r="J194">
        <v>250</v>
      </c>
      <c r="K194">
        <f t="shared" si="25"/>
        <v>1856</v>
      </c>
      <c r="L194">
        <v>1365</v>
      </c>
      <c r="M194" t="s">
        <v>90</v>
      </c>
      <c r="Q194">
        <v>32</v>
      </c>
      <c r="S194">
        <v>640</v>
      </c>
      <c r="T194">
        <v>54</v>
      </c>
      <c r="U194">
        <v>0.13400000000000001</v>
      </c>
      <c r="V194">
        <f t="shared" si="26"/>
        <v>70.912800000000018</v>
      </c>
      <c r="W194">
        <f t="shared" si="27"/>
        <v>67</v>
      </c>
      <c r="X194">
        <f t="shared" si="28"/>
        <v>209375</v>
      </c>
      <c r="Y194">
        <f t="shared" si="29"/>
        <v>58</v>
      </c>
      <c r="Z194">
        <f t="shared" si="30"/>
        <v>1087.5</v>
      </c>
    </row>
    <row r="195" spans="1:26" x14ac:dyDescent="0.2">
      <c r="B195" t="s">
        <v>134</v>
      </c>
      <c r="I195">
        <v>16</v>
      </c>
      <c r="J195">
        <v>250</v>
      </c>
      <c r="K195">
        <f t="shared" si="25"/>
        <v>1856</v>
      </c>
      <c r="L195">
        <v>1365</v>
      </c>
      <c r="M195" t="s">
        <v>90</v>
      </c>
      <c r="Q195">
        <v>18</v>
      </c>
      <c r="S195">
        <v>720</v>
      </c>
      <c r="T195">
        <v>54</v>
      </c>
      <c r="U195">
        <v>0.13400000000000001</v>
      </c>
      <c r="V195">
        <f t="shared" si="26"/>
        <v>70.912800000000018</v>
      </c>
      <c r="W195">
        <f t="shared" si="27"/>
        <v>68</v>
      </c>
      <c r="X195">
        <f t="shared" si="28"/>
        <v>212500</v>
      </c>
      <c r="Y195">
        <f t="shared" si="29"/>
        <v>59</v>
      </c>
      <c r="Z195">
        <f t="shared" si="30"/>
        <v>1106.25</v>
      </c>
    </row>
    <row r="196" spans="1:26" x14ac:dyDescent="0.2">
      <c r="B196" t="s">
        <v>138</v>
      </c>
      <c r="I196">
        <v>16</v>
      </c>
      <c r="J196">
        <v>250</v>
      </c>
      <c r="K196">
        <f t="shared" si="25"/>
        <v>1856</v>
      </c>
      <c r="L196">
        <v>1365</v>
      </c>
      <c r="M196" t="s">
        <v>90</v>
      </c>
      <c r="Q196">
        <v>63</v>
      </c>
      <c r="S196">
        <v>240</v>
      </c>
      <c r="T196">
        <v>54</v>
      </c>
      <c r="U196">
        <v>0.13400000000000001</v>
      </c>
      <c r="V196">
        <f t="shared" si="26"/>
        <v>70.912800000000018</v>
      </c>
      <c r="W196">
        <f t="shared" si="27"/>
        <v>59</v>
      </c>
      <c r="X196">
        <f t="shared" si="28"/>
        <v>184375</v>
      </c>
      <c r="Y196">
        <f t="shared" si="29"/>
        <v>50</v>
      </c>
      <c r="Z196">
        <f t="shared" si="30"/>
        <v>937.5</v>
      </c>
    </row>
    <row r="197" spans="1:26" x14ac:dyDescent="0.2">
      <c r="A197" t="s">
        <v>151</v>
      </c>
      <c r="B197" t="s">
        <v>130</v>
      </c>
      <c r="I197">
        <v>16</v>
      </c>
      <c r="J197">
        <v>250</v>
      </c>
      <c r="K197">
        <f>ROUND(L197/0.73549875,0)</f>
        <v>0</v>
      </c>
      <c r="L197">
        <v>0</v>
      </c>
      <c r="M197" t="s">
        <v>90</v>
      </c>
      <c r="Q197">
        <v>90</v>
      </c>
      <c r="S197">
        <v>240</v>
      </c>
      <c r="T197">
        <v>54</v>
      </c>
      <c r="U197">
        <v>0</v>
      </c>
      <c r="V197">
        <f t="shared" ref="V197:V201" si="31">T197*U197*9.8</f>
        <v>0</v>
      </c>
      <c r="W197">
        <f t="shared" ref="W197:W201" si="32">MAX(1, INT(T197/10+SQRT(J197)/20+SQRT(K197)+U197+SQRT(Q197)/2+SQRT(S197)-SQRT(185)+20-I197))</f>
        <v>16</v>
      </c>
      <c r="X197">
        <f t="shared" ref="X197:X201" si="33">W197*50000/16</f>
        <v>50000</v>
      </c>
      <c r="Y197">
        <f t="shared" ref="Y197:Y201" si="34">MAX(1, ROUND((SQRT(J197)/100+SQRT(K197)+U197+(40/I197-2)+SQRT(Q197)/2+SQRT(S197)-SQRT(185)), 0))</f>
        <v>7</v>
      </c>
      <c r="Z197">
        <f t="shared" ref="Z197:Z201" si="35">Y197*300/16</f>
        <v>131.25</v>
      </c>
    </row>
    <row r="198" spans="1:26" x14ac:dyDescent="0.2">
      <c r="B198" t="s">
        <v>131</v>
      </c>
      <c r="I198">
        <v>16</v>
      </c>
      <c r="J198">
        <v>250</v>
      </c>
      <c r="K198">
        <f t="shared" ref="K198:K201" si="36">ROUND(L198/0.73549875,0)</f>
        <v>0</v>
      </c>
      <c r="L198">
        <v>0</v>
      </c>
      <c r="M198" t="s">
        <v>90</v>
      </c>
      <c r="Q198">
        <v>72</v>
      </c>
      <c r="S198">
        <v>400</v>
      </c>
      <c r="T198">
        <v>54</v>
      </c>
      <c r="U198">
        <v>0</v>
      </c>
      <c r="V198">
        <f t="shared" si="31"/>
        <v>0</v>
      </c>
      <c r="W198">
        <f t="shared" si="32"/>
        <v>20</v>
      </c>
      <c r="X198">
        <f t="shared" si="33"/>
        <v>62500</v>
      </c>
      <c r="Y198">
        <f t="shared" si="34"/>
        <v>11</v>
      </c>
      <c r="Z198">
        <f t="shared" si="35"/>
        <v>206.25</v>
      </c>
    </row>
    <row r="199" spans="1:26" x14ac:dyDescent="0.2">
      <c r="B199" t="s">
        <v>132</v>
      </c>
      <c r="I199">
        <v>16</v>
      </c>
      <c r="J199">
        <v>250</v>
      </c>
      <c r="K199">
        <f t="shared" si="36"/>
        <v>0</v>
      </c>
      <c r="L199">
        <v>0</v>
      </c>
      <c r="M199" t="s">
        <v>90</v>
      </c>
      <c r="Q199">
        <v>32</v>
      </c>
      <c r="S199">
        <v>640</v>
      </c>
      <c r="T199">
        <v>54</v>
      </c>
      <c r="U199">
        <v>0</v>
      </c>
      <c r="V199">
        <f t="shared" si="31"/>
        <v>0</v>
      </c>
      <c r="W199">
        <f t="shared" si="32"/>
        <v>24</v>
      </c>
      <c r="X199">
        <f t="shared" si="33"/>
        <v>75000</v>
      </c>
      <c r="Y199">
        <f t="shared" si="34"/>
        <v>15</v>
      </c>
      <c r="Z199">
        <f t="shared" si="35"/>
        <v>281.25</v>
      </c>
    </row>
    <row r="200" spans="1:26" x14ac:dyDescent="0.2">
      <c r="B200" t="s">
        <v>134</v>
      </c>
      <c r="I200">
        <v>16</v>
      </c>
      <c r="J200">
        <v>250</v>
      </c>
      <c r="K200">
        <f t="shared" si="36"/>
        <v>0</v>
      </c>
      <c r="L200">
        <v>0</v>
      </c>
      <c r="M200" t="s">
        <v>90</v>
      </c>
      <c r="Q200">
        <v>18</v>
      </c>
      <c r="S200">
        <v>720</v>
      </c>
      <c r="T200">
        <v>54</v>
      </c>
      <c r="U200">
        <v>0</v>
      </c>
      <c r="V200">
        <f t="shared" si="31"/>
        <v>0</v>
      </c>
      <c r="W200">
        <f t="shared" si="32"/>
        <v>25</v>
      </c>
      <c r="X200">
        <f t="shared" si="33"/>
        <v>78125</v>
      </c>
      <c r="Y200">
        <f t="shared" si="34"/>
        <v>16</v>
      </c>
      <c r="Z200">
        <f t="shared" si="35"/>
        <v>300</v>
      </c>
    </row>
    <row r="201" spans="1:26" x14ac:dyDescent="0.2">
      <c r="B201" t="s">
        <v>138</v>
      </c>
      <c r="I201">
        <v>16</v>
      </c>
      <c r="J201">
        <v>250</v>
      </c>
      <c r="K201">
        <f t="shared" si="36"/>
        <v>0</v>
      </c>
      <c r="L201">
        <v>0</v>
      </c>
      <c r="M201" t="s">
        <v>90</v>
      </c>
      <c r="Q201">
        <v>63</v>
      </c>
      <c r="S201">
        <v>240</v>
      </c>
      <c r="T201">
        <v>54</v>
      </c>
      <c r="U201">
        <v>0</v>
      </c>
      <c r="V201">
        <f t="shared" si="31"/>
        <v>0</v>
      </c>
      <c r="W201">
        <f t="shared" si="32"/>
        <v>16</v>
      </c>
      <c r="X201">
        <f t="shared" si="33"/>
        <v>50000</v>
      </c>
      <c r="Y201">
        <f t="shared" si="34"/>
        <v>7</v>
      </c>
      <c r="Z201">
        <f t="shared" si="35"/>
        <v>131.25</v>
      </c>
    </row>
    <row r="202" spans="1:26" x14ac:dyDescent="0.2">
      <c r="L20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8"/>
  <sheetViews>
    <sheetView workbookViewId="0">
      <selection activeCell="F18" sqref="F18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2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2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2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2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2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2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2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2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2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2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2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2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2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2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396</v>
      </c>
    </row>
    <row r="16" spans="1:30" x14ac:dyDescent="0.2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396</v>
      </c>
    </row>
    <row r="17" spans="1:23" x14ac:dyDescent="0.2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23" x14ac:dyDescent="0.2">
      <c r="A18" t="s">
        <v>437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75"/>
  <sheetViews>
    <sheetView workbookViewId="0">
      <pane ySplit="1" topLeftCell="A43" activePane="bottomLeft" state="frozen"/>
      <selection pane="bottomLeft" activeCell="AE75" sqref="AE75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2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2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2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2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2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2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2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2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2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2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2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2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2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2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2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2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2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2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2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2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2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2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2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2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2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2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2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2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2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2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2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2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2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2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2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2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2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2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2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2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2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2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2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2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2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2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2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2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2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2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2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2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2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2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2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2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2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2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2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2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2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2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343</v>
      </c>
      <c r="Z63" t="s">
        <v>374</v>
      </c>
    </row>
    <row r="64" spans="1:26" x14ac:dyDescent="0.2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2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2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2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2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2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  <row r="70" spans="1:26" ht="12.6" customHeight="1" x14ac:dyDescent="0.2">
      <c r="A70" t="s">
        <v>432</v>
      </c>
      <c r="B70" t="s">
        <v>429</v>
      </c>
      <c r="E70">
        <v>2001</v>
      </c>
      <c r="F70">
        <v>30</v>
      </c>
      <c r="G70">
        <v>15</v>
      </c>
      <c r="H70">
        <v>140</v>
      </c>
      <c r="I70" t="s">
        <v>90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" customHeight="1" x14ac:dyDescent="0.2">
      <c r="A71" t="s">
        <v>433</v>
      </c>
      <c r="B71" t="s">
        <v>429</v>
      </c>
      <c r="E71">
        <v>2001</v>
      </c>
      <c r="F71">
        <v>30</v>
      </c>
      <c r="G71">
        <v>15</v>
      </c>
      <c r="H71">
        <v>140</v>
      </c>
      <c r="I71" t="s">
        <v>90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" customHeight="1" x14ac:dyDescent="0.2">
      <c r="A72" t="s">
        <v>428</v>
      </c>
      <c r="B72" t="s">
        <v>429</v>
      </c>
      <c r="E72">
        <v>2001</v>
      </c>
      <c r="F72">
        <v>30</v>
      </c>
      <c r="G72">
        <v>15</v>
      </c>
      <c r="H72">
        <v>140</v>
      </c>
      <c r="I72" t="s">
        <v>90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" customHeight="1" x14ac:dyDescent="0.2">
      <c r="A73" t="s">
        <v>430</v>
      </c>
      <c r="B73" t="s">
        <v>429</v>
      </c>
      <c r="E73">
        <v>2001</v>
      </c>
      <c r="F73">
        <v>30</v>
      </c>
      <c r="G73">
        <v>15</v>
      </c>
      <c r="H73">
        <v>140</v>
      </c>
      <c r="I73" t="s">
        <v>90</v>
      </c>
      <c r="M73">
        <v>36</v>
      </c>
      <c r="N73">
        <v>16</v>
      </c>
      <c r="O73">
        <v>160</v>
      </c>
      <c r="P73">
        <v>49.2</v>
      </c>
      <c r="Q73">
        <f t="shared" ref="Q73:Q75" si="45">MEDIAN(0,255,ROUND(P73/20+SQRT(H73)/40+SQRT(M73)/2+(SQRT(O73)-SQRT(185)), 0))</f>
        <v>5</v>
      </c>
      <c r="R73">
        <f t="shared" ref="R73:R75" si="46">Q73*50000/16</f>
        <v>15625</v>
      </c>
      <c r="S73">
        <f t="shared" ref="S73:S75" si="47">MEDIAN(0,255,ROUND(SQRT(H73)/200+SQRT(M73)/2+(SQRT(O73)-SQRT(185)),0))</f>
        <v>2</v>
      </c>
      <c r="T73">
        <f t="shared" ref="T73:T75" si="48">S73*300/16*12</f>
        <v>450</v>
      </c>
    </row>
    <row r="74" spans="1:26" ht="12.6" customHeight="1" x14ac:dyDescent="0.2">
      <c r="A74" t="s">
        <v>431</v>
      </c>
      <c r="B74" t="s">
        <v>429</v>
      </c>
      <c r="E74">
        <v>2001</v>
      </c>
      <c r="F74">
        <v>30</v>
      </c>
      <c r="G74">
        <v>15</v>
      </c>
      <c r="H74">
        <v>140</v>
      </c>
      <c r="I74" t="s">
        <v>90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2">
      <c r="A75" t="s">
        <v>435</v>
      </c>
      <c r="B75" t="s">
        <v>436</v>
      </c>
      <c r="E75">
        <v>1964</v>
      </c>
      <c r="F75">
        <v>30</v>
      </c>
      <c r="G75">
        <v>20</v>
      </c>
      <c r="H75">
        <v>100</v>
      </c>
      <c r="I75" t="s">
        <v>90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2024-04-06T15:44:37Z</dcterms:modified>
</cp:coreProperties>
</file>