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rojcet china set\China-Set-Trains-shokuba\China-Set-Trains-240819\China-Set-Trains-Addon\docs\"/>
    </mc:Choice>
  </mc:AlternateContent>
  <xr:revisionPtr revIDLastSave="0" documentId="13_ncr:1_{69793A7D-1D27-4CDD-AAD5-A60462D276D1}" xr6:coauthVersionLast="47" xr6:coauthVersionMax="47" xr10:uidLastSave="{00000000-0000-0000-0000-000000000000}"/>
  <bookViews>
    <workbookView xWindow="14400" yWindow="0" windowWidth="14400" windowHeight="15600" activeTab="2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0" i="4" l="1"/>
  <c r="W40" i="4"/>
  <c r="U39" i="4"/>
  <c r="W39" i="4"/>
  <c r="U38" i="4"/>
  <c r="W38" i="4"/>
  <c r="U37" i="4"/>
  <c r="W37" i="4"/>
  <c r="U36" i="4"/>
  <c r="W36" i="4"/>
  <c r="U35" i="4"/>
  <c r="U34" i="4"/>
  <c r="W35" i="4"/>
  <c r="W34" i="4"/>
  <c r="U32" i="4"/>
  <c r="W32" i="4"/>
  <c r="U33" i="4"/>
  <c r="W33" i="4"/>
  <c r="U31" i="4"/>
  <c r="W31" i="4"/>
  <c r="U30" i="4"/>
  <c r="W30" i="4"/>
  <c r="Q74" i="1"/>
  <c r="R74" i="1"/>
  <c r="S74" i="1" s="1"/>
  <c r="T74" i="1"/>
  <c r="U74" i="1" s="1"/>
  <c r="M74" i="1"/>
  <c r="N74" i="1"/>
  <c r="AA310" i="2"/>
  <c r="AA311" i="2"/>
  <c r="Z310" i="2"/>
  <c r="Z311" i="2"/>
  <c r="Y310" i="2"/>
  <c r="Y311" i="2"/>
  <c r="X310" i="2"/>
  <c r="X311" i="2"/>
  <c r="W310" i="2"/>
  <c r="W311" i="2"/>
  <c r="W309" i="2"/>
  <c r="X309" i="2"/>
  <c r="Y309" i="2"/>
  <c r="Z309" i="2"/>
  <c r="AA309" i="2"/>
  <c r="K309" i="2"/>
  <c r="K310" i="2"/>
  <c r="K311" i="2"/>
  <c r="L309" i="2"/>
  <c r="L310" i="2"/>
  <c r="L311" i="2"/>
  <c r="AA308" i="2"/>
  <c r="Z308" i="2"/>
  <c r="Y308" i="2"/>
  <c r="X308" i="2"/>
  <c r="W308" i="2"/>
  <c r="K308" i="2"/>
  <c r="L308" i="2"/>
  <c r="AA307" i="2"/>
  <c r="Z307" i="2"/>
  <c r="X307" i="2"/>
  <c r="Y307" i="2" s="1"/>
  <c r="W306" i="2"/>
  <c r="W307" i="2"/>
  <c r="X306" i="2"/>
  <c r="Y306" i="2" s="1"/>
  <c r="Z306" i="2"/>
  <c r="AA306" i="2" s="1"/>
  <c r="K306" i="2"/>
  <c r="K307" i="2"/>
  <c r="L306" i="2"/>
  <c r="L307" i="2"/>
  <c r="X305" i="2"/>
  <c r="Y305" i="2" s="1"/>
  <c r="W305" i="2"/>
  <c r="Z305" i="2"/>
  <c r="AA305" i="2" s="1"/>
  <c r="K305" i="2"/>
  <c r="L305" i="2"/>
  <c r="U72" i="1"/>
  <c r="U73" i="1"/>
  <c r="T72" i="1"/>
  <c r="T73" i="1"/>
  <c r="S71" i="1"/>
  <c r="S72" i="1"/>
  <c r="S73" i="1"/>
  <c r="R71" i="1"/>
  <c r="R72" i="1"/>
  <c r="R73" i="1"/>
  <c r="Q73" i="1"/>
  <c r="Q72" i="1"/>
  <c r="N72" i="1"/>
  <c r="N73" i="1"/>
  <c r="M72" i="1"/>
  <c r="M73" i="1"/>
  <c r="V70" i="1"/>
  <c r="U70" i="1"/>
  <c r="T70" i="1"/>
  <c r="S70" i="1"/>
  <c r="R70" i="1"/>
  <c r="Q70" i="1"/>
  <c r="Q71" i="1"/>
  <c r="N71" i="1"/>
  <c r="M71" i="1"/>
  <c r="N70" i="1"/>
  <c r="M70" i="1"/>
  <c r="N69" i="1"/>
  <c r="N68" i="1"/>
  <c r="T68" i="1" s="1"/>
  <c r="U68" i="1" s="1"/>
  <c r="M68" i="1"/>
  <c r="M69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K203" i="2"/>
  <c r="K134" i="2"/>
  <c r="K135" i="2"/>
  <c r="K136" i="2"/>
  <c r="K137" i="2"/>
  <c r="K138" i="2"/>
  <c r="K139" i="2"/>
  <c r="U29" i="4"/>
  <c r="W29" i="4"/>
  <c r="AC69" i="1"/>
  <c r="V69" i="1"/>
  <c r="T69" i="1"/>
  <c r="U69" i="1" s="1"/>
  <c r="R69" i="1"/>
  <c r="S69" i="1" s="1"/>
  <c r="Q69" i="1"/>
  <c r="V68" i="1"/>
  <c r="AC68" i="1"/>
  <c r="Q68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X284" i="2"/>
  <c r="Y284" i="2" s="1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W223" i="2"/>
  <c r="W222" i="2"/>
  <c r="W221" i="2"/>
  <c r="W220" i="2"/>
  <c r="W219" i="2"/>
  <c r="W218" i="2"/>
  <c r="W217" i="2"/>
  <c r="W216" i="2"/>
  <c r="W215" i="2"/>
  <c r="W214" i="2"/>
  <c r="W213" i="2"/>
  <c r="Q75" i="3"/>
  <c r="R75" i="3" s="1"/>
  <c r="S75" i="3"/>
  <c r="T75" i="3" s="1"/>
  <c r="W137" i="2"/>
  <c r="W136" i="2"/>
  <c r="W13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T52" i="1"/>
  <c r="U52" i="1" s="1"/>
  <c r="R52" i="1"/>
  <c r="S52" i="1" s="1"/>
  <c r="T51" i="1"/>
  <c r="U51" i="1" s="1"/>
  <c r="R51" i="1"/>
  <c r="S51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T50" i="1"/>
  <c r="U50" i="1" s="1"/>
  <c r="R50" i="1"/>
  <c r="S50" i="1" s="1"/>
  <c r="Z300" i="2" l="1"/>
  <c r="AA301" i="2"/>
  <c r="AA302" i="2"/>
  <c r="R68" i="1"/>
  <c r="S68" i="1" s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49" i="1" l="1"/>
  <c r="T49" i="1"/>
  <c r="U49" i="1" s="1"/>
  <c r="R49" i="1"/>
  <c r="S49" i="1" s="1"/>
  <c r="V23" i="1"/>
  <c r="V24" i="1"/>
  <c r="V25" i="1"/>
  <c r="V26" i="1"/>
  <c r="V27" i="1"/>
  <c r="R21" i="1"/>
  <c r="S21" i="1" s="1"/>
  <c r="T21" i="1"/>
  <c r="U21" i="1" s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 s="1"/>
  <c r="T40" i="1"/>
  <c r="U40" i="1" s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R18" i="1"/>
  <c r="S18" i="1" s="1"/>
  <c r="T18" i="1"/>
  <c r="U18" i="1" s="1"/>
  <c r="V18" i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W279" i="2"/>
  <c r="W278" i="2"/>
  <c r="W277" i="2"/>
  <c r="W276" i="2"/>
  <c r="W275" i="2"/>
  <c r="W268" i="2"/>
  <c r="W273" i="2"/>
  <c r="W272" i="2"/>
  <c r="W271" i="2"/>
  <c r="W270" i="2"/>
  <c r="W269" i="2"/>
  <c r="AC20" i="1"/>
  <c r="V20" i="1"/>
  <c r="R20" i="1"/>
  <c r="S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W2" i="2"/>
  <c r="AC9" i="1"/>
  <c r="V9" i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AC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<sst xmlns="http://schemas.openxmlformats.org/spreadsheetml/2006/main" count="1908" uniqueCount="547">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</sst>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"/>
  <sheetViews>
    <sheetView workbookViewId="0">
      <pane ySplit="1" topLeftCell="A47" activePane="bottomLeft" state="frozen"/>
      <selection pane="bottomLeft" activeCell="A75" sqref="A75"/>
    </sheetView>
  </sheetViews>
  <sheetFormatPr defaultRowHeight="14.25" x14ac:dyDescent="0.2"/>
  <cols>
    <col min="1" max="1" width="10.5" bestFit="1" customWidth="1"/>
    <col min="26" max="28" width="8.625" style="1"/>
    <col min="29" max="30" width="8.625" style="2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519</v>
      </c>
      <c r="M1" t="s">
        <v>523</v>
      </c>
      <c r="N1" t="s">
        <v>55</v>
      </c>
      <c r="O1" t="s">
        <v>53</v>
      </c>
      <c r="P1" t="s">
        <v>18</v>
      </c>
      <c r="Q1" t="s">
        <v>54</v>
      </c>
      <c r="R1" t="s">
        <v>19</v>
      </c>
      <c r="S1" t="s">
        <v>28</v>
      </c>
      <c r="T1" t="s">
        <v>20</v>
      </c>
      <c r="U1" t="s">
        <v>27</v>
      </c>
      <c r="V1" t="s">
        <v>56</v>
      </c>
      <c r="W1" t="s">
        <v>57</v>
      </c>
      <c r="X1" t="s">
        <v>92</v>
      </c>
      <c r="Y1" t="s">
        <v>93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2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N2">
        <v>1545</v>
      </c>
      <c r="O2">
        <v>174.85</v>
      </c>
      <c r="P2">
        <v>0.13750000000000001</v>
      </c>
      <c r="Q2">
        <f>O2*P2*9.8</f>
        <v>235.61037500000003</v>
      </c>
      <c r="R2">
        <f t="shared" ref="R2:R45" si="0">MEDIAN(255, ROUND((O2/10+SQRT(K2)/20+SQRT(N2)+P2+20-J2), 0), 0)</f>
        <v>53</v>
      </c>
      <c r="S2">
        <f>R2*50000/16</f>
        <v>165625</v>
      </c>
      <c r="T2">
        <f t="shared" ref="T2:T45" si="1">MEDIAN(0, 255, ROUND(SQRT(K2)/100+SQRT(N2)+P2+40/J2-2,0))</f>
        <v>39</v>
      </c>
      <c r="U2">
        <f t="shared" ref="U2:U45" si="2"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2">
      <c r="A3" t="s">
        <v>46</v>
      </c>
      <c r="B3" t="s">
        <v>60</v>
      </c>
      <c r="D3" t="s">
        <v>49</v>
      </c>
      <c r="E3" t="s">
        <v>26</v>
      </c>
      <c r="F3">
        <v>1934</v>
      </c>
      <c r="Q3">
        <f t="shared" ref="Q3:Q59" si="3">O3*P3*9.8</f>
        <v>0</v>
      </c>
      <c r="R3">
        <f t="shared" si="0"/>
        <v>20</v>
      </c>
      <c r="S3">
        <f t="shared" ref="S3:S20" si="4">R3*50000/16</f>
        <v>62500</v>
      </c>
      <c r="T3" t="e">
        <f t="shared" si="1"/>
        <v>#DIV/0!</v>
      </c>
      <c r="U3" t="e">
        <f t="shared" si="2"/>
        <v>#DIV/0!</v>
      </c>
      <c r="V3">
        <f t="shared" ref="V3:V37" si="5">W3+X3+Y3</f>
        <v>0</v>
      </c>
      <c r="AC3" s="2" t="e">
        <f t="shared" ref="AC3:AC37" si="6">AVERAGE(Z3:AB3)</f>
        <v>#DIV/0!</v>
      </c>
    </row>
    <row r="4" spans="1:31" x14ac:dyDescent="0.2">
      <c r="A4" t="s">
        <v>47</v>
      </c>
      <c r="B4" t="s">
        <v>61</v>
      </c>
      <c r="D4" t="s">
        <v>50</v>
      </c>
      <c r="E4" t="s">
        <v>26</v>
      </c>
      <c r="F4">
        <v>1933</v>
      </c>
      <c r="Q4">
        <f t="shared" si="3"/>
        <v>0</v>
      </c>
      <c r="R4">
        <f t="shared" si="0"/>
        <v>20</v>
      </c>
      <c r="S4">
        <f t="shared" si="4"/>
        <v>62500</v>
      </c>
      <c r="T4" t="e">
        <f t="shared" si="1"/>
        <v>#DIV/0!</v>
      </c>
      <c r="U4" t="e">
        <f t="shared" si="2"/>
        <v>#DIV/0!</v>
      </c>
      <c r="V4">
        <f t="shared" si="5"/>
        <v>0</v>
      </c>
      <c r="AC4" s="2" t="e">
        <f t="shared" si="6"/>
        <v>#DIV/0!</v>
      </c>
    </row>
    <row r="5" spans="1:31" x14ac:dyDescent="0.2">
      <c r="A5" t="s">
        <v>42</v>
      </c>
      <c r="B5" t="s">
        <v>62</v>
      </c>
      <c r="D5" t="s">
        <v>42</v>
      </c>
      <c r="E5" t="s">
        <v>26</v>
      </c>
      <c r="F5">
        <v>1956</v>
      </c>
      <c r="Q5">
        <f t="shared" si="3"/>
        <v>0</v>
      </c>
      <c r="R5">
        <f t="shared" si="0"/>
        <v>20</v>
      </c>
      <c r="S5">
        <f t="shared" si="4"/>
        <v>62500</v>
      </c>
      <c r="T5" t="e">
        <f t="shared" si="1"/>
        <v>#DIV/0!</v>
      </c>
      <c r="U5" t="e">
        <f t="shared" si="2"/>
        <v>#DIV/0!</v>
      </c>
      <c r="V5">
        <f t="shared" si="5"/>
        <v>0</v>
      </c>
      <c r="AC5" s="2" t="e">
        <f t="shared" si="6"/>
        <v>#DIV/0!</v>
      </c>
    </row>
    <row r="6" spans="1:31" x14ac:dyDescent="0.2">
      <c r="A6" t="s">
        <v>43</v>
      </c>
      <c r="B6" t="s">
        <v>64</v>
      </c>
      <c r="D6" t="s">
        <v>43</v>
      </c>
      <c r="E6" t="s">
        <v>26</v>
      </c>
      <c r="F6">
        <v>1957</v>
      </c>
      <c r="Q6">
        <f t="shared" si="3"/>
        <v>0</v>
      </c>
      <c r="R6">
        <f t="shared" si="0"/>
        <v>20</v>
      </c>
      <c r="S6">
        <f t="shared" si="4"/>
        <v>62500</v>
      </c>
      <c r="T6" t="e">
        <f t="shared" si="1"/>
        <v>#DIV/0!</v>
      </c>
      <c r="U6" t="e">
        <f t="shared" si="2"/>
        <v>#DIV/0!</v>
      </c>
      <c r="V6">
        <f t="shared" si="5"/>
        <v>0</v>
      </c>
      <c r="AC6" s="2" t="e">
        <f t="shared" si="6"/>
        <v>#DIV/0!</v>
      </c>
    </row>
    <row r="7" spans="1:31" x14ac:dyDescent="0.2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N7">
        <v>1500</v>
      </c>
      <c r="O7">
        <v>140</v>
      </c>
      <c r="P7">
        <v>0.14849999999999999</v>
      </c>
      <c r="Q7">
        <f t="shared" si="3"/>
        <v>203.74200000000002</v>
      </c>
      <c r="R7">
        <f t="shared" si="0"/>
        <v>61</v>
      </c>
      <c r="S7">
        <f t="shared" si="4"/>
        <v>190625</v>
      </c>
      <c r="T7">
        <f t="shared" si="1"/>
        <v>40</v>
      </c>
      <c r="U7">
        <f t="shared" si="2"/>
        <v>10500</v>
      </c>
      <c r="V7">
        <f t="shared" si="5"/>
        <v>0</v>
      </c>
      <c r="AC7" s="2" t="e">
        <f t="shared" si="6"/>
        <v>#DIV/0!</v>
      </c>
    </row>
    <row r="8" spans="1:31" x14ac:dyDescent="0.2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N8">
        <v>2610</v>
      </c>
      <c r="O8">
        <v>138</v>
      </c>
      <c r="P8">
        <v>0.24199999999999999</v>
      </c>
      <c r="Q8">
        <f t="shared" si="3"/>
        <v>327.28080000000006</v>
      </c>
      <c r="R8">
        <f t="shared" si="0"/>
        <v>54</v>
      </c>
      <c r="S8">
        <f t="shared" si="4"/>
        <v>168750</v>
      </c>
      <c r="T8">
        <f t="shared" si="1"/>
        <v>51</v>
      </c>
      <c r="U8">
        <f t="shared" si="2"/>
        <v>12431.25</v>
      </c>
      <c r="V8">
        <f t="shared" si="5"/>
        <v>10</v>
      </c>
      <c r="W8">
        <v>1</v>
      </c>
      <c r="X8">
        <v>8</v>
      </c>
      <c r="Y8">
        <v>1</v>
      </c>
      <c r="AC8" s="2" t="e">
        <f t="shared" si="6"/>
        <v>#DIV/0!</v>
      </c>
    </row>
    <row r="9" spans="1:31" x14ac:dyDescent="0.2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N9">
        <v>2610</v>
      </c>
      <c r="O9">
        <v>138</v>
      </c>
      <c r="P9">
        <v>0.30499999999999999</v>
      </c>
      <c r="Q9">
        <f t="shared" si="3"/>
        <v>412.48199999999997</v>
      </c>
      <c r="R9">
        <f t="shared" si="0"/>
        <v>54</v>
      </c>
      <c r="S9">
        <f t="shared" ref="S9" si="7">R9*50000/16</f>
        <v>168750</v>
      </c>
      <c r="T9">
        <f t="shared" si="1"/>
        <v>51</v>
      </c>
      <c r="U9">
        <f t="shared" si="2"/>
        <v>12431.25</v>
      </c>
      <c r="V9">
        <f t="shared" ref="V9" si="8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6"/>
        <v>1</v>
      </c>
      <c r="AD9" s="2" t="s">
        <v>90</v>
      </c>
      <c r="AE9" t="s">
        <v>91</v>
      </c>
    </row>
    <row r="10" spans="1:31" x14ac:dyDescent="0.2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N10">
        <v>4000</v>
      </c>
      <c r="O10">
        <v>138</v>
      </c>
      <c r="P10">
        <v>0.224</v>
      </c>
      <c r="Q10">
        <f t="shared" si="3"/>
        <v>302.93760000000003</v>
      </c>
      <c r="R10">
        <f t="shared" si="0"/>
        <v>84</v>
      </c>
      <c r="S10">
        <f t="shared" ref="S10:S12" si="9">R10*50000/16</f>
        <v>262500</v>
      </c>
      <c r="T10">
        <f t="shared" si="1"/>
        <v>64</v>
      </c>
      <c r="U10">
        <f t="shared" si="2"/>
        <v>15600</v>
      </c>
      <c r="V10">
        <f t="shared" ref="V10:V12" si="10">W10+X10+Y10</f>
        <v>0</v>
      </c>
      <c r="AE10" t="s">
        <v>419</v>
      </c>
    </row>
    <row r="11" spans="1:31" x14ac:dyDescent="0.2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N11">
        <v>4000</v>
      </c>
      <c r="O11">
        <v>138</v>
      </c>
      <c r="P11">
        <v>0.224</v>
      </c>
      <c r="Q11">
        <f t="shared" si="3"/>
        <v>302.93760000000003</v>
      </c>
      <c r="R11">
        <f t="shared" si="0"/>
        <v>84</v>
      </c>
      <c r="S11">
        <f t="shared" si="9"/>
        <v>262500</v>
      </c>
      <c r="T11">
        <f t="shared" si="1"/>
        <v>64</v>
      </c>
      <c r="U11">
        <f t="shared" si="2"/>
        <v>15600</v>
      </c>
      <c r="V11">
        <f t="shared" si="10"/>
        <v>0</v>
      </c>
      <c r="AE11" t="s">
        <v>419</v>
      </c>
    </row>
    <row r="12" spans="1:31" x14ac:dyDescent="0.2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N12">
        <v>4000</v>
      </c>
      <c r="O12">
        <v>138</v>
      </c>
      <c r="P12">
        <v>0.35499999999999998</v>
      </c>
      <c r="Q12">
        <f t="shared" si="3"/>
        <v>480.10199999999998</v>
      </c>
      <c r="R12">
        <f t="shared" si="0"/>
        <v>84</v>
      </c>
      <c r="S12">
        <f t="shared" si="9"/>
        <v>262500</v>
      </c>
      <c r="T12">
        <f t="shared" si="1"/>
        <v>65</v>
      </c>
      <c r="U12">
        <f t="shared" si="2"/>
        <v>15843.75</v>
      </c>
      <c r="V12">
        <f t="shared" si="10"/>
        <v>0</v>
      </c>
      <c r="AE12" t="s">
        <v>419</v>
      </c>
    </row>
    <row r="13" spans="1:31" x14ac:dyDescent="0.2">
      <c r="A13" t="s">
        <v>231</v>
      </c>
      <c r="B13" t="s">
        <v>230</v>
      </c>
      <c r="D13" t="s">
        <v>231</v>
      </c>
      <c r="E13" t="s">
        <v>51</v>
      </c>
      <c r="F13">
        <v>1976</v>
      </c>
      <c r="Q13">
        <f t="shared" si="3"/>
        <v>0</v>
      </c>
      <c r="R13">
        <f t="shared" si="0"/>
        <v>20</v>
      </c>
      <c r="S13">
        <f t="shared" si="4"/>
        <v>62500</v>
      </c>
      <c r="T13" t="e">
        <f t="shared" si="1"/>
        <v>#DIV/0!</v>
      </c>
      <c r="U13" t="e">
        <f t="shared" si="2"/>
        <v>#DIV/0!</v>
      </c>
      <c r="V13">
        <f t="shared" si="5"/>
        <v>0</v>
      </c>
      <c r="AC13" s="2" t="e">
        <f t="shared" si="6"/>
        <v>#DIV/0!</v>
      </c>
    </row>
    <row r="14" spans="1:31" x14ac:dyDescent="0.2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N14">
        <v>1414</v>
      </c>
      <c r="O14">
        <v>138</v>
      </c>
      <c r="P14">
        <v>0.32200000000000001</v>
      </c>
      <c r="Q14">
        <f t="shared" si="3"/>
        <v>435.47280000000001</v>
      </c>
      <c r="R14">
        <f t="shared" si="0"/>
        <v>56</v>
      </c>
      <c r="S14">
        <f t="shared" ref="S14" si="11">R14*50000/16</f>
        <v>175000</v>
      </c>
      <c r="T14">
        <f t="shared" si="1"/>
        <v>39</v>
      </c>
      <c r="U14">
        <f t="shared" si="2"/>
        <v>9506.25</v>
      </c>
      <c r="V14">
        <f t="shared" ref="V14" si="12">W14+X14+Y14</f>
        <v>0</v>
      </c>
      <c r="AE14" t="s">
        <v>419</v>
      </c>
    </row>
    <row r="15" spans="1:31" x14ac:dyDescent="0.2">
      <c r="A15" t="s">
        <v>35</v>
      </c>
      <c r="B15" t="s">
        <v>66</v>
      </c>
      <c r="D15" t="s">
        <v>35</v>
      </c>
      <c r="E15" t="s">
        <v>51</v>
      </c>
      <c r="F15">
        <v>1974</v>
      </c>
      <c r="Q15">
        <f t="shared" si="3"/>
        <v>0</v>
      </c>
      <c r="R15">
        <f t="shared" si="0"/>
        <v>20</v>
      </c>
      <c r="S15">
        <f t="shared" si="4"/>
        <v>62500</v>
      </c>
      <c r="T15" t="e">
        <f t="shared" si="1"/>
        <v>#DIV/0!</v>
      </c>
      <c r="U15" t="e">
        <f t="shared" si="2"/>
        <v>#DIV/0!</v>
      </c>
      <c r="V15">
        <f t="shared" si="5"/>
        <v>0</v>
      </c>
      <c r="AC15" s="2" t="e">
        <f t="shared" si="6"/>
        <v>#DIV/0!</v>
      </c>
    </row>
    <row r="16" spans="1:31" x14ac:dyDescent="0.2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N16">
        <v>4133</v>
      </c>
      <c r="O16">
        <v>138</v>
      </c>
      <c r="P16">
        <v>0.18099999999999999</v>
      </c>
      <c r="Q16">
        <f t="shared" si="3"/>
        <v>244.78440000000001</v>
      </c>
      <c r="R16">
        <f t="shared" si="0"/>
        <v>89</v>
      </c>
      <c r="S16">
        <f t="shared" si="4"/>
        <v>278125</v>
      </c>
      <c r="T16">
        <f t="shared" si="1"/>
        <v>67</v>
      </c>
      <c r="U16">
        <f t="shared" si="2"/>
        <v>16331.25</v>
      </c>
      <c r="V16">
        <f t="shared" si="5"/>
        <v>0</v>
      </c>
      <c r="AC16" s="2" t="e">
        <f t="shared" si="6"/>
        <v>#DIV/0!</v>
      </c>
      <c r="AE16" t="s">
        <v>419</v>
      </c>
    </row>
    <row r="17" spans="1:31" x14ac:dyDescent="0.2">
      <c r="A17" t="s">
        <v>37</v>
      </c>
      <c r="B17" t="s">
        <v>68</v>
      </c>
      <c r="D17" t="s">
        <v>37</v>
      </c>
      <c r="E17" t="s">
        <v>51</v>
      </c>
      <c r="Q17">
        <f t="shared" si="3"/>
        <v>0</v>
      </c>
      <c r="R17">
        <f t="shared" si="0"/>
        <v>20</v>
      </c>
      <c r="S17">
        <f t="shared" si="4"/>
        <v>62500</v>
      </c>
      <c r="T17" t="e">
        <f t="shared" si="1"/>
        <v>#DIV/0!</v>
      </c>
      <c r="U17" t="e">
        <f t="shared" si="2"/>
        <v>#DIV/0!</v>
      </c>
      <c r="V17">
        <f t="shared" si="5"/>
        <v>0</v>
      </c>
      <c r="AC17" s="2" t="e">
        <f t="shared" si="6"/>
        <v>#DIV/0!</v>
      </c>
    </row>
    <row r="18" spans="1:31" x14ac:dyDescent="0.2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N18">
        <v>3480</v>
      </c>
      <c r="O18">
        <v>138</v>
      </c>
      <c r="P18">
        <v>0.39500000000000002</v>
      </c>
      <c r="Q18">
        <f t="shared" si="3"/>
        <v>534.19800000000009</v>
      </c>
      <c r="R18">
        <f t="shared" si="0"/>
        <v>86</v>
      </c>
      <c r="S18">
        <f t="shared" ref="S18" si="13">R18*50000/16</f>
        <v>268750</v>
      </c>
      <c r="T18">
        <f t="shared" si="1"/>
        <v>62</v>
      </c>
      <c r="U18">
        <f t="shared" si="2"/>
        <v>15112.5</v>
      </c>
      <c r="V18">
        <f t="shared" ref="V18" si="14">W18+X18+Y18</f>
        <v>0</v>
      </c>
    </row>
    <row r="19" spans="1:31" x14ac:dyDescent="0.2">
      <c r="A19" t="s">
        <v>38</v>
      </c>
      <c r="B19" t="s">
        <v>69</v>
      </c>
      <c r="D19" t="s">
        <v>38</v>
      </c>
      <c r="E19" t="s">
        <v>51</v>
      </c>
      <c r="F19">
        <v>2005</v>
      </c>
      <c r="Q19">
        <f t="shared" si="3"/>
        <v>0</v>
      </c>
      <c r="R19">
        <f t="shared" si="0"/>
        <v>20</v>
      </c>
      <c r="S19">
        <f t="shared" si="4"/>
        <v>62500</v>
      </c>
      <c r="T19" t="e">
        <f t="shared" si="1"/>
        <v>#DIV/0!</v>
      </c>
      <c r="U19" t="e">
        <f t="shared" si="2"/>
        <v>#DIV/0!</v>
      </c>
      <c r="V19">
        <f t="shared" si="5"/>
        <v>0</v>
      </c>
      <c r="AC19" s="2" t="e">
        <f t="shared" si="6"/>
        <v>#DIV/0!</v>
      </c>
    </row>
    <row r="20" spans="1:31" x14ac:dyDescent="0.2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N20">
        <v>4133</v>
      </c>
      <c r="O20">
        <v>138</v>
      </c>
      <c r="P20">
        <v>0.14299999999999999</v>
      </c>
      <c r="Q20">
        <f t="shared" si="3"/>
        <v>193.39320000000001</v>
      </c>
      <c r="R20">
        <f t="shared" si="0"/>
        <v>93</v>
      </c>
      <c r="S20">
        <f t="shared" si="4"/>
        <v>290625</v>
      </c>
      <c r="T20">
        <f t="shared" si="1"/>
        <v>69</v>
      </c>
      <c r="U20">
        <f t="shared" si="2"/>
        <v>16818.75</v>
      </c>
      <c r="V20">
        <f t="shared" ref="V20" si="15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6"/>
        <v>0.83333333333333337</v>
      </c>
      <c r="AD20" s="2" t="s">
        <v>90</v>
      </c>
      <c r="AE20" t="s">
        <v>340</v>
      </c>
    </row>
    <row r="21" spans="1:31" x14ac:dyDescent="0.2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N21">
        <v>2610</v>
      </c>
      <c r="O21">
        <v>138</v>
      </c>
      <c r="P21">
        <v>0.24199999999999999</v>
      </c>
      <c r="Q21">
        <f t="shared" si="3"/>
        <v>327.28080000000006</v>
      </c>
      <c r="R21">
        <f t="shared" si="0"/>
        <v>72</v>
      </c>
      <c r="S21">
        <f t="shared" ref="S21:S45" si="16">R21*50000/16</f>
        <v>225000</v>
      </c>
      <c r="T21">
        <f t="shared" si="1"/>
        <v>52</v>
      </c>
      <c r="U21">
        <f t="shared" si="2"/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258</v>
      </c>
      <c r="AE21" t="s">
        <v>319</v>
      </c>
    </row>
    <row r="22" spans="1:31" x14ac:dyDescent="0.2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N22">
        <v>2610</v>
      </c>
      <c r="O22">
        <v>138</v>
      </c>
      <c r="P22">
        <v>0.30499999999999999</v>
      </c>
      <c r="Q22">
        <f t="shared" si="3"/>
        <v>412.48199999999997</v>
      </c>
      <c r="R22">
        <f t="shared" si="0"/>
        <v>72</v>
      </c>
      <c r="S22">
        <f t="shared" si="16"/>
        <v>225000</v>
      </c>
      <c r="T22">
        <f t="shared" si="1"/>
        <v>52</v>
      </c>
      <c r="U22">
        <f t="shared" si="2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258</v>
      </c>
      <c r="AE22" t="s">
        <v>319</v>
      </c>
    </row>
    <row r="23" spans="1:31" x14ac:dyDescent="0.2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N23">
        <v>2189</v>
      </c>
      <c r="O23">
        <v>138</v>
      </c>
      <c r="P23">
        <v>0.32700000000000001</v>
      </c>
      <c r="Q23">
        <f t="shared" si="3"/>
        <v>442.23480000000006</v>
      </c>
      <c r="R23">
        <f t="shared" si="0"/>
        <v>61</v>
      </c>
      <c r="S23">
        <f t="shared" si="16"/>
        <v>190625</v>
      </c>
      <c r="T23">
        <f t="shared" si="1"/>
        <v>47</v>
      </c>
      <c r="U23">
        <f t="shared" si="2"/>
        <v>11456.25</v>
      </c>
      <c r="V23">
        <f t="shared" ref="V23:V27" si="17">W23+X23+Y23</f>
        <v>9</v>
      </c>
      <c r="W23">
        <v>2</v>
      </c>
      <c r="X23">
        <v>5</v>
      </c>
      <c r="Y23">
        <v>2</v>
      </c>
      <c r="AD23" s="2" t="s">
        <v>258</v>
      </c>
      <c r="AE23" t="s">
        <v>326</v>
      </c>
    </row>
    <row r="24" spans="1:31" x14ac:dyDescent="0.2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N24">
        <v>2039</v>
      </c>
      <c r="O24">
        <v>138</v>
      </c>
      <c r="P24">
        <v>0.32200000000000001</v>
      </c>
      <c r="Q24">
        <f t="shared" si="3"/>
        <v>435.47280000000001</v>
      </c>
      <c r="R24">
        <f t="shared" si="0"/>
        <v>64</v>
      </c>
      <c r="S24">
        <f t="shared" si="16"/>
        <v>200000</v>
      </c>
      <c r="T24">
        <f t="shared" si="1"/>
        <v>46</v>
      </c>
      <c r="U24">
        <f t="shared" si="2"/>
        <v>11212.5</v>
      </c>
      <c r="V24">
        <f t="shared" si="17"/>
        <v>0</v>
      </c>
      <c r="AD24" s="2" t="s">
        <v>258</v>
      </c>
      <c r="AE24" t="s">
        <v>326</v>
      </c>
    </row>
    <row r="25" spans="1:31" x14ac:dyDescent="0.2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N25">
        <v>2175</v>
      </c>
      <c r="O25">
        <v>140</v>
      </c>
      <c r="P25">
        <v>0.32100000000000001</v>
      </c>
      <c r="Q25">
        <f t="shared" si="3"/>
        <v>440.41200000000003</v>
      </c>
      <c r="R25">
        <f t="shared" si="0"/>
        <v>65</v>
      </c>
      <c r="S25">
        <f t="shared" si="16"/>
        <v>203125</v>
      </c>
      <c r="T25">
        <f t="shared" si="1"/>
        <v>48</v>
      </c>
      <c r="U25">
        <f t="shared" si="2"/>
        <v>11700</v>
      </c>
      <c r="V25">
        <f t="shared" si="17"/>
        <v>0</v>
      </c>
      <c r="AD25" s="2" t="s">
        <v>258</v>
      </c>
      <c r="AE25" t="s">
        <v>326</v>
      </c>
    </row>
    <row r="26" spans="1:31" x14ac:dyDescent="0.2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N26">
        <v>1080</v>
      </c>
      <c r="O26">
        <v>92</v>
      </c>
      <c r="P26">
        <v>0.32900000000000001</v>
      </c>
      <c r="Q26">
        <f t="shared" si="3"/>
        <v>296.62640000000005</v>
      </c>
      <c r="R26">
        <f t="shared" si="0"/>
        <v>39</v>
      </c>
      <c r="S26">
        <f t="shared" si="16"/>
        <v>121875</v>
      </c>
      <c r="T26">
        <f t="shared" si="1"/>
        <v>33</v>
      </c>
      <c r="U26">
        <f t="shared" si="2"/>
        <v>8043.75</v>
      </c>
      <c r="V26">
        <f t="shared" si="17"/>
        <v>0</v>
      </c>
      <c r="AD26" s="2" t="s">
        <v>258</v>
      </c>
      <c r="AE26" t="s">
        <v>333</v>
      </c>
    </row>
    <row r="27" spans="1:31" x14ac:dyDescent="0.2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N27">
        <v>1080</v>
      </c>
      <c r="O27">
        <v>92</v>
      </c>
      <c r="P27">
        <v>0.32900000000000001</v>
      </c>
      <c r="Q27">
        <f t="shared" si="3"/>
        <v>296.62640000000005</v>
      </c>
      <c r="R27">
        <f t="shared" si="0"/>
        <v>39</v>
      </c>
      <c r="S27">
        <f t="shared" si="16"/>
        <v>121875</v>
      </c>
      <c r="T27">
        <f t="shared" si="1"/>
        <v>33</v>
      </c>
      <c r="U27">
        <f t="shared" si="2"/>
        <v>8043.75</v>
      </c>
      <c r="V27">
        <f t="shared" si="17"/>
        <v>0</v>
      </c>
      <c r="AD27" s="2" t="s">
        <v>258</v>
      </c>
      <c r="AE27" t="s">
        <v>333</v>
      </c>
    </row>
    <row r="28" spans="1:31" x14ac:dyDescent="0.2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N28">
        <v>4800</v>
      </c>
      <c r="O28">
        <v>150</v>
      </c>
      <c r="P28">
        <v>0.38100000000000001</v>
      </c>
      <c r="Q28">
        <f t="shared" si="3"/>
        <v>560.07000000000005</v>
      </c>
      <c r="R28">
        <f t="shared" si="0"/>
        <v>91</v>
      </c>
      <c r="S28">
        <f t="shared" si="16"/>
        <v>284375</v>
      </c>
      <c r="T28">
        <f t="shared" si="1"/>
        <v>71</v>
      </c>
      <c r="U28">
        <f t="shared" si="2"/>
        <v>17306.25</v>
      </c>
      <c r="V28">
        <f t="shared" ref="V28" si="18">W28+X28+Y28</f>
        <v>11</v>
      </c>
      <c r="W28">
        <v>2</v>
      </c>
      <c r="X28">
        <v>7</v>
      </c>
      <c r="Y28">
        <v>2</v>
      </c>
      <c r="AC28" s="2" t="e">
        <f t="shared" ref="AC28" si="19">AVERAGE(Z28:AB28)</f>
        <v>#DIV/0!</v>
      </c>
      <c r="AD28" s="2" t="s">
        <v>339</v>
      </c>
      <c r="AE28" t="s">
        <v>340</v>
      </c>
    </row>
    <row r="29" spans="1:31" x14ac:dyDescent="0.2">
      <c r="A29" t="s">
        <v>31</v>
      </c>
      <c r="B29" t="s">
        <v>70</v>
      </c>
      <c r="D29" t="s">
        <v>31</v>
      </c>
      <c r="E29" t="s">
        <v>52</v>
      </c>
      <c r="F29">
        <v>1958</v>
      </c>
      <c r="Q29">
        <f t="shared" si="3"/>
        <v>0</v>
      </c>
      <c r="R29">
        <f t="shared" si="0"/>
        <v>20</v>
      </c>
      <c r="S29">
        <f t="shared" si="16"/>
        <v>62500</v>
      </c>
      <c r="T29" t="e">
        <f t="shared" si="1"/>
        <v>#DIV/0!</v>
      </c>
      <c r="U29" t="e">
        <f t="shared" si="2"/>
        <v>#DIV/0!</v>
      </c>
      <c r="V29">
        <f t="shared" si="5"/>
        <v>0</v>
      </c>
      <c r="AC29" s="2" t="e">
        <f t="shared" si="6"/>
        <v>#DIV/0!</v>
      </c>
    </row>
    <row r="30" spans="1:31" x14ac:dyDescent="0.2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N30">
        <v>5914</v>
      </c>
      <c r="O30">
        <v>138</v>
      </c>
      <c r="P30">
        <v>0.34699999999999998</v>
      </c>
      <c r="Q30">
        <f t="shared" si="3"/>
        <v>469.28280000000001</v>
      </c>
      <c r="R30">
        <f t="shared" si="0"/>
        <v>102</v>
      </c>
      <c r="S30">
        <f t="shared" si="16"/>
        <v>318750</v>
      </c>
      <c r="T30">
        <f t="shared" si="1"/>
        <v>79</v>
      </c>
      <c r="U30">
        <f t="shared" si="2"/>
        <v>17775</v>
      </c>
      <c r="V30">
        <f t="shared" si="5"/>
        <v>0</v>
      </c>
      <c r="AC30" s="2" t="e">
        <f t="shared" si="6"/>
        <v>#DIV/0!</v>
      </c>
    </row>
    <row r="31" spans="1:31" x14ac:dyDescent="0.2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N31">
        <v>8702</v>
      </c>
      <c r="O31">
        <v>184</v>
      </c>
      <c r="P31">
        <v>0.34799999999999998</v>
      </c>
      <c r="Q31">
        <f t="shared" si="3"/>
        <v>627.5136</v>
      </c>
      <c r="R31">
        <f t="shared" si="0"/>
        <v>113</v>
      </c>
      <c r="S31">
        <f t="shared" si="16"/>
        <v>353125</v>
      </c>
      <c r="T31">
        <f t="shared" si="1"/>
        <v>94</v>
      </c>
      <c r="U31">
        <f t="shared" si="2"/>
        <v>21150</v>
      </c>
      <c r="V31">
        <f t="shared" si="5"/>
        <v>0</v>
      </c>
      <c r="AC31" s="2" t="e">
        <f t="shared" si="6"/>
        <v>#DIV/0!</v>
      </c>
    </row>
    <row r="32" spans="1:31" x14ac:dyDescent="0.2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N32">
        <v>4894</v>
      </c>
      <c r="O32">
        <v>88</v>
      </c>
      <c r="P32">
        <v>0.24299999999999999</v>
      </c>
      <c r="Q32">
        <f t="shared" si="3"/>
        <v>209.56320000000002</v>
      </c>
      <c r="R32">
        <f t="shared" si="0"/>
        <v>90</v>
      </c>
      <c r="S32">
        <f t="shared" si="16"/>
        <v>281250</v>
      </c>
      <c r="T32">
        <f t="shared" si="1"/>
        <v>72</v>
      </c>
      <c r="U32">
        <f t="shared" si="2"/>
        <v>16200</v>
      </c>
      <c r="V32">
        <f t="shared" si="5"/>
        <v>0</v>
      </c>
      <c r="AC32" s="2" t="e">
        <f t="shared" si="6"/>
        <v>#DIV/0!</v>
      </c>
      <c r="AE32" t="s">
        <v>419</v>
      </c>
    </row>
    <row r="33" spans="1:32" x14ac:dyDescent="0.2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N33">
        <v>9655</v>
      </c>
      <c r="O33">
        <v>138</v>
      </c>
      <c r="P33">
        <v>0.38450000000000001</v>
      </c>
      <c r="Q33">
        <f t="shared" si="3"/>
        <v>519.99779999999998</v>
      </c>
      <c r="R33">
        <f t="shared" si="0"/>
        <v>127</v>
      </c>
      <c r="S33">
        <f t="shared" si="16"/>
        <v>396875</v>
      </c>
      <c r="T33">
        <f t="shared" si="1"/>
        <v>103</v>
      </c>
      <c r="U33">
        <f t="shared" si="2"/>
        <v>23175</v>
      </c>
      <c r="V33">
        <f t="shared" si="5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6"/>
        <v>1</v>
      </c>
      <c r="AD33" s="2" t="s">
        <v>90</v>
      </c>
      <c r="AE33" t="s">
        <v>91</v>
      </c>
    </row>
    <row r="34" spans="1:32" x14ac:dyDescent="0.2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N34">
        <v>9655</v>
      </c>
      <c r="O34">
        <v>126</v>
      </c>
      <c r="P34">
        <v>0.34</v>
      </c>
      <c r="Q34">
        <f t="shared" si="3"/>
        <v>419.83200000000005</v>
      </c>
      <c r="R34">
        <f t="shared" si="0"/>
        <v>126</v>
      </c>
      <c r="S34">
        <f t="shared" si="16"/>
        <v>393750</v>
      </c>
      <c r="T34">
        <f t="shared" si="1"/>
        <v>103</v>
      </c>
      <c r="U34">
        <f t="shared" si="2"/>
        <v>23175</v>
      </c>
      <c r="V34">
        <f t="shared" si="5"/>
        <v>0</v>
      </c>
      <c r="AC34" s="2" t="e">
        <f t="shared" si="6"/>
        <v>#DIV/0!</v>
      </c>
      <c r="AD34" s="2" t="s">
        <v>419</v>
      </c>
      <c r="AE34" s="2" t="s">
        <v>419</v>
      </c>
    </row>
    <row r="35" spans="1:32" x14ac:dyDescent="0.2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N35">
        <v>9655</v>
      </c>
      <c r="O35">
        <v>126</v>
      </c>
      <c r="P35">
        <v>0.34</v>
      </c>
      <c r="Q35">
        <f t="shared" si="3"/>
        <v>419.83200000000005</v>
      </c>
      <c r="R35">
        <f t="shared" si="0"/>
        <v>126</v>
      </c>
      <c r="S35">
        <f t="shared" si="16"/>
        <v>393750</v>
      </c>
      <c r="T35">
        <f t="shared" si="1"/>
        <v>103</v>
      </c>
      <c r="U35">
        <f t="shared" si="2"/>
        <v>23175</v>
      </c>
      <c r="V35">
        <f t="shared" si="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6"/>
        <v>1</v>
      </c>
      <c r="AD35" s="2" t="s">
        <v>90</v>
      </c>
      <c r="AE35" t="s">
        <v>91</v>
      </c>
    </row>
    <row r="36" spans="1:32" x14ac:dyDescent="0.2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N36">
        <v>13052</v>
      </c>
      <c r="O36">
        <v>150</v>
      </c>
      <c r="P36">
        <v>0.38750000000000001</v>
      </c>
      <c r="Q36">
        <f t="shared" si="3"/>
        <v>569.625</v>
      </c>
      <c r="R36">
        <f t="shared" si="0"/>
        <v>144</v>
      </c>
      <c r="S36">
        <f t="shared" si="16"/>
        <v>450000</v>
      </c>
      <c r="T36">
        <f t="shared" si="1"/>
        <v>119</v>
      </c>
      <c r="U36">
        <f t="shared" si="2"/>
        <v>26775</v>
      </c>
      <c r="V36">
        <f t="shared" si="5"/>
        <v>0</v>
      </c>
      <c r="AC36" s="2" t="e">
        <f t="shared" si="6"/>
        <v>#DIV/0!</v>
      </c>
    </row>
    <row r="37" spans="1:32" x14ac:dyDescent="0.2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N37">
        <v>13052</v>
      </c>
      <c r="O37">
        <v>184</v>
      </c>
      <c r="P37">
        <v>0.42099999999999999</v>
      </c>
      <c r="Q37">
        <f t="shared" si="3"/>
        <v>759.1472</v>
      </c>
      <c r="R37">
        <f t="shared" si="0"/>
        <v>146</v>
      </c>
      <c r="S37">
        <f t="shared" si="16"/>
        <v>456250</v>
      </c>
      <c r="T37">
        <f t="shared" si="1"/>
        <v>118</v>
      </c>
      <c r="U37">
        <f t="shared" si="2"/>
        <v>26550</v>
      </c>
      <c r="V37">
        <f t="shared" si="5"/>
        <v>0</v>
      </c>
      <c r="AC37" s="2" t="e">
        <f t="shared" si="6"/>
        <v>#DIV/0!</v>
      </c>
    </row>
    <row r="38" spans="1:32" x14ac:dyDescent="0.2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N38">
        <v>8702</v>
      </c>
      <c r="O38">
        <v>184</v>
      </c>
      <c r="P38">
        <v>0.34799999999999998</v>
      </c>
      <c r="Q38">
        <f t="shared" si="3"/>
        <v>627.5136</v>
      </c>
      <c r="R38">
        <f t="shared" si="0"/>
        <v>125</v>
      </c>
      <c r="S38">
        <f t="shared" si="16"/>
        <v>390625</v>
      </c>
      <c r="T38">
        <f t="shared" si="1"/>
        <v>97</v>
      </c>
      <c r="U38">
        <f t="shared" si="2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258</v>
      </c>
      <c r="AE38" t="s">
        <v>258</v>
      </c>
    </row>
    <row r="39" spans="1:32" x14ac:dyDescent="0.2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N39">
        <v>4351</v>
      </c>
      <c r="O39">
        <v>86</v>
      </c>
      <c r="P39">
        <v>0.27900000000000003</v>
      </c>
      <c r="Q39">
        <f t="shared" si="3"/>
        <v>235.14120000000005</v>
      </c>
      <c r="R39">
        <f t="shared" si="0"/>
        <v>79</v>
      </c>
      <c r="S39">
        <f t="shared" si="16"/>
        <v>246875</v>
      </c>
      <c r="T39">
        <f t="shared" si="1"/>
        <v>67</v>
      </c>
      <c r="U39">
        <f t="shared" si="2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258</v>
      </c>
      <c r="AE39" t="s">
        <v>258</v>
      </c>
    </row>
    <row r="40" spans="1:32" x14ac:dyDescent="0.2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N40">
        <v>6526</v>
      </c>
      <c r="O40">
        <v>138</v>
      </c>
      <c r="P40">
        <v>0.35899999999999999</v>
      </c>
      <c r="Q40">
        <f t="shared" si="3"/>
        <v>485.51160000000004</v>
      </c>
      <c r="R40">
        <f t="shared" si="0"/>
        <v>105</v>
      </c>
      <c r="S40">
        <f t="shared" si="16"/>
        <v>328125</v>
      </c>
      <c r="T40">
        <f t="shared" si="1"/>
        <v>83</v>
      </c>
      <c r="U40">
        <f t="shared" si="2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258</v>
      </c>
      <c r="AE40" t="s">
        <v>258</v>
      </c>
    </row>
    <row r="41" spans="1:32" x14ac:dyDescent="0.2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N41">
        <v>6526</v>
      </c>
      <c r="O41">
        <v>138</v>
      </c>
      <c r="P41">
        <v>0.35899999999999999</v>
      </c>
      <c r="Q41">
        <f t="shared" si="3"/>
        <v>485.51160000000004</v>
      </c>
      <c r="R41">
        <f t="shared" si="0"/>
        <v>107</v>
      </c>
      <c r="S41">
        <f t="shared" si="16"/>
        <v>334375</v>
      </c>
      <c r="T41">
        <f t="shared" si="1"/>
        <v>84</v>
      </c>
      <c r="U41">
        <f t="shared" si="2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258</v>
      </c>
      <c r="AE41" t="s">
        <v>258</v>
      </c>
    </row>
    <row r="42" spans="1:32" x14ac:dyDescent="0.2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N42">
        <v>6526</v>
      </c>
      <c r="O42">
        <v>138</v>
      </c>
      <c r="P42">
        <v>0.35899999999999999</v>
      </c>
      <c r="Q42">
        <f t="shared" si="3"/>
        <v>485.51160000000004</v>
      </c>
      <c r="R42">
        <f t="shared" si="0"/>
        <v>99</v>
      </c>
      <c r="S42">
        <f t="shared" si="16"/>
        <v>309375</v>
      </c>
      <c r="T42">
        <f t="shared" si="1"/>
        <v>82</v>
      </c>
      <c r="U42">
        <f t="shared" si="2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258</v>
      </c>
      <c r="AE42" t="s">
        <v>267</v>
      </c>
    </row>
    <row r="43" spans="1:32" x14ac:dyDescent="0.2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N43">
        <v>6526</v>
      </c>
      <c r="O43">
        <v>150</v>
      </c>
      <c r="P43">
        <v>0.33</v>
      </c>
      <c r="Q43">
        <f t="shared" si="3"/>
        <v>485.1</v>
      </c>
      <c r="R43">
        <f t="shared" si="0"/>
        <v>101</v>
      </c>
      <c r="S43">
        <f t="shared" si="16"/>
        <v>315625</v>
      </c>
      <c r="T43">
        <f t="shared" si="1"/>
        <v>82</v>
      </c>
      <c r="U43">
        <f t="shared" si="2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258</v>
      </c>
      <c r="AE43" t="s">
        <v>267</v>
      </c>
    </row>
    <row r="44" spans="1:32" x14ac:dyDescent="0.2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N44">
        <v>6526</v>
      </c>
      <c r="O44">
        <v>132</v>
      </c>
      <c r="P44">
        <v>0.24099999999999999</v>
      </c>
      <c r="Q44">
        <f t="shared" si="3"/>
        <v>311.75760000000002</v>
      </c>
      <c r="R44">
        <f t="shared" si="0"/>
        <v>105</v>
      </c>
      <c r="S44">
        <f t="shared" si="16"/>
        <v>328125</v>
      </c>
      <c r="T44">
        <f t="shared" si="1"/>
        <v>83</v>
      </c>
      <c r="U44">
        <f t="shared" si="2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258</v>
      </c>
      <c r="AE44" t="s">
        <v>267</v>
      </c>
      <c r="AF44" t="s">
        <v>272</v>
      </c>
    </row>
    <row r="45" spans="1:32" x14ac:dyDescent="0.2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N45">
        <v>6526</v>
      </c>
      <c r="O45">
        <v>126</v>
      </c>
      <c r="P45">
        <v>0.19800000000000001</v>
      </c>
      <c r="Q45">
        <f t="shared" si="3"/>
        <v>244.49040000000002</v>
      </c>
      <c r="R45">
        <f t="shared" si="0"/>
        <v>108</v>
      </c>
      <c r="S45">
        <f t="shared" si="16"/>
        <v>337500</v>
      </c>
      <c r="T45">
        <f t="shared" si="1"/>
        <v>86</v>
      </c>
      <c r="U45">
        <f t="shared" si="2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258</v>
      </c>
      <c r="AE45" t="s">
        <v>267</v>
      </c>
      <c r="AF45" t="s">
        <v>272</v>
      </c>
    </row>
    <row r="46" spans="1:32" x14ac:dyDescent="0.2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/>
      <c r="M46" s="5"/>
      <c r="N46" s="5">
        <v>3300</v>
      </c>
      <c r="O46" s="5">
        <v>138</v>
      </c>
      <c r="P46" s="5">
        <v>0.27876367899999999</v>
      </c>
      <c r="Q46">
        <f t="shared" si="3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258</v>
      </c>
      <c r="AE46" t="s">
        <v>354</v>
      </c>
    </row>
    <row r="47" spans="1:32" x14ac:dyDescent="0.2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/>
      <c r="M47" s="5"/>
      <c r="N47" s="5">
        <v>3600</v>
      </c>
      <c r="O47" s="5">
        <v>138</v>
      </c>
      <c r="P47" s="5">
        <v>0.32534753</v>
      </c>
      <c r="Q47">
        <f t="shared" si="3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258</v>
      </c>
      <c r="AE47" t="s">
        <v>354</v>
      </c>
    </row>
    <row r="48" spans="1:32" x14ac:dyDescent="0.2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/>
      <c r="M48" s="5"/>
      <c r="N48" s="5">
        <v>4214</v>
      </c>
      <c r="O48" s="5">
        <v>143.5</v>
      </c>
      <c r="P48" s="5">
        <v>0.34132119700000002</v>
      </c>
      <c r="Q48">
        <f t="shared" si="3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258</v>
      </c>
      <c r="AE48" t="s">
        <v>353</v>
      </c>
    </row>
    <row r="49" spans="1:31" x14ac:dyDescent="0.2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N49">
        <v>4000</v>
      </c>
      <c r="O49">
        <v>138</v>
      </c>
      <c r="P49">
        <v>0.35499999999999998</v>
      </c>
      <c r="Q49">
        <f t="shared" si="3"/>
        <v>480.10199999999998</v>
      </c>
      <c r="R49">
        <f>MEDIAN(255, ROUND((O49/10+SQRT(K49)/20+SQRT(N49)+P49+20-J49), 0), 0)</f>
        <v>84</v>
      </c>
      <c r="S49">
        <f t="shared" ref="S49:S52" si="20">R49*50000/16</f>
        <v>262500</v>
      </c>
      <c r="T49">
        <f>MEDIAN(0, 255, ROUND(SQRT(K49)/100+SQRT(N49)+P49+40/J49-2,0))</f>
        <v>65</v>
      </c>
      <c r="U49">
        <f>IF(E49="Steam", T49*350/16*12, IF(E49="Diesel", T49*325/16*12,  T49*300/16*12))</f>
        <v>15843.75</v>
      </c>
      <c r="V49">
        <f t="shared" ref="V49" si="21">W49+X49+Y49</f>
        <v>10</v>
      </c>
      <c r="W49">
        <v>2</v>
      </c>
      <c r="X49">
        <v>6</v>
      </c>
      <c r="Y49">
        <v>2</v>
      </c>
      <c r="AD49" s="2" t="s">
        <v>258</v>
      </c>
      <c r="AE49" s="2" t="s">
        <v>258</v>
      </c>
    </row>
    <row r="50" spans="1:31" x14ac:dyDescent="0.2">
      <c r="A50" s="3" t="s">
        <v>388</v>
      </c>
      <c r="B50" s="3" t="s">
        <v>389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/>
      <c r="M50" s="5"/>
      <c r="N50" s="5">
        <v>11828</v>
      </c>
      <c r="O50" s="5">
        <v>276</v>
      </c>
      <c r="P50">
        <v>0.34699999999999998</v>
      </c>
      <c r="Q50">
        <f t="shared" si="3"/>
        <v>938.56560000000002</v>
      </c>
      <c r="R50">
        <f>MEDIAN(255, ROUND((O50/10+SQRT(K50)/20+SQRT(N50)+P50+20-J50), 0), 0)</f>
        <v>147</v>
      </c>
      <c r="S50">
        <f t="shared" si="20"/>
        <v>459375</v>
      </c>
      <c r="T50">
        <f>MEDIAN(0, 255, ROUND(SQRT(K50)/100+SQRT(N50)+P50+40/J50-2,0))</f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339</v>
      </c>
      <c r="AE50" t="s">
        <v>339</v>
      </c>
    </row>
    <row r="51" spans="1:31" x14ac:dyDescent="0.2">
      <c r="A51" s="3" t="s">
        <v>417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/>
      <c r="M51" s="5"/>
      <c r="N51" s="5">
        <v>1800</v>
      </c>
      <c r="O51" s="5">
        <v>126</v>
      </c>
      <c r="P51" s="5">
        <v>0.245</v>
      </c>
      <c r="Q51">
        <f t="shared" si="3"/>
        <v>302.52600000000001</v>
      </c>
      <c r="R51">
        <f>MEDIAN(255, ROUND((O51/10+SQRT(K51)/20+SQRT(N51)+P51+20-J51), 0), 0)</f>
        <v>60</v>
      </c>
      <c r="S51">
        <f t="shared" si="20"/>
        <v>187500</v>
      </c>
      <c r="T51">
        <f>MEDIAN(0, 255, ROUND(SQRT(K51)/100+SQRT(N51)+P51+40/J51-2,0))</f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419</v>
      </c>
      <c r="AE51" t="s">
        <v>340</v>
      </c>
    </row>
    <row r="52" spans="1:31" x14ac:dyDescent="0.2">
      <c r="A52" s="3" t="s">
        <v>418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/>
      <c r="M52">
        <f t="shared" ref="M52:M67" si="22">ROUND(L52*0.745699872,0)</f>
        <v>0</v>
      </c>
      <c r="N52" s="5">
        <v>6282</v>
      </c>
      <c r="O52" s="5">
        <v>138</v>
      </c>
      <c r="P52" s="5">
        <v>0.377</v>
      </c>
      <c r="Q52">
        <f t="shared" si="3"/>
        <v>509.85480000000007</v>
      </c>
      <c r="R52">
        <f>MEDIAN(255, ROUND((O52/10+SQRT(K52)/20+SQRT(N52)+P52+20-J52), 0), 0)</f>
        <v>102</v>
      </c>
      <c r="S52">
        <f t="shared" si="20"/>
        <v>318750</v>
      </c>
      <c r="T52">
        <f>MEDIAN(0, 255, ROUND(SQRT(K52)/100+SQRT(N52)+P52+40/J52-2,0))</f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419</v>
      </c>
      <c r="AE52" t="s">
        <v>339</v>
      </c>
    </row>
    <row r="53" spans="1:31" x14ac:dyDescent="0.2">
      <c r="A53" t="s">
        <v>431</v>
      </c>
      <c r="B53" t="s">
        <v>432</v>
      </c>
      <c r="D53" t="s">
        <v>431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M53">
        <f t="shared" si="22"/>
        <v>0</v>
      </c>
      <c r="N53">
        <v>9816</v>
      </c>
      <c r="O53">
        <v>291</v>
      </c>
      <c r="P53">
        <v>0.17199999999999999</v>
      </c>
      <c r="Q53">
        <f t="shared" si="3"/>
        <v>490.50959999999998</v>
      </c>
      <c r="R53" s="5">
        <v>135</v>
      </c>
      <c r="S53">
        <v>421875</v>
      </c>
      <c r="T53">
        <v>100</v>
      </c>
      <c r="U53">
        <v>24375</v>
      </c>
      <c r="V53" t="s">
        <v>433</v>
      </c>
      <c r="W53">
        <v>2</v>
      </c>
      <c r="X53">
        <v>6</v>
      </c>
      <c r="Y53">
        <v>2</v>
      </c>
      <c r="AD53" s="2" t="s">
        <v>258</v>
      </c>
      <c r="AE53" t="s">
        <v>434</v>
      </c>
    </row>
    <row r="54" spans="1:31" x14ac:dyDescent="0.2">
      <c r="A54" t="s">
        <v>435</v>
      </c>
      <c r="B54" t="s">
        <v>436</v>
      </c>
      <c r="D54" t="s">
        <v>435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M54">
        <f t="shared" si="22"/>
        <v>0</v>
      </c>
      <c r="N54">
        <v>1264</v>
      </c>
      <c r="O54">
        <v>120</v>
      </c>
      <c r="P54">
        <v>0.32300000000000001</v>
      </c>
      <c r="Q54">
        <f t="shared" si="3"/>
        <v>379.84800000000001</v>
      </c>
      <c r="R54">
        <v>48</v>
      </c>
      <c r="S54">
        <v>150000</v>
      </c>
      <c r="T54">
        <v>36</v>
      </c>
      <c r="U54">
        <v>8775</v>
      </c>
      <c r="AD54" s="2" t="s">
        <v>258</v>
      </c>
      <c r="AE54" t="s">
        <v>434</v>
      </c>
    </row>
    <row r="55" spans="1:31" x14ac:dyDescent="0.2">
      <c r="A55" t="s">
        <v>437</v>
      </c>
      <c r="B55" t="s">
        <v>438</v>
      </c>
      <c r="F55">
        <v>2012</v>
      </c>
      <c r="G55">
        <v>30</v>
      </c>
      <c r="H55" t="s">
        <v>257</v>
      </c>
      <c r="J55">
        <v>8</v>
      </c>
      <c r="K55">
        <v>120</v>
      </c>
      <c r="M55">
        <f t="shared" si="22"/>
        <v>0</v>
      </c>
      <c r="N55">
        <v>13052</v>
      </c>
      <c r="O55">
        <v>184</v>
      </c>
      <c r="P55">
        <v>0.42099999999999999</v>
      </c>
      <c r="Q55">
        <f t="shared" si="3"/>
        <v>759.1472</v>
      </c>
      <c r="R55">
        <v>146</v>
      </c>
      <c r="S55">
        <v>456250</v>
      </c>
      <c r="T55">
        <v>118</v>
      </c>
      <c r="U55">
        <v>26550</v>
      </c>
      <c r="V55">
        <v>0</v>
      </c>
      <c r="AC55" s="2" t="e">
        <v>#DIV/0!</v>
      </c>
      <c r="AD55" s="2" t="s">
        <v>258</v>
      </c>
    </row>
    <row r="56" spans="1:31" x14ac:dyDescent="0.2">
      <c r="A56" t="s">
        <v>439</v>
      </c>
      <c r="B56" t="s">
        <v>440</v>
      </c>
      <c r="C56" t="s">
        <v>441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M56">
        <f t="shared" si="22"/>
        <v>0</v>
      </c>
      <c r="N56">
        <v>13052</v>
      </c>
      <c r="O56">
        <v>240</v>
      </c>
      <c r="P56">
        <v>0.38690476200000001</v>
      </c>
      <c r="Q56">
        <f t="shared" si="3"/>
        <v>910.00000022400002</v>
      </c>
      <c r="R56">
        <v>151</v>
      </c>
      <c r="S56">
        <v>471875</v>
      </c>
      <c r="T56">
        <v>118</v>
      </c>
      <c r="U56">
        <v>26550</v>
      </c>
      <c r="V56" t="s">
        <v>442</v>
      </c>
      <c r="AD56" s="2" t="s">
        <v>258</v>
      </c>
    </row>
    <row r="57" spans="1:31" x14ac:dyDescent="0.2">
      <c r="A57" t="s">
        <v>443</v>
      </c>
      <c r="B57" t="s">
        <v>444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M57">
        <f t="shared" si="22"/>
        <v>0</v>
      </c>
      <c r="N57">
        <v>5438</v>
      </c>
      <c r="O57">
        <v>276</v>
      </c>
      <c r="P57">
        <v>0.31425613699999999</v>
      </c>
      <c r="Q57">
        <f t="shared" si="3"/>
        <v>849.99999935760013</v>
      </c>
      <c r="R57">
        <v>108</v>
      </c>
      <c r="S57">
        <v>337500</v>
      </c>
      <c r="T57">
        <v>75</v>
      </c>
      <c r="U57">
        <v>18281.25</v>
      </c>
      <c r="V57" t="s">
        <v>433</v>
      </c>
      <c r="AD57" s="2" t="s">
        <v>258</v>
      </c>
      <c r="AE57" t="s">
        <v>258</v>
      </c>
    </row>
    <row r="58" spans="1:31" x14ac:dyDescent="0.2">
      <c r="A58" t="s">
        <v>445</v>
      </c>
      <c r="B58" t="s">
        <v>446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M58">
        <f t="shared" si="22"/>
        <v>0</v>
      </c>
      <c r="N58">
        <v>5302</v>
      </c>
      <c r="O58">
        <v>138</v>
      </c>
      <c r="P58">
        <v>0.36010056200000001</v>
      </c>
      <c r="Q58">
        <f t="shared" si="3"/>
        <v>487.00000004880008</v>
      </c>
      <c r="R58">
        <v>87</v>
      </c>
      <c r="S58">
        <v>271875</v>
      </c>
      <c r="T58">
        <v>73</v>
      </c>
      <c r="U58">
        <v>16425</v>
      </c>
      <c r="V58">
        <v>10</v>
      </c>
      <c r="AD58" s="2" t="s">
        <v>258</v>
      </c>
      <c r="AE58" t="s">
        <v>333</v>
      </c>
    </row>
    <row r="59" spans="1:31" x14ac:dyDescent="0.2">
      <c r="A59" t="s">
        <v>447</v>
      </c>
      <c r="B59" t="s">
        <v>448</v>
      </c>
      <c r="D59" t="s">
        <v>449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M59">
        <f t="shared" si="22"/>
        <v>0</v>
      </c>
      <c r="N59">
        <v>2610</v>
      </c>
      <c r="O59">
        <v>138</v>
      </c>
      <c r="P59">
        <v>0.30499999999999999</v>
      </c>
      <c r="Q59">
        <f t="shared" si="3"/>
        <v>412.48199999999997</v>
      </c>
      <c r="R59">
        <v>72</v>
      </c>
      <c r="S59">
        <v>225000</v>
      </c>
      <c r="T59">
        <v>52</v>
      </c>
      <c r="U59">
        <v>12675</v>
      </c>
      <c r="V59">
        <v>10</v>
      </c>
      <c r="W59">
        <v>1</v>
      </c>
      <c r="X59">
        <v>8</v>
      </c>
      <c r="Y59">
        <v>1</v>
      </c>
      <c r="Z59" s="1">
        <v>1</v>
      </c>
      <c r="AA59" s="1">
        <v>1</v>
      </c>
      <c r="AB59" s="1">
        <v>1</v>
      </c>
      <c r="AC59" s="2">
        <v>1</v>
      </c>
      <c r="AD59" s="2" t="s">
        <v>258</v>
      </c>
      <c r="AE59" t="s">
        <v>450</v>
      </c>
    </row>
    <row r="60" spans="1:31" x14ac:dyDescent="0.2">
      <c r="A60" s="7" t="s">
        <v>451</v>
      </c>
      <c r="B60" s="7" t="s">
        <v>452</v>
      </c>
      <c r="D60" s="7" t="s">
        <v>451</v>
      </c>
      <c r="E60" s="7" t="s">
        <v>464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/>
      <c r="M60">
        <f t="shared" si="22"/>
        <v>0</v>
      </c>
      <c r="N60" s="8">
        <v>1500</v>
      </c>
      <c r="O60" s="8">
        <v>140</v>
      </c>
      <c r="P60" s="8">
        <v>0.14868804699999999</v>
      </c>
      <c r="Q60" s="8">
        <v>204</v>
      </c>
      <c r="R60" s="8">
        <v>53</v>
      </c>
      <c r="S60" s="8">
        <v>165625</v>
      </c>
      <c r="T60" s="8">
        <v>39</v>
      </c>
      <c r="U60" s="8">
        <v>10237.5</v>
      </c>
      <c r="AD60" s="2" t="s">
        <v>465</v>
      </c>
    </row>
    <row r="61" spans="1:31" x14ac:dyDescent="0.2">
      <c r="A61" s="7" t="s">
        <v>453</v>
      </c>
      <c r="B61" s="7" t="s">
        <v>454</v>
      </c>
      <c r="D61" s="7" t="s">
        <v>463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/>
      <c r="M61">
        <f t="shared" si="22"/>
        <v>0</v>
      </c>
      <c r="N61" s="8">
        <v>6526</v>
      </c>
      <c r="O61" s="8">
        <v>126</v>
      </c>
      <c r="P61" s="8">
        <v>0.198412698</v>
      </c>
      <c r="Q61" s="8">
        <v>245</v>
      </c>
      <c r="R61" s="8">
        <v>106</v>
      </c>
      <c r="S61" s="8">
        <v>331250</v>
      </c>
      <c r="T61" s="8">
        <v>84</v>
      </c>
      <c r="U61" s="8">
        <v>18900</v>
      </c>
      <c r="V61" s="8">
        <v>10</v>
      </c>
      <c r="W61" s="8">
        <v>2</v>
      </c>
      <c r="X61" s="8">
        <v>6</v>
      </c>
      <c r="Y61" s="8">
        <v>2</v>
      </c>
      <c r="Z61" s="7"/>
      <c r="AD61" s="2" t="s">
        <v>258</v>
      </c>
      <c r="AE61" s="2" t="s">
        <v>258</v>
      </c>
    </row>
    <row r="62" spans="1:31" x14ac:dyDescent="0.2">
      <c r="A62" s="7" t="s">
        <v>455</v>
      </c>
      <c r="B62" s="7" t="s">
        <v>456</v>
      </c>
      <c r="D62" s="7" t="s">
        <v>455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/>
      <c r="M62">
        <f t="shared" si="22"/>
        <v>0</v>
      </c>
      <c r="N62" s="8">
        <v>6526</v>
      </c>
      <c r="O62" s="8">
        <v>126</v>
      </c>
      <c r="P62" s="8">
        <v>0.231616456</v>
      </c>
      <c r="Q62" s="8">
        <v>286</v>
      </c>
      <c r="R62" s="8">
        <v>106</v>
      </c>
      <c r="S62" s="8">
        <v>331250</v>
      </c>
      <c r="T62" s="8">
        <v>84</v>
      </c>
      <c r="U62" s="8">
        <v>18900</v>
      </c>
      <c r="V62" s="8">
        <v>10</v>
      </c>
      <c r="W62" s="8">
        <v>2</v>
      </c>
      <c r="X62" s="8">
        <v>6</v>
      </c>
      <c r="Y62" s="8">
        <v>2</v>
      </c>
      <c r="Z62" s="7"/>
      <c r="AD62" s="2" t="s">
        <v>258</v>
      </c>
      <c r="AE62" s="2" t="s">
        <v>258</v>
      </c>
    </row>
    <row r="63" spans="1:31" x14ac:dyDescent="0.2">
      <c r="A63" s="7" t="s">
        <v>457</v>
      </c>
      <c r="B63" s="7" t="s">
        <v>458</v>
      </c>
      <c r="D63" s="7" t="s">
        <v>457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/>
      <c r="M63">
        <f t="shared" si="22"/>
        <v>0</v>
      </c>
      <c r="N63" s="8">
        <v>6526</v>
      </c>
      <c r="O63" s="8">
        <v>126</v>
      </c>
      <c r="P63" s="8">
        <v>0.231616456</v>
      </c>
      <c r="Q63" s="8">
        <v>286</v>
      </c>
      <c r="R63" s="8">
        <v>106</v>
      </c>
      <c r="S63" s="8">
        <v>331250</v>
      </c>
      <c r="T63" s="8">
        <v>84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258</v>
      </c>
      <c r="AE63" s="2" t="s">
        <v>258</v>
      </c>
    </row>
    <row r="64" spans="1:31" x14ac:dyDescent="0.2">
      <c r="A64" s="7" t="s">
        <v>459</v>
      </c>
      <c r="B64" s="7" t="s">
        <v>460</v>
      </c>
      <c r="D64" s="7" t="s">
        <v>459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22"/>
        <v>0</v>
      </c>
      <c r="N64" s="8">
        <v>3467</v>
      </c>
      <c r="O64" s="8">
        <v>138</v>
      </c>
      <c r="P64" s="8">
        <v>0.39485359399999997</v>
      </c>
      <c r="Q64" s="8">
        <v>534</v>
      </c>
      <c r="R64" s="8">
        <v>80</v>
      </c>
      <c r="S64" s="8">
        <v>250000</v>
      </c>
      <c r="T64" s="8">
        <v>60</v>
      </c>
      <c r="U64" s="8">
        <v>14625</v>
      </c>
      <c r="V64" s="8">
        <v>9</v>
      </c>
      <c r="W64" s="8">
        <v>2</v>
      </c>
      <c r="X64" s="8">
        <v>5</v>
      </c>
      <c r="Y64" s="8">
        <v>2</v>
      </c>
      <c r="Z64" s="7"/>
      <c r="AD64" s="2" t="s">
        <v>339</v>
      </c>
      <c r="AE64" s="2" t="s">
        <v>466</v>
      </c>
    </row>
    <row r="65" spans="1:31" x14ac:dyDescent="0.2">
      <c r="A65" s="7" t="s">
        <v>461</v>
      </c>
      <c r="B65" s="7" t="s">
        <v>462</v>
      </c>
      <c r="D65" s="7" t="s">
        <v>461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/>
      <c r="M65">
        <f t="shared" si="22"/>
        <v>0</v>
      </c>
      <c r="N65" s="8">
        <v>6336</v>
      </c>
      <c r="O65" s="8">
        <v>150</v>
      </c>
      <c r="P65" s="8">
        <v>0.42176870700000002</v>
      </c>
      <c r="Q65" s="8">
        <v>620</v>
      </c>
      <c r="R65" s="8">
        <v>108</v>
      </c>
      <c r="S65" s="8">
        <v>337500</v>
      </c>
      <c r="T65" s="8">
        <v>83</v>
      </c>
      <c r="U65" s="8">
        <v>20231.25</v>
      </c>
      <c r="V65" s="8">
        <v>11</v>
      </c>
      <c r="W65" s="8">
        <v>2</v>
      </c>
      <c r="X65" s="8">
        <v>7</v>
      </c>
      <c r="Y65" s="8">
        <v>2</v>
      </c>
      <c r="Z65" s="7"/>
      <c r="AD65" s="2" t="s">
        <v>339</v>
      </c>
      <c r="AE65" s="2" t="s">
        <v>91</v>
      </c>
    </row>
    <row r="66" spans="1:31" x14ac:dyDescent="0.2">
      <c r="A66" s="3" t="s">
        <v>479</v>
      </c>
      <c r="B66" s="3" t="s">
        <v>480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/>
      <c r="M66">
        <f t="shared" si="22"/>
        <v>0</v>
      </c>
      <c r="N66" s="5">
        <v>6336</v>
      </c>
      <c r="O66" s="5">
        <v>150</v>
      </c>
      <c r="P66" s="5">
        <v>0.42176870700000002</v>
      </c>
      <c r="Q66" s="5">
        <v>620</v>
      </c>
      <c r="R66" s="5">
        <v>108</v>
      </c>
      <c r="S66" s="5">
        <v>337500</v>
      </c>
      <c r="T66" s="5">
        <v>83</v>
      </c>
      <c r="U66" s="5">
        <v>20231.25</v>
      </c>
      <c r="V66" s="5">
        <v>11</v>
      </c>
      <c r="W66" s="8">
        <v>2</v>
      </c>
      <c r="X66" s="8">
        <v>7</v>
      </c>
      <c r="Y66" s="8">
        <v>2</v>
      </c>
      <c r="AD66" s="2" t="s">
        <v>339</v>
      </c>
      <c r="AE66" s="2" t="s">
        <v>466</v>
      </c>
    </row>
    <row r="67" spans="1:31" x14ac:dyDescent="0.2">
      <c r="A67" s="3" t="s">
        <v>481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/>
      <c r="M67">
        <f t="shared" si="22"/>
        <v>0</v>
      </c>
      <c r="N67" s="5">
        <v>4487</v>
      </c>
      <c r="O67" s="5">
        <v>150</v>
      </c>
      <c r="P67" s="5">
        <v>0.42176870700000002</v>
      </c>
      <c r="Q67" s="5">
        <v>620</v>
      </c>
      <c r="R67" s="5">
        <v>95</v>
      </c>
      <c r="S67" s="5">
        <v>296875</v>
      </c>
      <c r="T67" s="5">
        <v>71</v>
      </c>
      <c r="U67" s="5">
        <v>17306.25</v>
      </c>
      <c r="V67" s="5">
        <v>11</v>
      </c>
      <c r="W67" s="8">
        <v>2</v>
      </c>
      <c r="X67" s="8">
        <v>7</v>
      </c>
      <c r="Y67" s="8">
        <v>2</v>
      </c>
      <c r="AD67" s="2" t="s">
        <v>339</v>
      </c>
      <c r="AE67" s="2" t="s">
        <v>466</v>
      </c>
    </row>
    <row r="68" spans="1:31" x14ac:dyDescent="0.2">
      <c r="A68" t="s">
        <v>517</v>
      </c>
      <c r="B68" t="s">
        <v>518</v>
      </c>
      <c r="E68" t="s">
        <v>52</v>
      </c>
      <c r="F68">
        <v>2006</v>
      </c>
      <c r="G68">
        <v>30</v>
      </c>
      <c r="H68" t="s">
        <v>89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>
        <v>184</v>
      </c>
      <c r="P68">
        <v>0.38800000000000001</v>
      </c>
      <c r="Q68">
        <f t="shared" ref="Q68" si="23">O68*P68*9.8</f>
        <v>699.64160000000004</v>
      </c>
      <c r="R68">
        <f t="shared" ref="R68" si="24">MEDIAN(255, ROUND((O68/10+SQRT(K68)/20+SQRT(N68)+P68+20-J68), 0), 0)</f>
        <v>146</v>
      </c>
      <c r="S68">
        <f t="shared" ref="S68" si="25">R68*50000/16</f>
        <v>456250</v>
      </c>
      <c r="T68">
        <f t="shared" ref="T68" si="26">MEDIAN(0, 255, ROUND(SQRT(K68)/100+SQRT(N68)+P68+40/J68-2,0))</f>
        <v>118</v>
      </c>
      <c r="U68">
        <f t="shared" ref="U68" si="27">IF(E68="Steam", T68*350/16*12, IF(E68="Diesel", T68*325/16*12,  T68*300/16*12))</f>
        <v>26550</v>
      </c>
      <c r="V68">
        <f>W68+X68+Y68</f>
        <v>0</v>
      </c>
      <c r="AC68" s="2" t="e">
        <f t="shared" ref="AC68" si="28">AVERAGE(Z68:AB68)</f>
        <v>#DIV/0!</v>
      </c>
      <c r="AD68" s="2" t="s">
        <v>419</v>
      </c>
    </row>
    <row r="69" spans="1:31" x14ac:dyDescent="0.2">
      <c r="A69" t="s">
        <v>520</v>
      </c>
      <c r="B69" t="s">
        <v>521</v>
      </c>
      <c r="E69" t="s">
        <v>52</v>
      </c>
      <c r="F69">
        <v>2006</v>
      </c>
      <c r="G69">
        <v>30</v>
      </c>
      <c r="H69" t="s">
        <v>89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>
        <v>184</v>
      </c>
      <c r="P69">
        <v>0.38800000000000001</v>
      </c>
      <c r="Q69">
        <f t="shared" ref="Q69:Q74" si="29">O69*P69*9.8</f>
        <v>699.64160000000004</v>
      </c>
      <c r="R69">
        <f t="shared" ref="R69:R74" si="30">MEDIAN(255, ROUND((O69/10+SQRT(K69)/20+SQRT(N69)+P69+20-J69), 0), 0)</f>
        <v>146</v>
      </c>
      <c r="S69">
        <f t="shared" ref="S69:S74" si="31">R69*50000/16</f>
        <v>456250</v>
      </c>
      <c r="T69">
        <f t="shared" ref="T69:T74" si="32">MEDIAN(0, 255, ROUND(SQRT(K69)/100+SQRT(N69)+P69+40/J69-2,0))</f>
        <v>118</v>
      </c>
      <c r="U69">
        <f t="shared" ref="U69:U74" si="33">IF(E69="Steam", T69*350/16*12, IF(E69="Diesel", T69*325/16*12,  T69*300/16*12))</f>
        <v>26550</v>
      </c>
      <c r="V69">
        <f>W69+X69+Y69</f>
        <v>0</v>
      </c>
      <c r="AC69" s="2" t="e">
        <f t="shared" ref="AC69" si="34">AVERAGE(Z69:AB69)</f>
        <v>#DIV/0!</v>
      </c>
      <c r="AD69" s="2" t="s">
        <v>419</v>
      </c>
    </row>
    <row r="70" spans="1:31" x14ac:dyDescent="0.2">
      <c r="A70" s="3" t="s">
        <v>524</v>
      </c>
      <c r="B70" t="s">
        <v>525</v>
      </c>
      <c r="E70" t="s">
        <v>52</v>
      </c>
      <c r="F70" s="5">
        <v>2020</v>
      </c>
      <c r="G70" s="5">
        <v>30</v>
      </c>
      <c r="H70" t="s">
        <v>89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150</v>
      </c>
      <c r="P70" s="5">
        <v>0.38100000000000001</v>
      </c>
      <c r="Q70">
        <f t="shared" si="29"/>
        <v>560.07000000000005</v>
      </c>
      <c r="R70">
        <f t="shared" si="30"/>
        <v>85</v>
      </c>
      <c r="S70">
        <f t="shared" si="31"/>
        <v>265625</v>
      </c>
      <c r="T70">
        <f t="shared" si="32"/>
        <v>61</v>
      </c>
      <c r="U70">
        <f t="shared" si="33"/>
        <v>13725</v>
      </c>
      <c r="V70">
        <f>W70+X70+Y70</f>
        <v>10</v>
      </c>
      <c r="W70" s="5">
        <v>2</v>
      </c>
      <c r="X70" s="5">
        <v>6</v>
      </c>
      <c r="Y70" s="5">
        <v>2</v>
      </c>
      <c r="AD70" s="2" t="s">
        <v>419</v>
      </c>
    </row>
    <row r="71" spans="1:31" x14ac:dyDescent="0.2">
      <c r="B71" t="s">
        <v>526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150</v>
      </c>
      <c r="P71" s="5">
        <v>0.38100000000000001</v>
      </c>
      <c r="Q71">
        <f t="shared" si="29"/>
        <v>560.07000000000005</v>
      </c>
      <c r="R71">
        <f t="shared" si="30"/>
        <v>88</v>
      </c>
      <c r="S71">
        <f t="shared" si="31"/>
        <v>275000</v>
      </c>
    </row>
    <row r="72" spans="1:31" x14ac:dyDescent="0.2">
      <c r="A72" t="s">
        <v>527</v>
      </c>
      <c r="E72" t="s">
        <v>52</v>
      </c>
      <c r="F72">
        <v>1995</v>
      </c>
      <c r="G72">
        <v>30</v>
      </c>
      <c r="H72" t="s">
        <v>89</v>
      </c>
      <c r="J72">
        <v>8</v>
      </c>
      <c r="K72">
        <v>100</v>
      </c>
      <c r="L72" s="5">
        <v>6400</v>
      </c>
      <c r="M72">
        <f t="shared" ref="M72:M74" si="35">ROUND(L72/0.745699872,0)</f>
        <v>8583</v>
      </c>
      <c r="N72">
        <f t="shared" ref="N72:N74" si="36">ROUND(L72*1.3596216173,0)</f>
        <v>8702</v>
      </c>
      <c r="O72" s="5">
        <v>184</v>
      </c>
      <c r="P72" s="5">
        <v>0.34799999999999998</v>
      </c>
      <c r="Q72">
        <f t="shared" si="29"/>
        <v>627.5136</v>
      </c>
      <c r="R72">
        <f t="shared" si="30"/>
        <v>125</v>
      </c>
      <c r="S72">
        <f t="shared" si="31"/>
        <v>390625</v>
      </c>
      <c r="T72">
        <f t="shared" si="32"/>
        <v>97</v>
      </c>
      <c r="U72">
        <f t="shared" si="33"/>
        <v>21825</v>
      </c>
      <c r="V72" t="s">
        <v>529</v>
      </c>
      <c r="AD72" s="2" t="s">
        <v>339</v>
      </c>
      <c r="AE72" t="s">
        <v>339</v>
      </c>
    </row>
    <row r="73" spans="1:31" x14ac:dyDescent="0.2">
      <c r="A73" t="s">
        <v>528</v>
      </c>
      <c r="E73" t="s">
        <v>52</v>
      </c>
      <c r="F73">
        <v>1997</v>
      </c>
      <c r="G73">
        <v>30</v>
      </c>
      <c r="H73" t="s">
        <v>89</v>
      </c>
      <c r="J73">
        <v>24</v>
      </c>
      <c r="K73">
        <v>100</v>
      </c>
      <c r="L73" s="5">
        <v>6400</v>
      </c>
      <c r="M73">
        <f t="shared" si="35"/>
        <v>8583</v>
      </c>
      <c r="N73">
        <f t="shared" si="36"/>
        <v>8702</v>
      </c>
      <c r="O73" s="5">
        <v>200</v>
      </c>
      <c r="P73" s="5">
        <v>0.34799999999999998</v>
      </c>
      <c r="Q73">
        <f t="shared" si="29"/>
        <v>682.08</v>
      </c>
      <c r="R73">
        <f t="shared" si="30"/>
        <v>110</v>
      </c>
      <c r="S73">
        <f t="shared" si="31"/>
        <v>343750</v>
      </c>
      <c r="T73">
        <f t="shared" si="32"/>
        <v>93</v>
      </c>
      <c r="U73">
        <f t="shared" si="33"/>
        <v>20925</v>
      </c>
      <c r="V73" t="s">
        <v>529</v>
      </c>
      <c r="AD73" s="2" t="s">
        <v>339</v>
      </c>
      <c r="AE73" t="s">
        <v>339</v>
      </c>
    </row>
    <row r="74" spans="1:31" x14ac:dyDescent="0.2">
      <c r="A74" t="s">
        <v>533</v>
      </c>
      <c r="B74" t="s">
        <v>534</v>
      </c>
      <c r="D74" t="s">
        <v>535</v>
      </c>
      <c r="E74" s="3" t="s">
        <v>318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5"/>
        <v>2467</v>
      </c>
      <c r="N74">
        <f t="shared" si="36"/>
        <v>2502</v>
      </c>
      <c r="O74" s="5">
        <v>88</v>
      </c>
      <c r="P74" s="5">
        <v>0.27300000000000002</v>
      </c>
      <c r="Q74">
        <f t="shared" si="29"/>
        <v>235.43520000000004</v>
      </c>
      <c r="R74">
        <f t="shared" si="30"/>
        <v>72</v>
      </c>
      <c r="S74">
        <f t="shared" si="31"/>
        <v>225000</v>
      </c>
      <c r="T74">
        <f t="shared" si="32"/>
        <v>53</v>
      </c>
      <c r="U74">
        <f t="shared" si="33"/>
        <v>12918.75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1"/>
  <sheetViews>
    <sheetView workbookViewId="0">
      <pane ySplit="1" topLeftCell="A290" activePane="bottomLeft" state="frozen"/>
      <selection pane="bottomLeft" activeCell="G304" sqref="G303:H304"/>
    </sheetView>
  </sheetViews>
  <sheetFormatPr defaultRowHeight="14.25" x14ac:dyDescent="0.2"/>
  <cols>
    <col min="1" max="1" width="11.125" bestFit="1" customWidth="1"/>
    <col min="8" max="8" width="9.625" customWidth="1"/>
    <col min="33" max="33" width="20.37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2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500</v>
      </c>
      <c r="AG2" t="s">
        <v>419</v>
      </c>
    </row>
    <row r="3" spans="1:33" x14ac:dyDescent="0.2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500</v>
      </c>
      <c r="AG3" t="s">
        <v>419</v>
      </c>
    </row>
    <row r="4" spans="1:33" x14ac:dyDescent="0.2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500</v>
      </c>
      <c r="AG4" t="s">
        <v>419</v>
      </c>
    </row>
    <row r="5" spans="1:33" x14ac:dyDescent="0.2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500</v>
      </c>
      <c r="AG5" t="s">
        <v>419</v>
      </c>
    </row>
    <row r="6" spans="1:33" x14ac:dyDescent="0.2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500</v>
      </c>
      <c r="AG6" t="s">
        <v>419</v>
      </c>
    </row>
    <row r="7" spans="1:33" x14ac:dyDescent="0.2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500</v>
      </c>
      <c r="AG7" t="s">
        <v>419</v>
      </c>
    </row>
    <row r="8" spans="1:33" x14ac:dyDescent="0.2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500</v>
      </c>
      <c r="AG8" t="s">
        <v>419</v>
      </c>
    </row>
    <row r="9" spans="1:33" x14ac:dyDescent="0.2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500</v>
      </c>
      <c r="AG9" t="s">
        <v>419</v>
      </c>
    </row>
    <row r="10" spans="1:33" x14ac:dyDescent="0.2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500</v>
      </c>
      <c r="AG10" t="s">
        <v>419</v>
      </c>
    </row>
    <row r="11" spans="1:33" x14ac:dyDescent="0.2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500</v>
      </c>
      <c r="AG11" t="s">
        <v>419</v>
      </c>
    </row>
    <row r="12" spans="1:33" x14ac:dyDescent="0.2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2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2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2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2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2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2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2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2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2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2.95" customHeight="1" x14ac:dyDescent="0.2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2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500</v>
      </c>
      <c r="AG23" t="s">
        <v>419</v>
      </c>
    </row>
    <row r="24" spans="1:33" x14ac:dyDescent="0.2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500</v>
      </c>
      <c r="AG24" t="s">
        <v>419</v>
      </c>
    </row>
    <row r="25" spans="1:33" x14ac:dyDescent="0.2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500</v>
      </c>
      <c r="AG25" t="s">
        <v>419</v>
      </c>
    </row>
    <row r="26" spans="1:33" x14ac:dyDescent="0.2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500</v>
      </c>
      <c r="AG26" t="s">
        <v>419</v>
      </c>
    </row>
    <row r="27" spans="1:33" x14ac:dyDescent="0.2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500</v>
      </c>
      <c r="AG27" t="s">
        <v>419</v>
      </c>
    </row>
    <row r="28" spans="1:33" x14ac:dyDescent="0.2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500</v>
      </c>
      <c r="AG28" t="s">
        <v>419</v>
      </c>
    </row>
    <row r="29" spans="1:33" x14ac:dyDescent="0.2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500</v>
      </c>
      <c r="AG29" t="s">
        <v>419</v>
      </c>
    </row>
    <row r="30" spans="1:33" x14ac:dyDescent="0.2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500</v>
      </c>
      <c r="AG30" t="s">
        <v>419</v>
      </c>
    </row>
    <row r="31" spans="1:33" x14ac:dyDescent="0.2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500</v>
      </c>
      <c r="AG31" t="s">
        <v>419</v>
      </c>
    </row>
    <row r="32" spans="1:33" x14ac:dyDescent="0.2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500</v>
      </c>
      <c r="AG32" t="s">
        <v>419</v>
      </c>
    </row>
    <row r="33" spans="1:33" x14ac:dyDescent="0.2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500</v>
      </c>
      <c r="AG33" t="s">
        <v>419</v>
      </c>
    </row>
    <row r="34" spans="1:33" x14ac:dyDescent="0.2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500</v>
      </c>
      <c r="AG34" t="s">
        <v>419</v>
      </c>
    </row>
    <row r="35" spans="1:33" x14ac:dyDescent="0.2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500</v>
      </c>
      <c r="AG35" t="s">
        <v>419</v>
      </c>
    </row>
    <row r="36" spans="1:33" x14ac:dyDescent="0.2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500</v>
      </c>
      <c r="AG36" t="s">
        <v>419</v>
      </c>
    </row>
    <row r="37" spans="1:33" x14ac:dyDescent="0.2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500</v>
      </c>
      <c r="AG37" t="s">
        <v>419</v>
      </c>
    </row>
    <row r="38" spans="1:33" x14ac:dyDescent="0.2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500</v>
      </c>
      <c r="AG38" t="s">
        <v>419</v>
      </c>
    </row>
    <row r="39" spans="1:33" x14ac:dyDescent="0.2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500</v>
      </c>
      <c r="AG39" t="s">
        <v>419</v>
      </c>
    </row>
    <row r="40" spans="1:33" x14ac:dyDescent="0.2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2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2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2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2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2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2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2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2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2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2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2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2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2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2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2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2">
      <c r="B56" t="s">
        <v>245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2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2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2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2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2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2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2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2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2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2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2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2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2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2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2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2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2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2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2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2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2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2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2">
      <c r="A79" t="s">
        <v>399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500</v>
      </c>
      <c r="AG79" t="s">
        <v>420</v>
      </c>
    </row>
    <row r="80" spans="1:33" x14ac:dyDescent="0.2">
      <c r="B80" t="s">
        <v>128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500</v>
      </c>
      <c r="AG80" t="s">
        <v>420</v>
      </c>
    </row>
    <row r="81" spans="1:33" x14ac:dyDescent="0.2">
      <c r="B81" t="s">
        <v>129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500</v>
      </c>
      <c r="AG81" t="s">
        <v>420</v>
      </c>
    </row>
    <row r="82" spans="1:33" x14ac:dyDescent="0.2">
      <c r="B82" t="s">
        <v>130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402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500</v>
      </c>
      <c r="AG82" t="s">
        <v>420</v>
      </c>
    </row>
    <row r="83" spans="1:33" x14ac:dyDescent="0.2">
      <c r="B83" t="s">
        <v>132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403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500</v>
      </c>
      <c r="AG83" t="s">
        <v>420</v>
      </c>
    </row>
    <row r="84" spans="1:33" x14ac:dyDescent="0.2">
      <c r="B84" t="s">
        <v>136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404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500</v>
      </c>
      <c r="AG84" t="s">
        <v>420</v>
      </c>
    </row>
    <row r="85" spans="1:33" x14ac:dyDescent="0.2">
      <c r="A85" t="s">
        <v>149</v>
      </c>
      <c r="B85" t="s">
        <v>128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500</v>
      </c>
      <c r="AG85" t="s">
        <v>420</v>
      </c>
    </row>
    <row r="86" spans="1:33" x14ac:dyDescent="0.2">
      <c r="B86" t="s">
        <v>129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500</v>
      </c>
      <c r="AG86" t="s">
        <v>420</v>
      </c>
    </row>
    <row r="87" spans="1:33" x14ac:dyDescent="0.2">
      <c r="B87" t="s">
        <v>130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500</v>
      </c>
      <c r="AG87" t="s">
        <v>420</v>
      </c>
    </row>
    <row r="88" spans="1:33" x14ac:dyDescent="0.2">
      <c r="B88" t="s">
        <v>132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500</v>
      </c>
      <c r="AG88" t="s">
        <v>420</v>
      </c>
    </row>
    <row r="89" spans="1:33" x14ac:dyDescent="0.2">
      <c r="B89" t="s">
        <v>136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500</v>
      </c>
      <c r="AG89" t="s">
        <v>420</v>
      </c>
    </row>
    <row r="90" spans="1:33" x14ac:dyDescent="0.2">
      <c r="A90" t="s">
        <v>400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2">
      <c r="B91" t="s">
        <v>128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405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2">
      <c r="B92" t="s">
        <v>129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2">
      <c r="B93" t="s">
        <v>130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401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2">
      <c r="B94" t="s">
        <v>132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398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2">
      <c r="B95" t="s">
        <v>136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401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2">
      <c r="A96" t="s">
        <v>149</v>
      </c>
      <c r="B96" t="s">
        <v>128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2">
      <c r="B97" t="s">
        <v>129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2">
      <c r="B98" t="s">
        <v>130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2">
      <c r="B99" t="s">
        <v>132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2">
      <c r="B100" t="s">
        <v>136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2">
      <c r="A101" t="s">
        <v>407</v>
      </c>
      <c r="D101" t="s">
        <v>410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2">
      <c r="B102" t="s">
        <v>128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2">
      <c r="B103" t="s">
        <v>129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2">
      <c r="A104" t="s">
        <v>149</v>
      </c>
      <c r="B104" t="s">
        <v>128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2">
      <c r="B105" t="s">
        <v>129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2">
      <c r="A106" t="s">
        <v>406</v>
      </c>
      <c r="D106" t="s">
        <v>412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2">
      <c r="B107" t="s">
        <v>128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2">
      <c r="A108" t="s">
        <v>149</v>
      </c>
      <c r="B108" t="s">
        <v>128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2">
      <c r="A109" t="s">
        <v>408</v>
      </c>
      <c r="B109" t="s">
        <v>411</v>
      </c>
      <c r="D109" t="s">
        <v>413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2">
      <c r="B110" t="s">
        <v>128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2">
      <c r="A111" t="s">
        <v>149</v>
      </c>
      <c r="B111" t="s">
        <v>128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2">
      <c r="A112" t="s">
        <v>409</v>
      </c>
      <c r="D112" t="s">
        <v>414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2">
      <c r="B113" t="s">
        <v>128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2">
      <c r="A114" t="s">
        <v>149</v>
      </c>
      <c r="B114" t="s">
        <v>128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2">
      <c r="A115" t="s">
        <v>416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419</v>
      </c>
      <c r="AG115" t="s">
        <v>420</v>
      </c>
    </row>
    <row r="116" spans="1:33" x14ac:dyDescent="0.2">
      <c r="B116" t="s">
        <v>128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419</v>
      </c>
      <c r="AG116" t="s">
        <v>420</v>
      </c>
    </row>
    <row r="117" spans="1:33" x14ac:dyDescent="0.2">
      <c r="B117" t="s">
        <v>129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419</v>
      </c>
      <c r="AG117" t="s">
        <v>420</v>
      </c>
    </row>
    <row r="118" spans="1:33" x14ac:dyDescent="0.2">
      <c r="B118" t="s">
        <v>130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419</v>
      </c>
      <c r="AG118" t="s">
        <v>420</v>
      </c>
    </row>
    <row r="119" spans="1:33" x14ac:dyDescent="0.2">
      <c r="B119" t="s">
        <v>132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419</v>
      </c>
      <c r="AG119" t="s">
        <v>420</v>
      </c>
    </row>
    <row r="120" spans="1:33" x14ac:dyDescent="0.2">
      <c r="B120" t="s">
        <v>136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419</v>
      </c>
      <c r="AG120" t="s">
        <v>420</v>
      </c>
    </row>
    <row r="121" spans="1:33" x14ac:dyDescent="0.2">
      <c r="A121" t="s">
        <v>149</v>
      </c>
      <c r="B121" t="s">
        <v>128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419</v>
      </c>
      <c r="AG121" t="s">
        <v>420</v>
      </c>
    </row>
    <row r="122" spans="1:33" x14ac:dyDescent="0.2">
      <c r="B122" t="s">
        <v>129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419</v>
      </c>
      <c r="AG122" t="s">
        <v>420</v>
      </c>
    </row>
    <row r="123" spans="1:33" x14ac:dyDescent="0.2">
      <c r="B123" t="s">
        <v>130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419</v>
      </c>
      <c r="AG123" t="s">
        <v>420</v>
      </c>
    </row>
    <row r="124" spans="1:33" x14ac:dyDescent="0.2">
      <c r="B124" t="s">
        <v>132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419</v>
      </c>
      <c r="AG124" t="s">
        <v>420</v>
      </c>
    </row>
    <row r="125" spans="1:33" x14ac:dyDescent="0.2">
      <c r="B125" t="s">
        <v>136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419</v>
      </c>
      <c r="AG125" t="s">
        <v>420</v>
      </c>
    </row>
    <row r="126" spans="1:33" x14ac:dyDescent="0.2">
      <c r="A126" t="s">
        <v>415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419</v>
      </c>
      <c r="AG126" t="s">
        <v>419</v>
      </c>
    </row>
    <row r="127" spans="1:33" x14ac:dyDescent="0.2">
      <c r="B127" t="s">
        <v>128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419</v>
      </c>
      <c r="AG127" t="s">
        <v>419</v>
      </c>
    </row>
    <row r="128" spans="1:33" x14ac:dyDescent="0.2">
      <c r="B128" t="s">
        <v>129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419</v>
      </c>
      <c r="AG128" t="s">
        <v>419</v>
      </c>
    </row>
    <row r="129" spans="1:33" x14ac:dyDescent="0.2">
      <c r="B129" t="s">
        <v>130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419</v>
      </c>
      <c r="AG129" t="s">
        <v>419</v>
      </c>
    </row>
    <row r="130" spans="1:33" x14ac:dyDescent="0.2">
      <c r="B130" t="s">
        <v>132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419</v>
      </c>
      <c r="AG130" t="s">
        <v>419</v>
      </c>
    </row>
    <row r="131" spans="1:33" x14ac:dyDescent="0.2">
      <c r="B131" t="s">
        <v>136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419</v>
      </c>
      <c r="AG131" t="s">
        <v>419</v>
      </c>
    </row>
    <row r="132" spans="1:33" x14ac:dyDescent="0.2">
      <c r="B132" t="s">
        <v>133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88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419</v>
      </c>
      <c r="AG132" t="s">
        <v>419</v>
      </c>
    </row>
    <row r="133" spans="1:33" x14ac:dyDescent="0.2">
      <c r="B133" t="s">
        <v>134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88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419</v>
      </c>
      <c r="AG133" t="s">
        <v>419</v>
      </c>
    </row>
    <row r="134" spans="1:33" x14ac:dyDescent="0.2">
      <c r="B134" t="s">
        <v>135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88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419</v>
      </c>
      <c r="AG134" t="s">
        <v>419</v>
      </c>
    </row>
    <row r="135" spans="1:33" x14ac:dyDescent="0.2">
      <c r="A135" t="s">
        <v>502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90</v>
      </c>
      <c r="AG135" t="s">
        <v>339</v>
      </c>
    </row>
    <row r="136" spans="1:33" x14ac:dyDescent="0.2">
      <c r="B136" t="s">
        <v>128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90</v>
      </c>
      <c r="AG136" t="s">
        <v>339</v>
      </c>
    </row>
    <row r="137" spans="1:33" x14ac:dyDescent="0.2">
      <c r="B137" t="s">
        <v>129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90</v>
      </c>
      <c r="AG137" t="s">
        <v>339</v>
      </c>
    </row>
    <row r="138" spans="1:33" x14ac:dyDescent="0.2">
      <c r="A138" t="s">
        <v>486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419</v>
      </c>
      <c r="AG138" t="s">
        <v>420</v>
      </c>
    </row>
    <row r="139" spans="1:33" x14ac:dyDescent="0.2">
      <c r="B139" t="s">
        <v>128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419</v>
      </c>
      <c r="AG139" t="s">
        <v>420</v>
      </c>
    </row>
    <row r="140" spans="1:33" x14ac:dyDescent="0.2">
      <c r="B140" t="s">
        <v>129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419</v>
      </c>
      <c r="AG140" t="s">
        <v>420</v>
      </c>
    </row>
    <row r="141" spans="1:33" x14ac:dyDescent="0.2">
      <c r="B141" t="s">
        <v>130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419</v>
      </c>
      <c r="AG141" t="s">
        <v>420</v>
      </c>
    </row>
    <row r="142" spans="1:33" x14ac:dyDescent="0.2">
      <c r="B142" t="s">
        <v>132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419</v>
      </c>
      <c r="AG142" t="s">
        <v>420</v>
      </c>
    </row>
    <row r="143" spans="1:33" x14ac:dyDescent="0.2">
      <c r="B143" t="s">
        <v>136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419</v>
      </c>
      <c r="AG143" t="s">
        <v>420</v>
      </c>
    </row>
    <row r="144" spans="1:33" x14ac:dyDescent="0.2">
      <c r="A144" t="s">
        <v>149</v>
      </c>
      <c r="B144" t="s">
        <v>128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419</v>
      </c>
      <c r="AG144" t="s">
        <v>420</v>
      </c>
    </row>
    <row r="145" spans="1:33" x14ac:dyDescent="0.2">
      <c r="B145" t="s">
        <v>129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419</v>
      </c>
      <c r="AG145" t="s">
        <v>420</v>
      </c>
    </row>
    <row r="146" spans="1:33" x14ac:dyDescent="0.2">
      <c r="B146" t="s">
        <v>130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419</v>
      </c>
      <c r="AG146" t="s">
        <v>420</v>
      </c>
    </row>
    <row r="147" spans="1:33" x14ac:dyDescent="0.2">
      <c r="B147" t="s">
        <v>132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419</v>
      </c>
      <c r="AG147" t="s">
        <v>420</v>
      </c>
    </row>
    <row r="148" spans="1:33" x14ac:dyDescent="0.2">
      <c r="B148" t="s">
        <v>136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419</v>
      </c>
      <c r="AG148" t="s">
        <v>420</v>
      </c>
    </row>
    <row r="149" spans="1:33" x14ac:dyDescent="0.2">
      <c r="A149" t="s">
        <v>491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419</v>
      </c>
      <c r="AG149" t="s">
        <v>419</v>
      </c>
    </row>
    <row r="150" spans="1:33" x14ac:dyDescent="0.2">
      <c r="A150" t="s">
        <v>492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419</v>
      </c>
      <c r="AG150" t="s">
        <v>419</v>
      </c>
    </row>
    <row r="151" spans="1:33" x14ac:dyDescent="0.2">
      <c r="B151" t="s">
        <v>244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419</v>
      </c>
      <c r="AG151" t="s">
        <v>419</v>
      </c>
    </row>
    <row r="152" spans="1:33" x14ac:dyDescent="0.2">
      <c r="B152" t="s">
        <v>245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419</v>
      </c>
      <c r="AG152" t="s">
        <v>419</v>
      </c>
    </row>
    <row r="153" spans="1:33" x14ac:dyDescent="0.2">
      <c r="B153" t="s">
        <v>246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419</v>
      </c>
      <c r="AG153" t="s">
        <v>419</v>
      </c>
    </row>
    <row r="154" spans="1:33" x14ac:dyDescent="0.2">
      <c r="B154" t="s">
        <v>247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419</v>
      </c>
      <c r="AG154" t="s">
        <v>419</v>
      </c>
    </row>
    <row r="155" spans="1:33" x14ac:dyDescent="0.2">
      <c r="B155" t="s">
        <v>248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419</v>
      </c>
      <c r="AG155" t="s">
        <v>419</v>
      </c>
    </row>
    <row r="156" spans="1:33" x14ac:dyDescent="0.2">
      <c r="B156" t="s">
        <v>396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419</v>
      </c>
      <c r="AG156" t="s">
        <v>419</v>
      </c>
    </row>
    <row r="157" spans="1:33" x14ac:dyDescent="0.2">
      <c r="B157" t="s">
        <v>135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419</v>
      </c>
      <c r="AG157" t="s">
        <v>419</v>
      </c>
    </row>
    <row r="158" spans="1:33" x14ac:dyDescent="0.2">
      <c r="B158" t="s">
        <v>488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419</v>
      </c>
      <c r="AG158" t="s">
        <v>419</v>
      </c>
    </row>
    <row r="159" spans="1:33" x14ac:dyDescent="0.2">
      <c r="B159" t="s">
        <v>489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419</v>
      </c>
      <c r="AG159" t="s">
        <v>419</v>
      </c>
    </row>
    <row r="160" spans="1:33" x14ac:dyDescent="0.2">
      <c r="B160" t="s">
        <v>490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419</v>
      </c>
      <c r="AG160" t="s">
        <v>419</v>
      </c>
    </row>
    <row r="161" spans="1:33" x14ac:dyDescent="0.2">
      <c r="A161" t="s">
        <v>487</v>
      </c>
      <c r="B161" t="s">
        <v>244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419</v>
      </c>
      <c r="AG161" t="s">
        <v>419</v>
      </c>
    </row>
    <row r="162" spans="1:33" x14ac:dyDescent="0.2">
      <c r="B162" t="s">
        <v>245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419</v>
      </c>
      <c r="AG162" t="s">
        <v>419</v>
      </c>
    </row>
    <row r="163" spans="1:33" x14ac:dyDescent="0.2">
      <c r="B163" t="s">
        <v>246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419</v>
      </c>
      <c r="AG163" t="s">
        <v>419</v>
      </c>
    </row>
    <row r="164" spans="1:33" x14ac:dyDescent="0.2">
      <c r="B164" t="s">
        <v>247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419</v>
      </c>
      <c r="AG164" t="s">
        <v>419</v>
      </c>
    </row>
    <row r="165" spans="1:33" x14ac:dyDescent="0.2">
      <c r="B165" t="s">
        <v>248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419</v>
      </c>
      <c r="AG165" t="s">
        <v>419</v>
      </c>
    </row>
    <row r="166" spans="1:33" x14ac:dyDescent="0.2">
      <c r="B166" t="s">
        <v>396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419</v>
      </c>
      <c r="AG166" t="s">
        <v>419</v>
      </c>
    </row>
    <row r="167" spans="1:33" x14ac:dyDescent="0.2">
      <c r="B167" t="s">
        <v>135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419</v>
      </c>
      <c r="AG167" t="s">
        <v>419</v>
      </c>
    </row>
    <row r="168" spans="1:33" x14ac:dyDescent="0.2">
      <c r="B168" t="s">
        <v>488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419</v>
      </c>
      <c r="AG168" t="s">
        <v>419</v>
      </c>
    </row>
    <row r="169" spans="1:33" x14ac:dyDescent="0.2">
      <c r="B169" t="s">
        <v>489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419</v>
      </c>
      <c r="AG169" t="s">
        <v>419</v>
      </c>
    </row>
    <row r="170" spans="1:33" x14ac:dyDescent="0.2">
      <c r="B170" t="s">
        <v>490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419</v>
      </c>
      <c r="AG170" t="s">
        <v>419</v>
      </c>
    </row>
    <row r="171" spans="1:33" x14ac:dyDescent="0.2">
      <c r="A171" t="s">
        <v>494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419</v>
      </c>
      <c r="AG171" t="s">
        <v>496</v>
      </c>
    </row>
    <row r="172" spans="1:33" x14ac:dyDescent="0.2">
      <c r="B172" t="s">
        <v>134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419</v>
      </c>
      <c r="AG172" t="s">
        <v>496</v>
      </c>
    </row>
    <row r="173" spans="1:33" x14ac:dyDescent="0.2">
      <c r="B173" t="s">
        <v>495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419</v>
      </c>
      <c r="AG173" t="s">
        <v>496</v>
      </c>
    </row>
    <row r="174" spans="1:33" x14ac:dyDescent="0.2">
      <c r="A174" t="s">
        <v>487</v>
      </c>
      <c r="B174" t="s">
        <v>134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419</v>
      </c>
      <c r="AG174" t="s">
        <v>496</v>
      </c>
    </row>
    <row r="175" spans="1:33" x14ac:dyDescent="0.2">
      <c r="B175" t="s">
        <v>136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419</v>
      </c>
      <c r="AG175" t="s">
        <v>496</v>
      </c>
    </row>
    <row r="176" spans="1:33" ht="30" customHeight="1" x14ac:dyDescent="0.2">
      <c r="A176" s="9" t="s">
        <v>498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88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419</v>
      </c>
      <c r="AG176" t="s">
        <v>497</v>
      </c>
    </row>
    <row r="177" spans="1:33" ht="14.45" customHeight="1" x14ac:dyDescent="0.2">
      <c r="B177" t="s">
        <v>128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88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419</v>
      </c>
      <c r="AG177" t="s">
        <v>497</v>
      </c>
    </row>
    <row r="178" spans="1:33" ht="14.45" customHeight="1" x14ac:dyDescent="0.2">
      <c r="B178" t="s">
        <v>129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88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419</v>
      </c>
      <c r="AG178" t="s">
        <v>497</v>
      </c>
    </row>
    <row r="179" spans="1:33" ht="14.45" customHeight="1" x14ac:dyDescent="0.2">
      <c r="B179" t="s">
        <v>130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88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419</v>
      </c>
      <c r="AG179" t="s">
        <v>497</v>
      </c>
    </row>
    <row r="180" spans="1:33" ht="14.45" customHeight="1" x14ac:dyDescent="0.2">
      <c r="B180" t="s">
        <v>132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88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419</v>
      </c>
      <c r="AG180" t="s">
        <v>497</v>
      </c>
    </row>
    <row r="181" spans="1:33" ht="14.45" customHeight="1" x14ac:dyDescent="0.2">
      <c r="B181" t="s">
        <v>136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88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419</v>
      </c>
      <c r="AG181" t="s">
        <v>497</v>
      </c>
    </row>
    <row r="182" spans="1:33" ht="14.45" customHeight="1" x14ac:dyDescent="0.2">
      <c r="B182" t="s">
        <v>499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88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419</v>
      </c>
      <c r="AG182" t="s">
        <v>497</v>
      </c>
    </row>
    <row r="183" spans="1:33" ht="14.45" customHeight="1" x14ac:dyDescent="0.2">
      <c r="A183" t="s">
        <v>149</v>
      </c>
      <c r="B183" t="s">
        <v>128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88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419</v>
      </c>
      <c r="AG183" t="s">
        <v>497</v>
      </c>
    </row>
    <row r="184" spans="1:33" ht="14.45" customHeight="1" x14ac:dyDescent="0.2">
      <c r="B184" t="s">
        <v>129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88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419</v>
      </c>
      <c r="AG184" t="s">
        <v>497</v>
      </c>
    </row>
    <row r="185" spans="1:33" ht="14.45" customHeight="1" x14ac:dyDescent="0.2">
      <c r="B185" t="s">
        <v>130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88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419</v>
      </c>
      <c r="AG185" t="s">
        <v>497</v>
      </c>
    </row>
    <row r="186" spans="1:33" ht="14.45" customHeight="1" x14ac:dyDescent="0.2">
      <c r="B186" t="s">
        <v>132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88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419</v>
      </c>
      <c r="AG186" t="s">
        <v>497</v>
      </c>
    </row>
    <row r="187" spans="1:33" ht="14.45" customHeight="1" x14ac:dyDescent="0.2">
      <c r="B187" t="s">
        <v>136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88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419</v>
      </c>
      <c r="AG187" t="s">
        <v>497</v>
      </c>
    </row>
    <row r="188" spans="1:33" ht="17.100000000000001" customHeight="1" x14ac:dyDescent="0.2">
      <c r="B188" t="s">
        <v>499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88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419</v>
      </c>
      <c r="AG188" t="s">
        <v>497</v>
      </c>
    </row>
    <row r="189" spans="1:33" ht="69" customHeight="1" x14ac:dyDescent="0.2">
      <c r="A189" s="9" t="s">
        <v>506</v>
      </c>
      <c r="G189" s="9" t="s">
        <v>504</v>
      </c>
      <c r="H189" s="9" t="s">
        <v>505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88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419</v>
      </c>
      <c r="AG189" t="s">
        <v>503</v>
      </c>
    </row>
    <row r="190" spans="1:33" ht="14.45" customHeight="1" x14ac:dyDescent="0.2">
      <c r="B190" t="s">
        <v>128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88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419</v>
      </c>
      <c r="AG190" t="s">
        <v>503</v>
      </c>
    </row>
    <row r="191" spans="1:33" ht="14.45" customHeight="1" x14ac:dyDescent="0.2">
      <c r="B191" t="s">
        <v>129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88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419</v>
      </c>
      <c r="AG191" t="s">
        <v>503</v>
      </c>
    </row>
    <row r="192" spans="1:33" ht="14.45" customHeight="1" x14ac:dyDescent="0.2">
      <c r="B192" t="s">
        <v>130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88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419</v>
      </c>
      <c r="AG192" t="s">
        <v>503</v>
      </c>
    </row>
    <row r="193" spans="1:33" ht="14.45" customHeight="1" x14ac:dyDescent="0.2">
      <c r="B193" t="s">
        <v>132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88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419</v>
      </c>
      <c r="AG193" t="s">
        <v>503</v>
      </c>
    </row>
    <row r="194" spans="1:33" ht="14.45" customHeight="1" x14ac:dyDescent="0.2">
      <c r="B194" t="s">
        <v>136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88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419</v>
      </c>
      <c r="AG194" t="s">
        <v>503</v>
      </c>
    </row>
    <row r="195" spans="1:33" ht="14.45" customHeight="1" x14ac:dyDescent="0.2">
      <c r="B195" t="s">
        <v>499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88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419</v>
      </c>
      <c r="AG195" t="s">
        <v>503</v>
      </c>
    </row>
    <row r="196" spans="1:33" ht="14.45" customHeight="1" x14ac:dyDescent="0.2">
      <c r="A196" t="s">
        <v>149</v>
      </c>
      <c r="B196" t="s">
        <v>128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88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419</v>
      </c>
      <c r="AG196" t="s">
        <v>503</v>
      </c>
    </row>
    <row r="197" spans="1:33" ht="14.45" customHeight="1" x14ac:dyDescent="0.2">
      <c r="B197" t="s">
        <v>129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88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419</v>
      </c>
      <c r="AG197" t="s">
        <v>503</v>
      </c>
    </row>
    <row r="198" spans="1:33" ht="14.45" customHeight="1" x14ac:dyDescent="0.2">
      <c r="B198" t="s">
        <v>130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88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419</v>
      </c>
      <c r="AG198" t="s">
        <v>503</v>
      </c>
    </row>
    <row r="199" spans="1:33" ht="14.45" customHeight="1" x14ac:dyDescent="0.2">
      <c r="B199" t="s">
        <v>132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88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419</v>
      </c>
      <c r="AG199" t="s">
        <v>503</v>
      </c>
    </row>
    <row r="200" spans="1:33" ht="14.45" customHeight="1" x14ac:dyDescent="0.2">
      <c r="B200" t="s">
        <v>136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88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419</v>
      </c>
      <c r="AG200" t="s">
        <v>503</v>
      </c>
    </row>
    <row r="201" spans="1:33" ht="17.100000000000001" customHeight="1" x14ac:dyDescent="0.2">
      <c r="B201" t="s">
        <v>499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88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419</v>
      </c>
      <c r="AG201" t="s">
        <v>503</v>
      </c>
    </row>
    <row r="202" spans="1:33" x14ac:dyDescent="0.2">
      <c r="A202" t="s">
        <v>507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88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419</v>
      </c>
      <c r="AG202" t="s">
        <v>503</v>
      </c>
    </row>
    <row r="203" spans="1:33" x14ac:dyDescent="0.2">
      <c r="B203" t="s">
        <v>128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88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419</v>
      </c>
      <c r="AG203" t="s">
        <v>503</v>
      </c>
    </row>
    <row r="204" spans="1:33" x14ac:dyDescent="0.2">
      <c r="B204" t="s">
        <v>129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88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419</v>
      </c>
      <c r="AG204" t="s">
        <v>503</v>
      </c>
    </row>
    <row r="205" spans="1:33" x14ac:dyDescent="0.2">
      <c r="B205" t="s">
        <v>130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88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419</v>
      </c>
      <c r="AG205" t="s">
        <v>503</v>
      </c>
    </row>
    <row r="206" spans="1:33" x14ac:dyDescent="0.2">
      <c r="B206" t="s">
        <v>132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88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419</v>
      </c>
      <c r="AG206" t="s">
        <v>503</v>
      </c>
    </row>
    <row r="207" spans="1:33" x14ac:dyDescent="0.2">
      <c r="B207" t="s">
        <v>136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88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419</v>
      </c>
      <c r="AG207" t="s">
        <v>503</v>
      </c>
    </row>
    <row r="208" spans="1:33" x14ac:dyDescent="0.2">
      <c r="A208" t="s">
        <v>149</v>
      </c>
      <c r="B208" t="s">
        <v>128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88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419</v>
      </c>
      <c r="AG208" t="s">
        <v>503</v>
      </c>
    </row>
    <row r="209" spans="1:33" x14ac:dyDescent="0.2">
      <c r="B209" t="s">
        <v>129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88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419</v>
      </c>
      <c r="AG209" t="s">
        <v>503</v>
      </c>
    </row>
    <row r="210" spans="1:33" x14ac:dyDescent="0.2">
      <c r="B210" t="s">
        <v>130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88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419</v>
      </c>
      <c r="AG210" t="s">
        <v>503</v>
      </c>
    </row>
    <row r="211" spans="1:33" x14ac:dyDescent="0.2">
      <c r="B211" t="s">
        <v>132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88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419</v>
      </c>
      <c r="AG211" t="s">
        <v>503</v>
      </c>
    </row>
    <row r="212" spans="1:33" x14ac:dyDescent="0.2">
      <c r="B212" t="s">
        <v>136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88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419</v>
      </c>
      <c r="AG212" t="s">
        <v>503</v>
      </c>
    </row>
    <row r="213" spans="1:33" x14ac:dyDescent="0.2">
      <c r="A213" t="s">
        <v>430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88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419</v>
      </c>
      <c r="AG213" t="s">
        <v>420</v>
      </c>
    </row>
    <row r="214" spans="1:33" x14ac:dyDescent="0.2">
      <c r="B214" t="s">
        <v>128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88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419</v>
      </c>
      <c r="AG214" t="s">
        <v>420</v>
      </c>
    </row>
    <row r="215" spans="1:33" x14ac:dyDescent="0.2">
      <c r="B215" t="s">
        <v>129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88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419</v>
      </c>
      <c r="AG215" t="s">
        <v>420</v>
      </c>
    </row>
    <row r="216" spans="1:33" x14ac:dyDescent="0.2">
      <c r="B216" t="s">
        <v>130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88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419</v>
      </c>
      <c r="AG216" t="s">
        <v>420</v>
      </c>
    </row>
    <row r="217" spans="1:33" x14ac:dyDescent="0.2">
      <c r="B217" t="s">
        <v>132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88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419</v>
      </c>
      <c r="AG217" t="s">
        <v>420</v>
      </c>
    </row>
    <row r="218" spans="1:33" x14ac:dyDescent="0.2">
      <c r="B218" t="s">
        <v>136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88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419</v>
      </c>
      <c r="AG218" t="s">
        <v>420</v>
      </c>
    </row>
    <row r="219" spans="1:33" x14ac:dyDescent="0.2">
      <c r="A219" t="s">
        <v>149</v>
      </c>
      <c r="B219" t="s">
        <v>128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88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419</v>
      </c>
      <c r="AG219" t="s">
        <v>420</v>
      </c>
    </row>
    <row r="220" spans="1:33" x14ac:dyDescent="0.2">
      <c r="B220" t="s">
        <v>129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88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419</v>
      </c>
      <c r="AG220" t="s">
        <v>420</v>
      </c>
    </row>
    <row r="221" spans="1:33" x14ac:dyDescent="0.2">
      <c r="B221" t="s">
        <v>130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88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419</v>
      </c>
      <c r="AG221" t="s">
        <v>420</v>
      </c>
    </row>
    <row r="222" spans="1:33" x14ac:dyDescent="0.2">
      <c r="B222" t="s">
        <v>132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88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419</v>
      </c>
      <c r="AG222" t="s">
        <v>420</v>
      </c>
    </row>
    <row r="223" spans="1:33" x14ac:dyDescent="0.2">
      <c r="B223" t="s">
        <v>136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88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419</v>
      </c>
      <c r="AG223" t="s">
        <v>420</v>
      </c>
    </row>
    <row r="224" spans="1:33" x14ac:dyDescent="0.2">
      <c r="A224" t="s">
        <v>508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88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419</v>
      </c>
      <c r="AG224" t="s">
        <v>531</v>
      </c>
    </row>
    <row r="225" spans="1:33" x14ac:dyDescent="0.2">
      <c r="B225" t="s">
        <v>128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88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419</v>
      </c>
      <c r="AG225" t="s">
        <v>531</v>
      </c>
    </row>
    <row r="226" spans="1:33" x14ac:dyDescent="0.2">
      <c r="A226" t="s">
        <v>287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90</v>
      </c>
      <c r="AG226" t="s">
        <v>420</v>
      </c>
    </row>
    <row r="227" spans="1:33" x14ac:dyDescent="0.2">
      <c r="B227" t="s">
        <v>281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90</v>
      </c>
      <c r="AG227" t="s">
        <v>420</v>
      </c>
    </row>
    <row r="228" spans="1:33" x14ac:dyDescent="0.2">
      <c r="B228" t="s">
        <v>282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90</v>
      </c>
      <c r="AG228" t="s">
        <v>420</v>
      </c>
    </row>
    <row r="229" spans="1:33" x14ac:dyDescent="0.2">
      <c r="B229" t="s">
        <v>283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90</v>
      </c>
      <c r="AG229" t="s">
        <v>420</v>
      </c>
    </row>
    <row r="230" spans="1:33" x14ac:dyDescent="0.2">
      <c r="B230" t="s">
        <v>284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90</v>
      </c>
      <c r="AG230" t="s">
        <v>420</v>
      </c>
    </row>
    <row r="231" spans="1:33" x14ac:dyDescent="0.2">
      <c r="B231" t="s">
        <v>285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90</v>
      </c>
      <c r="AG231" t="s">
        <v>420</v>
      </c>
    </row>
    <row r="232" spans="1:33" x14ac:dyDescent="0.2">
      <c r="A232" t="s">
        <v>149</v>
      </c>
      <c r="B232" t="s">
        <v>281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90</v>
      </c>
      <c r="AG232" t="s">
        <v>420</v>
      </c>
    </row>
    <row r="233" spans="1:33" x14ac:dyDescent="0.2">
      <c r="B233" t="s">
        <v>282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90</v>
      </c>
      <c r="AG233" t="s">
        <v>420</v>
      </c>
    </row>
    <row r="234" spans="1:33" x14ac:dyDescent="0.2">
      <c r="B234" t="s">
        <v>283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90</v>
      </c>
      <c r="AG234" t="s">
        <v>420</v>
      </c>
    </row>
    <row r="235" spans="1:33" x14ac:dyDescent="0.2">
      <c r="B235" t="s">
        <v>284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90</v>
      </c>
      <c r="AG235" t="s">
        <v>420</v>
      </c>
    </row>
    <row r="236" spans="1:33" x14ac:dyDescent="0.2">
      <c r="B236" t="s">
        <v>285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90</v>
      </c>
      <c r="AG236" t="s">
        <v>420</v>
      </c>
    </row>
    <row r="237" spans="1:33" x14ac:dyDescent="0.2">
      <c r="A237" t="s">
        <v>513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419</v>
      </c>
      <c r="AG237" t="s">
        <v>420</v>
      </c>
    </row>
    <row r="238" spans="1:33" x14ac:dyDescent="0.2">
      <c r="B238" t="s">
        <v>128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419</v>
      </c>
      <c r="AG238" t="s">
        <v>420</v>
      </c>
    </row>
    <row r="239" spans="1:33" x14ac:dyDescent="0.2">
      <c r="B239" t="s">
        <v>129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419</v>
      </c>
      <c r="AG239" t="s">
        <v>420</v>
      </c>
    </row>
    <row r="240" spans="1:33" x14ac:dyDescent="0.2">
      <c r="B240" t="s">
        <v>130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419</v>
      </c>
      <c r="AG240" t="s">
        <v>420</v>
      </c>
    </row>
    <row r="241" spans="1:33" x14ac:dyDescent="0.2">
      <c r="B241" t="s">
        <v>132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419</v>
      </c>
      <c r="AG241" t="s">
        <v>420</v>
      </c>
    </row>
    <row r="242" spans="1:33" x14ac:dyDescent="0.2">
      <c r="B242" t="s">
        <v>136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419</v>
      </c>
      <c r="AG242" t="s">
        <v>420</v>
      </c>
    </row>
    <row r="243" spans="1:33" x14ac:dyDescent="0.2">
      <c r="A243" t="s">
        <v>149</v>
      </c>
      <c r="B243" t="s">
        <v>128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419</v>
      </c>
      <c r="AG243" t="s">
        <v>420</v>
      </c>
    </row>
    <row r="244" spans="1:33" x14ac:dyDescent="0.2">
      <c r="B244" t="s">
        <v>129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419</v>
      </c>
      <c r="AG244" t="s">
        <v>420</v>
      </c>
    </row>
    <row r="245" spans="1:33" x14ac:dyDescent="0.2">
      <c r="B245" t="s">
        <v>130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419</v>
      </c>
      <c r="AG245" t="s">
        <v>420</v>
      </c>
    </row>
    <row r="246" spans="1:33" x14ac:dyDescent="0.2">
      <c r="B246" t="s">
        <v>132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419</v>
      </c>
      <c r="AG246" t="s">
        <v>420</v>
      </c>
    </row>
    <row r="247" spans="1:33" x14ac:dyDescent="0.2">
      <c r="B247" t="s">
        <v>136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419</v>
      </c>
      <c r="AG247" t="s">
        <v>420</v>
      </c>
    </row>
    <row r="248" spans="1:33" x14ac:dyDescent="0.2">
      <c r="A248" t="s">
        <v>395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90</v>
      </c>
      <c r="AG248" t="s">
        <v>497</v>
      </c>
    </row>
    <row r="249" spans="1:33" x14ac:dyDescent="0.2">
      <c r="B249" t="s">
        <v>128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90</v>
      </c>
      <c r="AG249" t="s">
        <v>497</v>
      </c>
    </row>
    <row r="250" spans="1:33" x14ac:dyDescent="0.2">
      <c r="B250" t="s">
        <v>396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397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90</v>
      </c>
      <c r="AG250" t="s">
        <v>497</v>
      </c>
    </row>
    <row r="251" spans="1:33" x14ac:dyDescent="0.2">
      <c r="B251" t="s">
        <v>135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398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90</v>
      </c>
      <c r="AG251" t="s">
        <v>497</v>
      </c>
    </row>
    <row r="252" spans="1:33" x14ac:dyDescent="0.2">
      <c r="B252" t="s">
        <v>136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397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90</v>
      </c>
      <c r="AG252" t="s">
        <v>497</v>
      </c>
    </row>
    <row r="253" spans="1:33" x14ac:dyDescent="0.2">
      <c r="A253" t="s">
        <v>149</v>
      </c>
      <c r="B253" t="s">
        <v>128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90</v>
      </c>
      <c r="AG253" t="s">
        <v>497</v>
      </c>
    </row>
    <row r="254" spans="1:33" x14ac:dyDescent="0.2">
      <c r="B254" t="s">
        <v>396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90</v>
      </c>
      <c r="AG254" t="s">
        <v>497</v>
      </c>
    </row>
    <row r="255" spans="1:33" x14ac:dyDescent="0.2">
      <c r="B255" t="s">
        <v>135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90</v>
      </c>
      <c r="AG255" t="s">
        <v>497</v>
      </c>
    </row>
    <row r="256" spans="1:33" x14ac:dyDescent="0.2">
      <c r="B256" t="s">
        <v>136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90</v>
      </c>
      <c r="AG256" t="s">
        <v>497</v>
      </c>
    </row>
    <row r="257" spans="1:33" x14ac:dyDescent="0.2">
      <c r="A257" t="s">
        <v>514</v>
      </c>
      <c r="I257">
        <v>8</v>
      </c>
      <c r="J257">
        <v>250</v>
      </c>
      <c r="K257">
        <f t="shared" ref="K257:K311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1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1" si="102">MAX(1, ROUND((SQRT(J257)/100+SQRT(L257)+V257+(40/I257-2)+SQRT(R257)/2+SQRT(T257)-SQRT(185)), 0))</f>
        <v>52</v>
      </c>
      <c r="AA257">
        <f t="shared" si="99"/>
        <v>975</v>
      </c>
      <c r="AF257" t="s">
        <v>419</v>
      </c>
      <c r="AG257" t="s">
        <v>420</v>
      </c>
    </row>
    <row r="258" spans="1:33" x14ac:dyDescent="0.2">
      <c r="B258" t="s">
        <v>128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1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419</v>
      </c>
      <c r="AG258" t="s">
        <v>420</v>
      </c>
    </row>
    <row r="259" spans="1:33" x14ac:dyDescent="0.2">
      <c r="B259" t="s">
        <v>129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419</v>
      </c>
      <c r="AG259" t="s">
        <v>420</v>
      </c>
    </row>
    <row r="260" spans="1:33" x14ac:dyDescent="0.2">
      <c r="B260" t="s">
        <v>130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419</v>
      </c>
      <c r="AG260" t="s">
        <v>420</v>
      </c>
    </row>
    <row r="261" spans="1:33" x14ac:dyDescent="0.2">
      <c r="B261" t="s">
        <v>132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419</v>
      </c>
      <c r="AG261" t="s">
        <v>420</v>
      </c>
    </row>
    <row r="262" spans="1:33" x14ac:dyDescent="0.2">
      <c r="B262" t="s">
        <v>136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419</v>
      </c>
      <c r="AG262" t="s">
        <v>420</v>
      </c>
    </row>
    <row r="263" spans="1:33" x14ac:dyDescent="0.2">
      <c r="A263" t="s">
        <v>149</v>
      </c>
      <c r="B263" t="s">
        <v>128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419</v>
      </c>
      <c r="AG263" t="s">
        <v>420</v>
      </c>
    </row>
    <row r="264" spans="1:33" x14ac:dyDescent="0.2">
      <c r="B264" t="s">
        <v>129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419</v>
      </c>
      <c r="AG264" t="s">
        <v>420</v>
      </c>
    </row>
    <row r="265" spans="1:33" x14ac:dyDescent="0.2">
      <c r="B265" t="s">
        <v>130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419</v>
      </c>
      <c r="AG265" t="s">
        <v>420</v>
      </c>
    </row>
    <row r="266" spans="1:33" x14ac:dyDescent="0.2">
      <c r="B266" t="s">
        <v>132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419</v>
      </c>
      <c r="AG266" t="s">
        <v>420</v>
      </c>
    </row>
    <row r="267" spans="1:33" x14ac:dyDescent="0.2">
      <c r="B267" t="s">
        <v>136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419</v>
      </c>
      <c r="AG267" t="s">
        <v>420</v>
      </c>
    </row>
    <row r="268" spans="1:33" ht="28.5" x14ac:dyDescent="0.2">
      <c r="A268" s="9" t="s">
        <v>501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88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419</v>
      </c>
      <c r="AG268" t="s">
        <v>420</v>
      </c>
    </row>
    <row r="269" spans="1:33" x14ac:dyDescent="0.2">
      <c r="B269" t="s">
        <v>128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88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419</v>
      </c>
      <c r="AG269" t="s">
        <v>420</v>
      </c>
    </row>
    <row r="270" spans="1:33" x14ac:dyDescent="0.2">
      <c r="B270" t="s">
        <v>129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88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419</v>
      </c>
      <c r="AG270" t="s">
        <v>420</v>
      </c>
    </row>
    <row r="271" spans="1:33" x14ac:dyDescent="0.2">
      <c r="B271" t="s">
        <v>130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88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419</v>
      </c>
      <c r="AG271" t="s">
        <v>420</v>
      </c>
    </row>
    <row r="272" spans="1:33" x14ac:dyDescent="0.2">
      <c r="B272" t="s">
        <v>132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88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419</v>
      </c>
      <c r="AG272" t="s">
        <v>420</v>
      </c>
    </row>
    <row r="273" spans="1:33" x14ac:dyDescent="0.2">
      <c r="B273" t="s">
        <v>136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88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419</v>
      </c>
      <c r="AG273" t="s">
        <v>420</v>
      </c>
    </row>
    <row r="274" spans="1:33" x14ac:dyDescent="0.2">
      <c r="B274" t="s">
        <v>499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88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419</v>
      </c>
      <c r="AG274" t="s">
        <v>420</v>
      </c>
    </row>
    <row r="275" spans="1:33" x14ac:dyDescent="0.2">
      <c r="A275" t="s">
        <v>149</v>
      </c>
      <c r="B275" t="s">
        <v>128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88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419</v>
      </c>
      <c r="AG275" t="s">
        <v>420</v>
      </c>
    </row>
    <row r="276" spans="1:33" x14ac:dyDescent="0.2">
      <c r="B276" t="s">
        <v>129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88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419</v>
      </c>
      <c r="AG276" t="s">
        <v>420</v>
      </c>
    </row>
    <row r="277" spans="1:33" x14ac:dyDescent="0.2">
      <c r="B277" t="s">
        <v>130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88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419</v>
      </c>
      <c r="AG277" t="s">
        <v>420</v>
      </c>
    </row>
    <row r="278" spans="1:33" x14ac:dyDescent="0.2">
      <c r="B278" t="s">
        <v>132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88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419</v>
      </c>
      <c r="AG278" t="s">
        <v>420</v>
      </c>
    </row>
    <row r="279" spans="1:33" x14ac:dyDescent="0.2">
      <c r="B279" t="s">
        <v>136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88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419</v>
      </c>
      <c r="AG279" t="s">
        <v>420</v>
      </c>
    </row>
    <row r="280" spans="1:33" x14ac:dyDescent="0.2">
      <c r="B280" t="s">
        <v>499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88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419</v>
      </c>
      <c r="AG280" t="s">
        <v>420</v>
      </c>
    </row>
    <row r="281" spans="1:33" ht="69" customHeight="1" x14ac:dyDescent="0.2">
      <c r="A281" s="9" t="s">
        <v>516</v>
      </c>
      <c r="G281" s="9" t="s">
        <v>504</v>
      </c>
      <c r="H281" s="9" t="s">
        <v>505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88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419</v>
      </c>
      <c r="AG281" t="s">
        <v>503</v>
      </c>
    </row>
    <row r="282" spans="1:33" ht="14.45" customHeight="1" x14ac:dyDescent="0.2">
      <c r="B282" t="s">
        <v>128</v>
      </c>
      <c r="I282">
        <v>3</v>
      </c>
      <c r="J282">
        <v>350</v>
      </c>
      <c r="K282">
        <f t="shared" si="100"/>
        <v>3399</v>
      </c>
      <c r="L282">
        <f t="shared" ref="L282:L311" si="111">ROUND(M282/0.73549875,0)</f>
        <v>3447</v>
      </c>
      <c r="M282">
        <v>2535</v>
      </c>
      <c r="N282" t="s">
        <v>88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419</v>
      </c>
      <c r="AG282" t="s">
        <v>503</v>
      </c>
    </row>
    <row r="283" spans="1:33" ht="14.45" customHeight="1" x14ac:dyDescent="0.2">
      <c r="B283" t="s">
        <v>129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88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419</v>
      </c>
      <c r="AG283" t="s">
        <v>503</v>
      </c>
    </row>
    <row r="284" spans="1:33" ht="14.45" customHeight="1" x14ac:dyDescent="0.2">
      <c r="B284" t="s">
        <v>130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88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419</v>
      </c>
      <c r="AG284" t="s">
        <v>503</v>
      </c>
    </row>
    <row r="285" spans="1:33" ht="14.45" customHeight="1" x14ac:dyDescent="0.2">
      <c r="B285" t="s">
        <v>132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88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419</v>
      </c>
      <c r="AG285" t="s">
        <v>503</v>
      </c>
    </row>
    <row r="286" spans="1:33" ht="14.45" customHeight="1" x14ac:dyDescent="0.2">
      <c r="B286" t="s">
        <v>136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88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419</v>
      </c>
      <c r="AG286" t="s">
        <v>503</v>
      </c>
    </row>
    <row r="287" spans="1:33" ht="14.45" customHeight="1" x14ac:dyDescent="0.2">
      <c r="B287" t="s">
        <v>499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88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419</v>
      </c>
      <c r="AG287" t="s">
        <v>503</v>
      </c>
    </row>
    <row r="288" spans="1:33" ht="14.45" customHeight="1" x14ac:dyDescent="0.2">
      <c r="A288" t="s">
        <v>149</v>
      </c>
      <c r="B288" t="s">
        <v>128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88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419</v>
      </c>
      <c r="AG288" t="s">
        <v>503</v>
      </c>
    </row>
    <row r="289" spans="1:33" ht="14.45" customHeight="1" x14ac:dyDescent="0.2">
      <c r="B289" t="s">
        <v>129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88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419</v>
      </c>
      <c r="AG289" t="s">
        <v>503</v>
      </c>
    </row>
    <row r="290" spans="1:33" ht="14.45" customHeight="1" x14ac:dyDescent="0.2">
      <c r="B290" t="s">
        <v>130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88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419</v>
      </c>
      <c r="AG290" t="s">
        <v>503</v>
      </c>
    </row>
    <row r="291" spans="1:33" ht="14.45" customHeight="1" x14ac:dyDescent="0.2">
      <c r="B291" t="s">
        <v>132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88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419</v>
      </c>
      <c r="AG291" t="s">
        <v>503</v>
      </c>
    </row>
    <row r="292" spans="1:33" ht="14.45" customHeight="1" x14ac:dyDescent="0.2">
      <c r="B292" t="s">
        <v>136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88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419</v>
      </c>
      <c r="AG292" t="s">
        <v>503</v>
      </c>
    </row>
    <row r="293" spans="1:33" ht="17.100000000000001" customHeight="1" x14ac:dyDescent="0.2">
      <c r="B293" t="s">
        <v>499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88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419</v>
      </c>
      <c r="AG293" t="s">
        <v>503</v>
      </c>
    </row>
    <row r="294" spans="1:33" ht="57" x14ac:dyDescent="0.2">
      <c r="A294" s="9" t="s">
        <v>515</v>
      </c>
      <c r="G294" s="9" t="s">
        <v>504</v>
      </c>
      <c r="H294" s="9" t="s">
        <v>505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88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419</v>
      </c>
      <c r="AG294" t="s">
        <v>420</v>
      </c>
    </row>
    <row r="295" spans="1:33" x14ac:dyDescent="0.2">
      <c r="B295" t="s">
        <v>128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88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1" si="112">X295*50000/16</f>
        <v>278125</v>
      </c>
      <c r="Z295">
        <f t="shared" si="102"/>
        <v>77</v>
      </c>
      <c r="AA295">
        <f t="shared" ref="AA295:AA311" si="113">Z295*300/16</f>
        <v>1443.75</v>
      </c>
      <c r="AF295" t="s">
        <v>419</v>
      </c>
      <c r="AG295" t="s">
        <v>420</v>
      </c>
    </row>
    <row r="296" spans="1:33" x14ac:dyDescent="0.2">
      <c r="B296" t="s">
        <v>129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88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419</v>
      </c>
      <c r="AG296" t="s">
        <v>420</v>
      </c>
    </row>
    <row r="297" spans="1:33" x14ac:dyDescent="0.2">
      <c r="B297" t="s">
        <v>130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88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419</v>
      </c>
      <c r="AG297" t="s">
        <v>420</v>
      </c>
    </row>
    <row r="298" spans="1:33" x14ac:dyDescent="0.2">
      <c r="B298" t="s">
        <v>132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88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419</v>
      </c>
      <c r="AG298" t="s">
        <v>420</v>
      </c>
    </row>
    <row r="299" spans="1:33" x14ac:dyDescent="0.2">
      <c r="B299" t="s">
        <v>136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88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419</v>
      </c>
      <c r="AG299" t="s">
        <v>420</v>
      </c>
    </row>
    <row r="300" spans="1:33" x14ac:dyDescent="0.2">
      <c r="A300" t="s">
        <v>149</v>
      </c>
      <c r="B300" t="s">
        <v>128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88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419</v>
      </c>
      <c r="AG300" t="s">
        <v>420</v>
      </c>
    </row>
    <row r="301" spans="1:33" x14ac:dyDescent="0.2">
      <c r="B301" t="s">
        <v>129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88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419</v>
      </c>
      <c r="AG301" t="s">
        <v>420</v>
      </c>
    </row>
    <row r="302" spans="1:33" x14ac:dyDescent="0.2">
      <c r="B302" t="s">
        <v>130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88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419</v>
      </c>
      <c r="AG302" t="s">
        <v>420</v>
      </c>
    </row>
    <row r="303" spans="1:33" x14ac:dyDescent="0.2">
      <c r="B303" t="s">
        <v>132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88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419</v>
      </c>
      <c r="AG303" t="s">
        <v>420</v>
      </c>
    </row>
    <row r="304" spans="1:33" x14ac:dyDescent="0.2">
      <c r="B304" t="s">
        <v>136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88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419</v>
      </c>
      <c r="AG304" t="s">
        <v>420</v>
      </c>
    </row>
    <row r="305" spans="1:33" x14ac:dyDescent="0.2">
      <c r="A305" t="s">
        <v>530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88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419</v>
      </c>
      <c r="AG305" t="s">
        <v>497</v>
      </c>
    </row>
    <row r="306" spans="1:33" x14ac:dyDescent="0.2">
      <c r="B306" t="s">
        <v>129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88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419</v>
      </c>
      <c r="AG306" t="s">
        <v>497</v>
      </c>
    </row>
    <row r="307" spans="1:33" x14ac:dyDescent="0.2">
      <c r="A307" t="s">
        <v>149</v>
      </c>
      <c r="B307" t="s">
        <v>129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88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419</v>
      </c>
      <c r="AG307" t="s">
        <v>497</v>
      </c>
    </row>
    <row r="308" spans="1:33" x14ac:dyDescent="0.2">
      <c r="A308" t="s">
        <v>532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419</v>
      </c>
      <c r="AG308" t="s">
        <v>497</v>
      </c>
    </row>
    <row r="309" spans="1:33" x14ac:dyDescent="0.2">
      <c r="B309" t="s">
        <v>128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88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419</v>
      </c>
      <c r="AG309" t="s">
        <v>497</v>
      </c>
    </row>
    <row r="310" spans="1:33" x14ac:dyDescent="0.2">
      <c r="B310" t="s">
        <v>129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88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419</v>
      </c>
      <c r="AG310" t="s">
        <v>497</v>
      </c>
    </row>
    <row r="311" spans="1:33" x14ac:dyDescent="0.2">
      <c r="B311" t="s">
        <v>136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88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419</v>
      </c>
      <c r="AG311" t="s">
        <v>497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40"/>
  <sheetViews>
    <sheetView tabSelected="1" topLeftCell="G16" workbookViewId="0">
      <selection activeCell="P30" sqref="P30"/>
    </sheetView>
  </sheetViews>
  <sheetFormatPr defaultRowHeight="14.2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2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2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2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2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2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2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2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2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2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2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2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2">
      <c r="A13" t="s">
        <v>360</v>
      </c>
      <c r="B13" t="s">
        <v>361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2">
      <c r="A14" t="s">
        <v>362</v>
      </c>
      <c r="B14" t="s">
        <v>363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2">
      <c r="A15" t="s">
        <v>386</v>
      </c>
      <c r="B15" t="s">
        <v>387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390</v>
      </c>
    </row>
    <row r="16" spans="1:30" x14ac:dyDescent="0.2">
      <c r="A16" t="s">
        <v>391</v>
      </c>
      <c r="B16" t="s">
        <v>392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390</v>
      </c>
    </row>
    <row r="17" spans="1:30" x14ac:dyDescent="0.2">
      <c r="A17" t="s">
        <v>393</v>
      </c>
      <c r="B17" t="s">
        <v>394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2">
      <c r="A18" t="s">
        <v>429</v>
      </c>
      <c r="U18">
        <f t="shared" si="0"/>
        <v>0</v>
      </c>
      <c r="W18">
        <f t="shared" si="1"/>
        <v>0</v>
      </c>
    </row>
    <row r="19" spans="1:30" x14ac:dyDescent="0.2">
      <c r="A19" s="3" t="s">
        <v>467</v>
      </c>
      <c r="B19" s="3" t="s">
        <v>467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390</v>
      </c>
    </row>
    <row r="20" spans="1:30" x14ac:dyDescent="0.2">
      <c r="A20" s="3" t="s">
        <v>468</v>
      </c>
      <c r="B20" s="3" t="s">
        <v>468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390</v>
      </c>
    </row>
    <row r="21" spans="1:30" x14ac:dyDescent="0.2">
      <c r="A21" s="3" t="s">
        <v>469</v>
      </c>
      <c r="B21" s="3" t="s">
        <v>469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390</v>
      </c>
    </row>
    <row r="22" spans="1:30" x14ac:dyDescent="0.2">
      <c r="A22" s="3" t="s">
        <v>470</v>
      </c>
      <c r="B22" s="3" t="s">
        <v>470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390</v>
      </c>
    </row>
    <row r="23" spans="1:30" x14ac:dyDescent="0.2">
      <c r="A23" s="3" t="s">
        <v>471</v>
      </c>
      <c r="B23" s="3" t="s">
        <v>471</v>
      </c>
      <c r="C23" s="4"/>
      <c r="D23" s="4" t="s">
        <v>512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390</v>
      </c>
    </row>
    <row r="24" spans="1:30" x14ac:dyDescent="0.2">
      <c r="A24" s="3" t="s">
        <v>482</v>
      </c>
      <c r="B24" s="3" t="s">
        <v>483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390</v>
      </c>
    </row>
    <row r="25" spans="1:30" x14ac:dyDescent="0.2">
      <c r="A25" s="3" t="s">
        <v>484</v>
      </c>
      <c r="B25" s="3" t="s">
        <v>485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390</v>
      </c>
    </row>
    <row r="26" spans="1:30" x14ac:dyDescent="0.2">
      <c r="A26" s="3" t="s">
        <v>509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390</v>
      </c>
    </row>
    <row r="27" spans="1:30" x14ac:dyDescent="0.2">
      <c r="A27" s="3" t="s">
        <v>510</v>
      </c>
      <c r="D27" t="s">
        <v>512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390</v>
      </c>
    </row>
    <row r="28" spans="1:30" ht="21" customHeight="1" x14ac:dyDescent="0.2">
      <c r="A28" s="3" t="s">
        <v>511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390</v>
      </c>
    </row>
    <row r="29" spans="1:30" ht="17.100000000000001" customHeight="1" x14ac:dyDescent="0.2">
      <c r="A29" s="3" t="s">
        <v>522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:U31" si="2">MEDIAN(0,255,ROUND(S29/20+SQRT(J29)/40+SQRT(P29)/2+(SQRT(R29)-SQRT(185)),0))</f>
        <v>5</v>
      </c>
      <c r="W29">
        <f t="shared" ref="W29:W31" si="3">MEDIAN(0,255,ROUND(SQRT(J29)/200+SQRT(P29)/2+(SQRT(R29)-SQRT(185)),0))</f>
        <v>4</v>
      </c>
      <c r="AD29" s="3" t="s">
        <v>390</v>
      </c>
    </row>
    <row r="30" spans="1:30" x14ac:dyDescent="0.2">
      <c r="A30" s="3" t="s">
        <v>536</v>
      </c>
      <c r="F30" s="5">
        <v>1989</v>
      </c>
      <c r="G30" s="5">
        <v>30</v>
      </c>
      <c r="H30">
        <v>60</v>
      </c>
      <c r="I30">
        <v>30</v>
      </c>
      <c r="J30" s="5">
        <v>100</v>
      </c>
      <c r="P30" s="5">
        <v>18</v>
      </c>
      <c r="Q30" s="5">
        <v>6</v>
      </c>
      <c r="R30" s="5">
        <v>400</v>
      </c>
      <c r="S30" s="5">
        <v>27</v>
      </c>
      <c r="U30">
        <f t="shared" si="2"/>
        <v>10</v>
      </c>
      <c r="W30">
        <f t="shared" si="3"/>
        <v>9</v>
      </c>
      <c r="Y30">
        <v>10</v>
      </c>
    </row>
    <row r="31" spans="1:30" x14ac:dyDescent="0.2">
      <c r="A31" s="3" t="s">
        <v>538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P31" s="5">
        <v>50</v>
      </c>
      <c r="Q31" s="5">
        <v>12</v>
      </c>
      <c r="R31" s="5">
        <v>185</v>
      </c>
      <c r="S31" s="5">
        <v>26.5</v>
      </c>
      <c r="U31">
        <f t="shared" si="2"/>
        <v>5</v>
      </c>
      <c r="W31">
        <f t="shared" si="3"/>
        <v>4</v>
      </c>
      <c r="Y31">
        <v>8</v>
      </c>
    </row>
    <row r="32" spans="1:30" x14ac:dyDescent="0.2">
      <c r="A32" s="3" t="s">
        <v>539</v>
      </c>
      <c r="F32" s="5">
        <v>1982</v>
      </c>
      <c r="G32" s="5">
        <v>30</v>
      </c>
      <c r="H32">
        <v>60</v>
      </c>
      <c r="I32">
        <v>30</v>
      </c>
      <c r="J32" s="5">
        <v>85</v>
      </c>
      <c r="P32" s="5">
        <v>50</v>
      </c>
      <c r="Q32" s="5">
        <v>12</v>
      </c>
      <c r="R32" s="5">
        <v>400</v>
      </c>
      <c r="S32" s="5">
        <v>26.5</v>
      </c>
      <c r="U32">
        <f t="shared" ref="U32:U40" si="4">MEDIAN(0,255,ROUND(S32/20+SQRT(J32)/40+SQRT(P32)/2+(SQRT(R32)-SQRT(185)),0))</f>
        <v>11</v>
      </c>
      <c r="W32">
        <f t="shared" ref="W32:W40" si="5">MEDIAN(0,255,ROUND(SQRT(J32)/200+SQRT(P32)/2+(SQRT(R32)-SQRT(185)),0))</f>
        <v>10</v>
      </c>
      <c r="Y32">
        <v>8</v>
      </c>
    </row>
    <row r="33" spans="1:25" x14ac:dyDescent="0.2">
      <c r="A33" s="3" t="s">
        <v>545</v>
      </c>
      <c r="F33" s="5">
        <v>2002</v>
      </c>
      <c r="G33" s="5">
        <v>30</v>
      </c>
      <c r="H33">
        <v>60</v>
      </c>
      <c r="I33">
        <v>30</v>
      </c>
      <c r="J33" s="5">
        <v>120</v>
      </c>
      <c r="P33" s="5">
        <v>50</v>
      </c>
      <c r="Q33" s="5">
        <v>12</v>
      </c>
      <c r="R33" s="5">
        <v>400</v>
      </c>
      <c r="S33" s="5">
        <v>26.5</v>
      </c>
      <c r="U33">
        <f t="shared" si="4"/>
        <v>12</v>
      </c>
      <c r="W33">
        <f t="shared" si="5"/>
        <v>10</v>
      </c>
      <c r="Y33">
        <v>8</v>
      </c>
    </row>
    <row r="34" spans="1:25" x14ac:dyDescent="0.2">
      <c r="A34" s="3" t="s">
        <v>540</v>
      </c>
      <c r="F34" s="5">
        <v>2001</v>
      </c>
      <c r="G34" s="5">
        <v>30</v>
      </c>
      <c r="H34" t="s">
        <v>89</v>
      </c>
      <c r="J34" s="5">
        <v>120</v>
      </c>
      <c r="P34" s="5">
        <v>60</v>
      </c>
      <c r="Q34" s="5">
        <v>16</v>
      </c>
      <c r="R34" s="5">
        <v>185</v>
      </c>
      <c r="S34" s="5">
        <v>24</v>
      </c>
      <c r="U34">
        <f t="shared" si="4"/>
        <v>5</v>
      </c>
      <c r="W34">
        <f t="shared" si="5"/>
        <v>4</v>
      </c>
      <c r="Y34">
        <v>8</v>
      </c>
    </row>
    <row r="35" spans="1:25" x14ac:dyDescent="0.2">
      <c r="A35" s="3" t="s">
        <v>537</v>
      </c>
      <c r="F35" s="5">
        <v>2001</v>
      </c>
      <c r="G35" s="5">
        <v>30</v>
      </c>
      <c r="H35" t="s">
        <v>89</v>
      </c>
      <c r="J35" s="5">
        <v>120</v>
      </c>
      <c r="P35" s="5">
        <v>55</v>
      </c>
      <c r="Q35" s="5">
        <v>16</v>
      </c>
      <c r="R35" s="5">
        <v>400</v>
      </c>
      <c r="S35" s="5">
        <v>24</v>
      </c>
      <c r="U35">
        <f t="shared" si="4"/>
        <v>12</v>
      </c>
      <c r="W35">
        <f t="shared" si="5"/>
        <v>10</v>
      </c>
      <c r="Y35">
        <v>8</v>
      </c>
    </row>
    <row r="36" spans="1:25" x14ac:dyDescent="0.2">
      <c r="A36" s="3" t="s">
        <v>541</v>
      </c>
      <c r="F36" s="5">
        <v>2019</v>
      </c>
      <c r="G36" s="5">
        <v>30</v>
      </c>
      <c r="H36" t="s">
        <v>89</v>
      </c>
      <c r="J36" s="5">
        <v>120</v>
      </c>
      <c r="P36" s="5">
        <v>64</v>
      </c>
      <c r="Q36" s="5">
        <v>16</v>
      </c>
      <c r="R36" s="5">
        <v>800</v>
      </c>
      <c r="S36" s="5">
        <v>29.5</v>
      </c>
      <c r="U36">
        <f t="shared" si="4"/>
        <v>20</v>
      </c>
      <c r="W36">
        <f t="shared" si="5"/>
        <v>19</v>
      </c>
      <c r="Y36">
        <v>10</v>
      </c>
    </row>
    <row r="37" spans="1:25" x14ac:dyDescent="0.2">
      <c r="A37" s="3" t="s">
        <v>542</v>
      </c>
      <c r="F37" s="5">
        <v>2004</v>
      </c>
      <c r="G37" s="5">
        <v>30</v>
      </c>
      <c r="H37">
        <v>60</v>
      </c>
      <c r="I37">
        <v>30</v>
      </c>
      <c r="J37" s="5">
        <v>120</v>
      </c>
      <c r="P37" s="5">
        <v>60</v>
      </c>
      <c r="Q37" s="5">
        <v>48</v>
      </c>
      <c r="R37" s="5">
        <v>185</v>
      </c>
      <c r="S37" s="5">
        <v>23.8</v>
      </c>
      <c r="U37">
        <f t="shared" si="4"/>
        <v>5</v>
      </c>
      <c r="W37">
        <f t="shared" si="5"/>
        <v>4</v>
      </c>
      <c r="Y37">
        <v>8</v>
      </c>
    </row>
    <row r="38" spans="1:25" x14ac:dyDescent="0.2">
      <c r="A38" s="3" t="s">
        <v>543</v>
      </c>
      <c r="F38" s="5">
        <v>1994</v>
      </c>
      <c r="G38" s="5">
        <v>30</v>
      </c>
      <c r="H38">
        <v>60</v>
      </c>
      <c r="I38">
        <v>30</v>
      </c>
      <c r="J38" s="5">
        <v>100</v>
      </c>
      <c r="P38" s="5">
        <v>58</v>
      </c>
      <c r="Q38" s="5">
        <v>12</v>
      </c>
      <c r="R38" s="5">
        <v>185</v>
      </c>
      <c r="S38" s="5">
        <v>25.3</v>
      </c>
      <c r="U38">
        <f t="shared" si="4"/>
        <v>5</v>
      </c>
      <c r="W38">
        <f t="shared" si="5"/>
        <v>4</v>
      </c>
      <c r="Y38">
        <v>8</v>
      </c>
    </row>
    <row r="39" spans="1:25" x14ac:dyDescent="0.2">
      <c r="A39" s="3" t="s">
        <v>544</v>
      </c>
      <c r="F39" s="5">
        <v>1987</v>
      </c>
      <c r="G39" s="5">
        <v>30</v>
      </c>
      <c r="H39">
        <v>60</v>
      </c>
      <c r="I39">
        <v>30</v>
      </c>
      <c r="J39" s="5">
        <v>100</v>
      </c>
      <c r="P39" s="5">
        <v>60</v>
      </c>
      <c r="Q39" s="5">
        <v>12</v>
      </c>
      <c r="R39" s="5">
        <v>185</v>
      </c>
      <c r="S39" s="5">
        <v>23.4</v>
      </c>
      <c r="U39">
        <f t="shared" si="4"/>
        <v>5</v>
      </c>
      <c r="W39">
        <f t="shared" si="5"/>
        <v>4</v>
      </c>
      <c r="Y39">
        <v>8</v>
      </c>
    </row>
    <row r="40" spans="1:25" x14ac:dyDescent="0.2">
      <c r="A40" s="3" t="s">
        <v>546</v>
      </c>
      <c r="F40" s="5">
        <v>2004</v>
      </c>
      <c r="G40" s="5">
        <v>30</v>
      </c>
      <c r="H40" t="s">
        <v>89</v>
      </c>
      <c r="J40" s="5">
        <v>120</v>
      </c>
      <c r="P40" s="5">
        <v>78</v>
      </c>
      <c r="Q40" s="5">
        <v>24</v>
      </c>
      <c r="R40" s="5">
        <v>185</v>
      </c>
      <c r="S40" s="5">
        <v>21.8</v>
      </c>
      <c r="U40">
        <f t="shared" si="4"/>
        <v>6</v>
      </c>
      <c r="W40">
        <f t="shared" si="5"/>
        <v>4</v>
      </c>
      <c r="Y40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B81" sqref="B81"/>
    </sheetView>
  </sheetViews>
  <sheetFormatPr defaultRowHeight="14.2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2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2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2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2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2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2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2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2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2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2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2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2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2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2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2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2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2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2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2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2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2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2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2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2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2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2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2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2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2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2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2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2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2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2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2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2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2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2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2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2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2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2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2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2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2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2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2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2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2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2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2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2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2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2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2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2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2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2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2">
      <c r="A60" t="s">
        <v>364</v>
      </c>
      <c r="B60" t="s">
        <v>366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368</v>
      </c>
    </row>
    <row r="61" spans="1:26" x14ac:dyDescent="0.2">
      <c r="A61" t="s">
        <v>365</v>
      </c>
      <c r="B61" t="s">
        <v>367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368</v>
      </c>
    </row>
    <row r="62" spans="1:26" x14ac:dyDescent="0.2">
      <c r="A62" t="s">
        <v>369</v>
      </c>
      <c r="B62" t="s">
        <v>370</v>
      </c>
      <c r="E62">
        <v>1959</v>
      </c>
      <c r="F62">
        <v>30</v>
      </c>
      <c r="G62">
        <v>35</v>
      </c>
      <c r="H62">
        <v>120</v>
      </c>
      <c r="I62" t="s">
        <v>371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368</v>
      </c>
    </row>
    <row r="63" spans="1:26" x14ac:dyDescent="0.2">
      <c r="A63" t="s">
        <v>373</v>
      </c>
      <c r="B63" t="s">
        <v>372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368</v>
      </c>
    </row>
    <row r="64" spans="1:26" x14ac:dyDescent="0.2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368</v>
      </c>
    </row>
    <row r="65" spans="1:26" x14ac:dyDescent="0.2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368</v>
      </c>
    </row>
    <row r="66" spans="1:26" x14ac:dyDescent="0.2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368</v>
      </c>
    </row>
    <row r="67" spans="1:26" x14ac:dyDescent="0.2">
      <c r="A67" t="s">
        <v>382</v>
      </c>
      <c r="B67" t="s">
        <v>383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368</v>
      </c>
    </row>
    <row r="68" spans="1:26" x14ac:dyDescent="0.2">
      <c r="A68" t="s">
        <v>385</v>
      </c>
      <c r="B68" t="s">
        <v>384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368</v>
      </c>
    </row>
    <row r="69" spans="1:26" x14ac:dyDescent="0.2">
      <c r="A69" t="s">
        <v>380</v>
      </c>
      <c r="B69" t="s">
        <v>381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" customHeight="1" x14ac:dyDescent="0.2">
      <c r="A70" t="s">
        <v>425</v>
      </c>
      <c r="B70" t="s">
        <v>422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" customHeight="1" x14ac:dyDescent="0.2">
      <c r="A71" t="s">
        <v>426</v>
      </c>
      <c r="B71" t="s">
        <v>422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" customHeight="1" x14ac:dyDescent="0.2">
      <c r="A72" t="s">
        <v>421</v>
      </c>
      <c r="B72" t="s">
        <v>422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" customHeight="1" x14ac:dyDescent="0.2">
      <c r="A73" t="s">
        <v>423</v>
      </c>
      <c r="B73" t="s">
        <v>422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" customHeight="1" x14ac:dyDescent="0.2">
      <c r="A74" t="s">
        <v>424</v>
      </c>
      <c r="B74" t="s">
        <v>422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2">
      <c r="A75" t="s">
        <v>427</v>
      </c>
      <c r="B75" t="s">
        <v>428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2">
      <c r="A76" t="s">
        <v>472</v>
      </c>
      <c r="B76" t="s">
        <v>473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2">
      <c r="A77" t="s">
        <v>474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2">
      <c r="A78" t="s">
        <v>475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2">
      <c r="A79" t="s">
        <v>476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2">
      <c r="A80" t="s">
        <v>477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2">
      <c r="A81" t="s">
        <v>478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诚睿 李</cp:lastModifiedBy>
  <dcterms:created xsi:type="dcterms:W3CDTF">2015-06-05T18:17:20Z</dcterms:created>
  <dcterms:modified xsi:type="dcterms:W3CDTF">2024-08-21T17:25:55Z</dcterms:modified>
</cp:coreProperties>
</file>