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E:\GRF\China-Set\China-Set-Trains\docs\"/>
    </mc:Choice>
  </mc:AlternateContent>
  <xr:revisionPtr revIDLastSave="0" documentId="13_ncr:1_{AA170551-B634-401A-8100-C51FF4FB2F3F}" xr6:coauthVersionLast="47" xr6:coauthVersionMax="47" xr10:uidLastSave="{00000000-0000-0000-0000-000000000000}"/>
  <bookViews>
    <workbookView xWindow="-90" yWindow="0" windowWidth="12980" windowHeight="13770" activeTab="3" xr2:uid="{00000000-000D-0000-FFFF-FFFF00000000}"/>
  </bookViews>
  <sheets>
    <sheet name="Loco" sheetId="1" r:id="rId1"/>
    <sheet name="MU" sheetId="2" r:id="rId2"/>
    <sheet name="Coaches" sheetId="3" r:id="rId3"/>
    <sheet name="Wagon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" i="4" l="1"/>
  <c r="U5" i="4"/>
  <c r="W4" i="4"/>
  <c r="U4" i="4"/>
  <c r="Q13" i="3"/>
  <c r="R13" i="3" s="1"/>
  <c r="S13" i="3"/>
  <c r="T13" i="3"/>
  <c r="Q10" i="3"/>
  <c r="R10" i="3" s="1"/>
  <c r="S10" i="3"/>
  <c r="T10" i="3" s="1"/>
  <c r="X3" i="2"/>
  <c r="X4" i="2"/>
  <c r="X5" i="2"/>
  <c r="Y5" i="2" s="1"/>
  <c r="X6" i="2"/>
  <c r="X7" i="2"/>
  <c r="X8" i="2"/>
  <c r="Y8" i="2" s="1"/>
  <c r="X9" i="2"/>
  <c r="Y9" i="2" s="1"/>
  <c r="X10" i="2"/>
  <c r="Y10" i="2" s="1"/>
  <c r="X11" i="2"/>
  <c r="Y11" i="2" s="1"/>
  <c r="X12" i="2"/>
  <c r="Y12" i="2" s="1"/>
  <c r="X13" i="2"/>
  <c r="Y13" i="2" s="1"/>
  <c r="X14" i="2"/>
  <c r="Y14" i="2" s="1"/>
  <c r="X15" i="2"/>
  <c r="Y15" i="2" s="1"/>
  <c r="X16" i="2"/>
  <c r="Y16" i="2" s="1"/>
  <c r="X17" i="2"/>
  <c r="Y17" i="2" s="1"/>
  <c r="X18" i="2"/>
  <c r="Y18" i="2" s="1"/>
  <c r="X19" i="2"/>
  <c r="X20" i="2"/>
  <c r="X21" i="2"/>
  <c r="Y21" i="2" s="1"/>
  <c r="X22" i="2"/>
  <c r="Y22" i="2" s="1"/>
  <c r="X23" i="2"/>
  <c r="Y23" i="2" s="1"/>
  <c r="X24" i="2"/>
  <c r="Y24" i="2" s="1"/>
  <c r="X26" i="2"/>
  <c r="Y26" i="2" s="1"/>
  <c r="X27" i="2"/>
  <c r="Y27" i="2" s="1"/>
  <c r="X28" i="2"/>
  <c r="Y28" i="2" s="1"/>
  <c r="X29" i="2"/>
  <c r="Y29" i="2" s="1"/>
  <c r="X30" i="2"/>
  <c r="Y30" i="2" s="1"/>
  <c r="X31" i="2"/>
  <c r="Y31" i="2" s="1"/>
  <c r="X32" i="2"/>
  <c r="Y32" i="2" s="1"/>
  <c r="X33" i="2"/>
  <c r="Y33" i="2" s="1"/>
  <c r="X34" i="2"/>
  <c r="Y34" i="2" s="1"/>
  <c r="X35" i="2"/>
  <c r="Y35" i="2" s="1"/>
  <c r="X36" i="2"/>
  <c r="Y36" i="2" s="1"/>
  <c r="X37" i="2"/>
  <c r="Y37" i="2" s="1"/>
  <c r="X2" i="2"/>
  <c r="Y2" i="2" s="1"/>
  <c r="T2" i="1"/>
  <c r="T3" i="1"/>
  <c r="T4" i="1"/>
  <c r="T5" i="1"/>
  <c r="T6" i="1"/>
  <c r="T7" i="1"/>
  <c r="T8" i="1"/>
  <c r="U8" i="1" s="1"/>
  <c r="T9" i="1"/>
  <c r="U9" i="1" s="1"/>
  <c r="T10" i="1"/>
  <c r="U10" i="1" s="1"/>
  <c r="T11" i="1"/>
  <c r="U11" i="1" s="1"/>
  <c r="T12" i="1"/>
  <c r="U12" i="1" s="1"/>
  <c r="T13" i="1"/>
  <c r="U13" i="1" s="1"/>
  <c r="T14" i="1"/>
  <c r="U14" i="1" s="1"/>
  <c r="T15" i="1"/>
  <c r="U15" i="1" s="1"/>
  <c r="T16" i="1"/>
  <c r="U16" i="1" s="1"/>
  <c r="T17" i="1"/>
  <c r="U17" i="1" s="1"/>
  <c r="T18" i="1"/>
  <c r="T19" i="1"/>
  <c r="T21" i="1"/>
  <c r="T22" i="1"/>
  <c r="T23" i="1"/>
  <c r="T24" i="1"/>
  <c r="T25" i="1"/>
  <c r="T26" i="1"/>
  <c r="T27" i="1"/>
  <c r="U27" i="1" s="1"/>
  <c r="T28" i="1"/>
  <c r="T29" i="1"/>
  <c r="U29" i="1" s="1"/>
  <c r="T20" i="1"/>
  <c r="U20" i="1" s="1"/>
  <c r="V37" i="2"/>
  <c r="W37" i="2" s="1"/>
  <c r="U37" i="2"/>
  <c r="V36" i="2"/>
  <c r="W36" i="2" s="1"/>
  <c r="U36" i="2"/>
  <c r="V35" i="2"/>
  <c r="W35" i="2" s="1"/>
  <c r="U35" i="2"/>
  <c r="V34" i="2"/>
  <c r="W34" i="2" s="1"/>
  <c r="U34" i="2"/>
  <c r="V33" i="2"/>
  <c r="W33" i="2" s="1"/>
  <c r="U33" i="2"/>
  <c r="V32" i="2"/>
  <c r="W32" i="2" s="1"/>
  <c r="U32" i="2"/>
  <c r="U25" i="2"/>
  <c r="X25" i="2"/>
  <c r="V25" i="2"/>
  <c r="W25" i="2" s="1"/>
  <c r="V31" i="2"/>
  <c r="W31" i="2" s="1"/>
  <c r="U31" i="2"/>
  <c r="V30" i="2"/>
  <c r="W30" i="2" s="1"/>
  <c r="U30" i="2"/>
  <c r="V29" i="2"/>
  <c r="W29" i="2" s="1"/>
  <c r="U29" i="2"/>
  <c r="V28" i="2"/>
  <c r="W28" i="2" s="1"/>
  <c r="U28" i="2"/>
  <c r="V27" i="2"/>
  <c r="W27" i="2" s="1"/>
  <c r="U27" i="2"/>
  <c r="V26" i="2"/>
  <c r="W26" i="2" s="1"/>
  <c r="U26" i="2"/>
  <c r="AC15" i="1"/>
  <c r="V15" i="1"/>
  <c r="R15" i="1"/>
  <c r="S15" i="1" s="1"/>
  <c r="O15" i="1"/>
  <c r="Q15" i="1" s="1"/>
  <c r="U3" i="2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V24" i="2"/>
  <c r="W24" i="2" s="1"/>
  <c r="V23" i="2"/>
  <c r="W23" i="2" s="1"/>
  <c r="V22" i="2"/>
  <c r="W22" i="2" s="1"/>
  <c r="V21" i="2"/>
  <c r="W21" i="2" s="1"/>
  <c r="Y20" i="2"/>
  <c r="V20" i="2"/>
  <c r="W20" i="2" s="1"/>
  <c r="Y19" i="2"/>
  <c r="V19" i="2"/>
  <c r="W19" i="2" s="1"/>
  <c r="V12" i="2"/>
  <c r="W12" i="2" s="1"/>
  <c r="V13" i="2"/>
  <c r="W13" i="2" s="1"/>
  <c r="V14" i="2"/>
  <c r="W14" i="2" s="1"/>
  <c r="V15" i="2"/>
  <c r="W15" i="2" s="1"/>
  <c r="V16" i="2"/>
  <c r="W16" i="2" s="1"/>
  <c r="V17" i="2"/>
  <c r="W17" i="2" s="1"/>
  <c r="V18" i="2"/>
  <c r="W18" i="2" s="1"/>
  <c r="W3" i="4"/>
  <c r="U3" i="4"/>
  <c r="W2" i="4"/>
  <c r="U2" i="4"/>
  <c r="Y3" i="2"/>
  <c r="Y4" i="2"/>
  <c r="Y6" i="2"/>
  <c r="Y7" i="2"/>
  <c r="V8" i="2"/>
  <c r="W8" i="2" s="1"/>
  <c r="V10" i="2"/>
  <c r="W10" i="2" s="1"/>
  <c r="V11" i="2"/>
  <c r="W11" i="2" s="1"/>
  <c r="V3" i="2"/>
  <c r="W3" i="2" s="1"/>
  <c r="V4" i="2"/>
  <c r="W4" i="2" s="1"/>
  <c r="V5" i="2"/>
  <c r="W5" i="2" s="1"/>
  <c r="V6" i="2"/>
  <c r="W6" i="2" s="1"/>
  <c r="V7" i="2"/>
  <c r="W7" i="2" s="1"/>
  <c r="V9" i="2"/>
  <c r="W9" i="2" s="1"/>
  <c r="S3" i="3"/>
  <c r="S4" i="3"/>
  <c r="T4" i="3" s="1"/>
  <c r="S5" i="3"/>
  <c r="S6" i="3"/>
  <c r="T6" i="3" s="1"/>
  <c r="S7" i="3"/>
  <c r="T7" i="3" s="1"/>
  <c r="S8" i="3"/>
  <c r="T8" i="3" s="1"/>
  <c r="S9" i="3"/>
  <c r="T9" i="3" s="1"/>
  <c r="S11" i="3"/>
  <c r="S12" i="3"/>
  <c r="S14" i="3"/>
  <c r="S15" i="3"/>
  <c r="S16" i="3"/>
  <c r="T16" i="3" s="1"/>
  <c r="S17" i="3"/>
  <c r="S18" i="3"/>
  <c r="T18" i="3" s="1"/>
  <c r="S19" i="3"/>
  <c r="T19" i="3" s="1"/>
  <c r="S20" i="3"/>
  <c r="T20" i="3" s="1"/>
  <c r="S21" i="3"/>
  <c r="T21" i="3" s="1"/>
  <c r="S22" i="3"/>
  <c r="T22" i="3" s="1"/>
  <c r="S23" i="3"/>
  <c r="T23" i="3" s="1"/>
  <c r="S24" i="3"/>
  <c r="T24" i="3" s="1"/>
  <c r="S25" i="3"/>
  <c r="T25" i="3" s="1"/>
  <c r="S26" i="3"/>
  <c r="T26" i="3" s="1"/>
  <c r="S27" i="3"/>
  <c r="T27" i="3" s="1"/>
  <c r="S28" i="3"/>
  <c r="T28" i="3" s="1"/>
  <c r="S29" i="3"/>
  <c r="T29" i="3" s="1"/>
  <c r="S30" i="3"/>
  <c r="T30" i="3" s="1"/>
  <c r="S31" i="3"/>
  <c r="S2" i="3"/>
  <c r="T2" i="3" s="1"/>
  <c r="Q3" i="3"/>
  <c r="Q4" i="3"/>
  <c r="R4" i="3" s="1"/>
  <c r="Q5" i="3"/>
  <c r="Q6" i="3"/>
  <c r="Q7" i="3"/>
  <c r="Q8" i="3"/>
  <c r="R8" i="3" s="1"/>
  <c r="Q9" i="3"/>
  <c r="R9" i="3" s="1"/>
  <c r="Q11" i="3"/>
  <c r="R11" i="3" s="1"/>
  <c r="Q12" i="3"/>
  <c r="R12" i="3" s="1"/>
  <c r="Q14" i="3"/>
  <c r="R14" i="3" s="1"/>
  <c r="Q15" i="3"/>
  <c r="R15" i="3" s="1"/>
  <c r="Q16" i="3"/>
  <c r="R16" i="3" s="1"/>
  <c r="Q17" i="3"/>
  <c r="R17" i="3" s="1"/>
  <c r="Q18" i="3"/>
  <c r="R18" i="3" s="1"/>
  <c r="Q19" i="3"/>
  <c r="R19" i="3" s="1"/>
  <c r="Q20" i="3"/>
  <c r="R20" i="3" s="1"/>
  <c r="Q21" i="3"/>
  <c r="R21" i="3" s="1"/>
  <c r="Q22" i="3"/>
  <c r="R22" i="3" s="1"/>
  <c r="Q23" i="3"/>
  <c r="R23" i="3" s="1"/>
  <c r="Q24" i="3"/>
  <c r="R24" i="3" s="1"/>
  <c r="Q25" i="3"/>
  <c r="R25" i="3" s="1"/>
  <c r="Q26" i="3"/>
  <c r="R26" i="3" s="1"/>
  <c r="Q27" i="3"/>
  <c r="R27" i="3" s="1"/>
  <c r="Q28" i="3"/>
  <c r="R28" i="3" s="1"/>
  <c r="Q29" i="3"/>
  <c r="R29" i="3" s="1"/>
  <c r="Q30" i="3"/>
  <c r="R30" i="3" s="1"/>
  <c r="Q31" i="3"/>
  <c r="R31" i="3" s="1"/>
  <c r="Q2" i="3"/>
  <c r="R2" i="3" s="1"/>
  <c r="R3" i="1"/>
  <c r="R4" i="1"/>
  <c r="R5" i="1"/>
  <c r="R6" i="1"/>
  <c r="R7" i="1"/>
  <c r="R8" i="1"/>
  <c r="R9" i="1"/>
  <c r="S9" i="1" s="1"/>
  <c r="R10" i="1"/>
  <c r="R11" i="1"/>
  <c r="R12" i="1"/>
  <c r="R13" i="1"/>
  <c r="R14" i="1"/>
  <c r="R16" i="1"/>
  <c r="R17" i="1"/>
  <c r="R18" i="1"/>
  <c r="S18" i="1" s="1"/>
  <c r="R19" i="1"/>
  <c r="R20" i="1"/>
  <c r="R21" i="1"/>
  <c r="R22" i="1"/>
  <c r="S22" i="1" s="1"/>
  <c r="R23" i="1"/>
  <c r="R24" i="1"/>
  <c r="R25" i="1"/>
  <c r="R26" i="1"/>
  <c r="R27" i="1"/>
  <c r="S27" i="1" s="1"/>
  <c r="R28" i="1"/>
  <c r="S28" i="1" s="1"/>
  <c r="R29" i="1"/>
  <c r="S29" i="1" s="1"/>
  <c r="R2" i="1"/>
  <c r="S2" i="1" s="1"/>
  <c r="U4" i="1"/>
  <c r="U7" i="1"/>
  <c r="U18" i="1"/>
  <c r="U19" i="1"/>
  <c r="U21" i="1"/>
  <c r="U22" i="1"/>
  <c r="U23" i="1"/>
  <c r="U24" i="1"/>
  <c r="U26" i="1"/>
  <c r="U2" i="1"/>
  <c r="U2" i="2"/>
  <c r="V2" i="2"/>
  <c r="W2" i="2" s="1"/>
  <c r="T31" i="3"/>
  <c r="T11" i="3"/>
  <c r="T12" i="3"/>
  <c r="T14" i="3"/>
  <c r="T15" i="3"/>
  <c r="T17" i="3"/>
  <c r="U3" i="1"/>
  <c r="U5" i="1"/>
  <c r="U6" i="1"/>
  <c r="U25" i="1"/>
  <c r="U28" i="1"/>
  <c r="T3" i="3"/>
  <c r="T5" i="3"/>
  <c r="S4" i="1"/>
  <c r="S5" i="1"/>
  <c r="S8" i="1"/>
  <c r="S10" i="1"/>
  <c r="S11" i="1"/>
  <c r="S12" i="1"/>
  <c r="S13" i="1"/>
  <c r="S14" i="1"/>
  <c r="S16" i="1"/>
  <c r="S17" i="1"/>
  <c r="S19" i="1"/>
  <c r="S6" i="1"/>
  <c r="S7" i="1"/>
  <c r="AC9" i="1"/>
  <c r="V9" i="1"/>
  <c r="O9" i="1"/>
  <c r="Q9" i="1" s="1"/>
  <c r="R7" i="3"/>
  <c r="R6" i="3"/>
  <c r="V3" i="1"/>
  <c r="V4" i="1"/>
  <c r="V5" i="1"/>
  <c r="V6" i="1"/>
  <c r="V7" i="1"/>
  <c r="V8" i="1"/>
  <c r="V10" i="1"/>
  <c r="V11" i="1"/>
  <c r="V12" i="1"/>
  <c r="V13" i="1"/>
  <c r="V14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2" i="1"/>
  <c r="AC3" i="1"/>
  <c r="AC4" i="1"/>
  <c r="AC5" i="1"/>
  <c r="AC6" i="1"/>
  <c r="AC7" i="1"/>
  <c r="AC8" i="1"/>
  <c r="AC10" i="1"/>
  <c r="AC11" i="1"/>
  <c r="AC12" i="1"/>
  <c r="AC13" i="1"/>
  <c r="AC14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O3" i="1"/>
  <c r="Q3" i="1" s="1"/>
  <c r="O4" i="1"/>
  <c r="Q4" i="1" s="1"/>
  <c r="O5" i="1"/>
  <c r="Q5" i="1" s="1"/>
  <c r="O6" i="1"/>
  <c r="Q6" i="1" s="1"/>
  <c r="O7" i="1"/>
  <c r="O8" i="1"/>
  <c r="Q8" i="1" s="1"/>
  <c r="O10" i="1"/>
  <c r="Q10" i="1" s="1"/>
  <c r="O11" i="1"/>
  <c r="O12" i="1"/>
  <c r="Q12" i="1" s="1"/>
  <c r="O13" i="1"/>
  <c r="Q13" i="1" s="1"/>
  <c r="O14" i="1"/>
  <c r="Q14" i="1" s="1"/>
  <c r="O16" i="1"/>
  <c r="Q16" i="1" s="1"/>
  <c r="O17" i="1"/>
  <c r="Q17" i="1" s="1"/>
  <c r="O18" i="1"/>
  <c r="Q18" i="1" s="1"/>
  <c r="O19" i="1"/>
  <c r="Q19" i="1" s="1"/>
  <c r="O20" i="1"/>
  <c r="Q20" i="1" s="1"/>
  <c r="O21" i="1"/>
  <c r="Q21" i="1" s="1"/>
  <c r="O22" i="1"/>
  <c r="Q22" i="1" s="1"/>
  <c r="O23" i="1"/>
  <c r="Q23" i="1" s="1"/>
  <c r="O24" i="1"/>
  <c r="Q24" i="1" s="1"/>
  <c r="O25" i="1"/>
  <c r="Q25" i="1" s="1"/>
  <c r="O26" i="1"/>
  <c r="Q26" i="1" s="1"/>
  <c r="O27" i="1"/>
  <c r="Q27" i="1" s="1"/>
  <c r="O28" i="1"/>
  <c r="Q28" i="1" s="1"/>
  <c r="O29" i="1"/>
  <c r="Q29" i="1" s="1"/>
  <c r="Q7" i="1"/>
  <c r="Q11" i="1"/>
  <c r="R5" i="3"/>
  <c r="R3" i="3"/>
  <c r="O2" i="1"/>
  <c r="Q2" i="1" s="1"/>
  <c r="S3" i="1"/>
  <c r="AC2" i="1"/>
  <c r="S20" i="1"/>
  <c r="S21" i="1"/>
  <c r="S23" i="1"/>
  <c r="S24" i="1"/>
  <c r="S25" i="1"/>
  <c r="S26" i="1"/>
  <c r="Y25" i="2" l="1"/>
</calcChain>
</file>

<file path=xl/sharedStrings.xml><?xml version="1.0" encoding="utf-8"?>
<sst xmlns="http://schemas.openxmlformats.org/spreadsheetml/2006/main" count="430" uniqueCount="195">
  <si>
    <t>name</t>
    <phoneticPr fontId="2" type="noConversion"/>
  </si>
  <si>
    <t>id</t>
    <phoneticPr fontId="2" type="noConversion"/>
  </si>
  <si>
    <t>num_id</t>
    <phoneticPr fontId="2" type="noConversion"/>
  </si>
  <si>
    <t>long_name</t>
    <phoneticPr fontId="2" type="noConversion"/>
  </si>
  <si>
    <t>Type</t>
    <phoneticPr fontId="2" type="noConversion"/>
  </si>
  <si>
    <t>int_y</t>
    <phoneticPr fontId="2" type="noConversion"/>
  </si>
  <si>
    <t>veh_life</t>
    <phoneticPr fontId="2" type="noConversion"/>
  </si>
  <si>
    <t>model_life</t>
    <phoneticPr fontId="2" type="noConversion"/>
  </si>
  <si>
    <t>rel_decay</t>
    <phoneticPr fontId="2" type="noConversion"/>
  </si>
  <si>
    <t>speed</t>
    <phoneticPr fontId="2" type="noConversion"/>
  </si>
  <si>
    <t>power</t>
    <phoneticPr fontId="2" type="noConversion"/>
  </si>
  <si>
    <t>cc_allow</t>
    <phoneticPr fontId="2" type="noConversion"/>
  </si>
  <si>
    <t>cc_disallow</t>
    <phoneticPr fontId="2" type="noConversion"/>
  </si>
  <si>
    <t>cargo_allow_refit</t>
    <phoneticPr fontId="2" type="noConversion"/>
  </si>
  <si>
    <t>cargo_disallow_refit</t>
    <phoneticPr fontId="2" type="noConversion"/>
  </si>
  <si>
    <t>capacity</t>
    <phoneticPr fontId="2" type="noConversion"/>
  </si>
  <si>
    <t>loading_speed</t>
    <phoneticPr fontId="2" type="noConversion"/>
  </si>
  <si>
    <t>cargo_age_period</t>
    <phoneticPr fontId="2" type="noConversion"/>
  </si>
  <si>
    <t>te_coef</t>
    <phoneticPr fontId="2" type="noConversion"/>
  </si>
  <si>
    <t>pur_cost</t>
    <phoneticPr fontId="2" type="noConversion"/>
  </si>
  <si>
    <t>run_cost</t>
    <phoneticPr fontId="2" type="noConversion"/>
  </si>
  <si>
    <t>Stats</t>
    <phoneticPr fontId="2" type="noConversion"/>
  </si>
  <si>
    <t>Drawn</t>
    <phoneticPr fontId="2" type="noConversion"/>
  </si>
  <si>
    <t>Coded</t>
    <phoneticPr fontId="2" type="noConversion"/>
  </si>
  <si>
    <t>Total</t>
    <phoneticPr fontId="2" type="noConversion"/>
  </si>
  <si>
    <t>Artist</t>
    <phoneticPr fontId="2" type="noConversion"/>
  </si>
  <si>
    <t>Steam</t>
    <phoneticPr fontId="2" type="noConversion"/>
  </si>
  <si>
    <t>est.run_cost</t>
    <phoneticPr fontId="2" type="noConversion"/>
  </si>
  <si>
    <t>est.pur_cost</t>
    <phoneticPr fontId="2" type="noConversion"/>
  </si>
  <si>
    <t>Coder</t>
    <phoneticPr fontId="2" type="noConversion"/>
  </si>
  <si>
    <t>weight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</si>
  <si>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</si>
  <si>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</si>
  <si>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</si>
  <si>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</si>
  <si>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</si>
  <si>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</si>
  <si>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</si>
  <si>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</si>
  <si>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</si>
  <si>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</si>
  <si>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</si>
  <si>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QJ</t>
    <phoneticPr fontId="2" type="noConversion"/>
  </si>
  <si>
    <t>RM</t>
    <phoneticPr fontId="2" type="noConversion"/>
  </si>
  <si>
    <t>SY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</si>
  <si>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</si>
  <si>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</si>
  <si>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</si>
  <si>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JF1/Mikai</t>
    <phoneticPr fontId="2" type="noConversion"/>
  </si>
  <si>
    <t>SL6/Pasguku</t>
    <phoneticPr fontId="2" type="noConversion"/>
  </si>
  <si>
    <t>JF6/Mikaro</t>
    <phoneticPr fontId="2" type="noConversion"/>
  </si>
  <si>
    <t>Diesel</t>
    <phoneticPr fontId="2" type="noConversion"/>
  </si>
  <si>
    <t>Electric</t>
    <phoneticPr fontId="2" type="noConversion"/>
  </si>
  <si>
    <t>total_weight</t>
    <phoneticPr fontId="2" type="noConversion"/>
  </si>
  <si>
    <t>tender_weight</t>
    <phoneticPr fontId="2" type="noConversion"/>
  </si>
  <si>
    <t>front_weight</t>
    <phoneticPr fontId="2" type="noConversion"/>
  </si>
  <si>
    <t>max_te</t>
    <phoneticPr fontId="2" type="noConversion"/>
  </si>
  <si>
    <t>power/hpM</t>
    <phoneticPr fontId="2" type="noConversion"/>
  </si>
  <si>
    <t>total_len</t>
    <phoneticPr fontId="2" type="noConversion"/>
  </si>
  <si>
    <t>front_len</t>
    <phoneticPr fontId="2" type="noConversion"/>
  </si>
  <si>
    <t>retire_early</t>
    <phoneticPr fontId="2" type="noConversion"/>
  </si>
  <si>
    <t>jf1</t>
    <phoneticPr fontId="2" type="noConversion"/>
  </si>
  <si>
    <t>sl6</t>
    <phoneticPr fontId="2" type="noConversion"/>
  </si>
  <si>
    <t>jf6</t>
    <phoneticPr fontId="2" type="noConversion"/>
  </si>
  <si>
    <t>qj</t>
    <phoneticPr fontId="2" type="noConversion"/>
  </si>
  <si>
    <t>sy</t>
    <phoneticPr fontId="2" type="noConversion"/>
  </si>
  <si>
    <t>rm</t>
    <phoneticPr fontId="2" type="noConversion"/>
  </si>
  <si>
    <t>df5</t>
    <phoneticPr fontId="2" type="noConversion"/>
  </si>
  <si>
    <t>nd5</t>
    <phoneticPr fontId="2" type="noConversion"/>
  </si>
  <si>
    <t>df11</t>
    <phoneticPr fontId="2" type="noConversion"/>
  </si>
  <si>
    <t>df12</t>
    <phoneticPr fontId="2" type="noConversion"/>
  </si>
  <si>
    <t>hxn5</t>
    <phoneticPr fontId="2" type="noConversion"/>
  </si>
  <si>
    <t>ss1</t>
    <phoneticPr fontId="2" type="noConversion"/>
  </si>
  <si>
    <t>ss3</t>
    <phoneticPr fontId="2" type="noConversion"/>
  </si>
  <si>
    <t>ss4</t>
    <phoneticPr fontId="2" type="noConversion"/>
  </si>
  <si>
    <t>ss8</t>
    <phoneticPr fontId="2" type="noConversion"/>
  </si>
  <si>
    <t>hxd3c</t>
    <phoneticPr fontId="2" type="noConversion"/>
  </si>
  <si>
    <t>hxd1d</t>
    <phoneticPr fontId="2" type="noConversion"/>
  </si>
  <si>
    <t>yz25g</t>
    <phoneticPr fontId="2" type="noConversion"/>
  </si>
  <si>
    <t>YZ25G</t>
    <phoneticPr fontId="2" type="noConversion"/>
  </si>
  <si>
    <t>YZ25G (25m Improved Hard Seat Passenger Coach)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</si>
  <si>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</si>
  <si>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</si>
  <si>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</si>
  <si>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rz25g</t>
    <phoneticPr fontId="2" type="noConversion"/>
  </si>
  <si>
    <t>yw25g</t>
    <phoneticPr fontId="2" type="noConversion"/>
  </si>
  <si>
    <t>rw25g</t>
    <phoneticPr fontId="2" type="noConversion"/>
  </si>
  <si>
    <t>YW25G (25m Improved Hard Sleeper Passenger Coach)</t>
    <phoneticPr fontId="2" type="noConversion"/>
  </si>
  <si>
    <t>RW25G (25m Improved Soft Sleeper Passenger Coach)</t>
    <phoneticPr fontId="2" type="noConversion"/>
  </si>
  <si>
    <t>RZ25G (25m Improved Soft Seat Passenger Coach)</t>
    <phoneticPr fontId="2" type="noConversion"/>
  </si>
  <si>
    <t>CC_PASSENGERS</t>
    <phoneticPr fontId="2" type="noConversion"/>
  </si>
  <si>
    <t>inf</t>
    <phoneticPr fontId="2" type="noConversion"/>
  </si>
  <si>
    <t>JF</t>
    <phoneticPr fontId="2" type="noConversion"/>
  </si>
  <si>
    <t>NACHN</t>
    <phoneticPr fontId="2" type="noConversion"/>
  </si>
  <si>
    <t>middle_len</t>
    <phoneticPr fontId="2" type="noConversion"/>
  </si>
  <si>
    <t>back_len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</si>
  <si>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</si>
  <si>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</si>
  <si>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</si>
  <si>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</si>
  <si>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yz25t</t>
    <phoneticPr fontId="2" type="noConversion"/>
  </si>
  <si>
    <t>rz25t</t>
    <phoneticPr fontId="2" type="noConversion"/>
  </si>
  <si>
    <t>yw25t</t>
    <phoneticPr fontId="2" type="noConversion"/>
  </si>
  <si>
    <t>rw25t</t>
    <phoneticPr fontId="2" type="noConversion"/>
  </si>
  <si>
    <t>df4k</t>
    <phoneticPr fontId="2" type="noConversion"/>
  </si>
  <si>
    <t>df4h</t>
    <phoneticPr fontId="2" type="noConversion"/>
  </si>
  <si>
    <t>DF4K</t>
    <phoneticPr fontId="2" type="noConversion"/>
  </si>
  <si>
    <t>DF4H</t>
    <phoneticPr fontId="2" type="noConversion"/>
  </si>
  <si>
    <t>DF4 (Dongfeng 4 Diesel Locomotive, Passenger Version)</t>
    <phoneticPr fontId="2" type="noConversion"/>
  </si>
  <si>
    <t>DF4 (Dongfeng 4 Diesel Locomotive, Freight Version)</t>
    <phoneticPr fontId="2" type="noConversion"/>
  </si>
  <si>
    <t>XL25K</t>
    <phoneticPr fontId="2" type="noConversion"/>
  </si>
  <si>
    <t>xl25k</t>
    <phoneticPr fontId="2" type="noConversion"/>
  </si>
  <si>
    <t>XL25K (25m Rapid Luggage Car)</t>
    <phoneticPr fontId="2" type="noConversion"/>
  </si>
  <si>
    <t>CC_MAIL</t>
    <phoneticPr fontId="2" type="noConversion"/>
  </si>
  <si>
    <t>XL25G</t>
    <phoneticPr fontId="2" type="noConversion"/>
  </si>
  <si>
    <t>xl25g</t>
    <phoneticPr fontId="2" type="noConversion"/>
  </si>
  <si>
    <t>XL25G (25m Improved Luggage Car)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</si>
  <si>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</si>
  <si>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</si>
  <si>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</si>
  <si>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</si>
  <si>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</t>
    <phoneticPr fontId="2" type="noConversion"/>
  </si>
  <si>
    <t>rz25k</t>
    <phoneticPr fontId="2" type="noConversion"/>
  </si>
  <si>
    <t>yw25k</t>
    <phoneticPr fontId="2" type="noConversion"/>
  </si>
  <si>
    <t>rw25k</t>
    <phoneticPr fontId="2" type="noConversion"/>
  </si>
  <si>
    <t>YZ25K (25m Rapid Hard Seat Passenger Coach)</t>
    <phoneticPr fontId="2" type="noConversion"/>
  </si>
  <si>
    <t>RZ25K (25m Rapid Soft Seat Passenger Coach)</t>
    <phoneticPr fontId="2" type="noConversion"/>
  </si>
  <si>
    <t>YW25K (25m Rapid Hard Sleeper Passenger Coach)</t>
    <phoneticPr fontId="2" type="noConversion"/>
  </si>
  <si>
    <t>RW25K (25m Rapid Soft Sleeper Passenger Coach)</t>
    <phoneticPr fontId="2" type="noConversion"/>
  </si>
  <si>
    <t>EMU</t>
    <phoneticPr fontId="2" type="noConversion"/>
  </si>
  <si>
    <t>ze</t>
    <phoneticPr fontId="2" type="noConversion"/>
  </si>
  <si>
    <t>zy</t>
    <phoneticPr fontId="2" type="noConversion"/>
  </si>
  <si>
    <t>zt</t>
    <phoneticPr fontId="2" type="noConversion"/>
  </si>
  <si>
    <t>zs</t>
    <phoneticPr fontId="2" type="noConversion"/>
  </si>
  <si>
    <t>CR200J1</t>
    <phoneticPr fontId="2" type="noConversion"/>
  </si>
  <si>
    <t>sw</t>
    <phoneticPr fontId="2" type="noConversion"/>
  </si>
  <si>
    <t>we</t>
    <phoneticPr fontId="2" type="noConversion"/>
  </si>
  <si>
    <t>wy</t>
    <phoneticPr fontId="2" type="noConversion"/>
  </si>
  <si>
    <t>wg</t>
    <phoneticPr fontId="2" type="noConversion"/>
  </si>
  <si>
    <t>zec</t>
    <phoneticPr fontId="2" type="noConversion"/>
  </si>
  <si>
    <t>HXD3D</t>
    <phoneticPr fontId="2" type="noConversion"/>
  </si>
  <si>
    <t>hxd3d</t>
    <phoneticPr fontId="2" type="noConversion"/>
  </si>
  <si>
    <t>KD25G</t>
    <phoneticPr fontId="2" type="noConversion"/>
  </si>
  <si>
    <t>kd25g</t>
    <phoneticPr fontId="2" type="noConversion"/>
  </si>
  <si>
    <t>KD25G (25m Improved Air Conditioner Generator Coach)</t>
    <phoneticPr fontId="2" type="noConversion"/>
  </si>
  <si>
    <t>C64</t>
    <phoneticPr fontId="2" type="noConversion"/>
  </si>
  <si>
    <t>c64</t>
    <phoneticPr fontId="2" type="noConversion"/>
  </si>
  <si>
    <t>CC_EXPRESS, CC_BULK, CC_PIECE_GOODS, CC_COVERED, CC_OVERSIZED</t>
    <phoneticPr fontId="2" type="noConversion"/>
  </si>
  <si>
    <t>CC_PASSENGERS, CC_LIQUID, CC_HAZARDOUS</t>
    <phoneticPr fontId="2" type="noConversion"/>
  </si>
  <si>
    <t>P62</t>
    <phoneticPr fontId="2" type="noConversion"/>
  </si>
  <si>
    <t>p62</t>
    <phoneticPr fontId="2" type="noConversion"/>
  </si>
  <si>
    <t>CRH5A</t>
    <phoneticPr fontId="2" type="noConversion"/>
  </si>
  <si>
    <t>no power</t>
    <phoneticPr fontId="2" type="noConversion"/>
  </si>
  <si>
    <t>DF11G</t>
    <phoneticPr fontId="2" type="noConversion"/>
  </si>
  <si>
    <t>df11g</t>
    <phoneticPr fontId="2" type="noConversion"/>
  </si>
  <si>
    <t>KD25K</t>
    <phoneticPr fontId="2" type="noConversion"/>
  </si>
  <si>
    <t>kd25k</t>
    <phoneticPr fontId="2" type="noConversion"/>
  </si>
  <si>
    <t>XL25T-SSPE</t>
    <phoneticPr fontId="2" type="noConversion"/>
  </si>
  <si>
    <t>xl25t-sspe</t>
    <phoneticPr fontId="2" type="noConversion"/>
  </si>
  <si>
    <t>CR400BF</t>
    <phoneticPr fontId="2" type="noConversion"/>
  </si>
  <si>
    <t>CA25T</t>
    <phoneticPr fontId="2" type="noConversion"/>
  </si>
  <si>
    <t>ca25t</t>
    <phoneticPr fontId="2" type="noConversion"/>
  </si>
  <si>
    <t>RW25T (25m Accelerated Soft Sleeper Passenger Coach)</t>
    <phoneticPr fontId="2" type="noConversion"/>
  </si>
  <si>
    <t>CA25T (25m Accelerated Restaurant Car)</t>
    <phoneticPr fontId="2" type="noConversion"/>
  </si>
  <si>
    <t>YW25T (25m Accelerated Hard Sleeper Passenger Coach)</t>
    <phoneticPr fontId="2" type="noConversion"/>
  </si>
  <si>
    <t>RZ25T (25m Accelerated Soft Seat Passenger Coach)</t>
    <phoneticPr fontId="2" type="noConversion"/>
  </si>
  <si>
    <t>YZ25T (25m Accelerated Hard Seat Passenger Coach)</t>
    <phoneticPr fontId="2" type="noConversion"/>
  </si>
  <si>
    <t>XL25T</t>
    <phoneticPr fontId="2" type="noConversion"/>
  </si>
  <si>
    <t>xl25t</t>
    <phoneticPr fontId="2" type="noConversion"/>
  </si>
  <si>
    <t>YZ25B</t>
    <phoneticPr fontId="2" type="noConversion"/>
  </si>
  <si>
    <t>RZ25B</t>
    <phoneticPr fontId="2" type="noConversion"/>
  </si>
  <si>
    <t>YW25B</t>
    <phoneticPr fontId="2" type="noConversion"/>
  </si>
  <si>
    <t>RW25B</t>
    <phoneticPr fontId="2" type="noConversion"/>
  </si>
  <si>
    <t>YZ22B</t>
    <phoneticPr fontId="2" type="noConversion"/>
  </si>
  <si>
    <t>yz22b</t>
    <phoneticPr fontId="2" type="noConversion"/>
  </si>
  <si>
    <t>rw25b</t>
    <phoneticPr fontId="2" type="noConversion"/>
  </si>
  <si>
    <t>rz25b</t>
    <phoneticPr fontId="2" type="noConversion"/>
  </si>
  <si>
    <t>yw25b</t>
    <phoneticPr fontId="2" type="noConversion"/>
  </si>
  <si>
    <t>yz25b</t>
    <phoneticPr fontId="2" type="noConversion"/>
  </si>
  <si>
    <t>YW22B</t>
    <phoneticPr fontId="2" type="noConversion"/>
  </si>
  <si>
    <t>yw22b</t>
    <phoneticPr fontId="2" type="noConversion"/>
  </si>
  <si>
    <t>CC_LIQUID, CC_HAZARDOUS</t>
    <phoneticPr fontId="2" type="noConversion"/>
  </si>
  <si>
    <t>G60</t>
    <phoneticPr fontId="2" type="noConversion"/>
  </si>
  <si>
    <t>g60</t>
    <phoneticPr fontId="2" type="noConversion"/>
  </si>
  <si>
    <t>RW22B</t>
    <phoneticPr fontId="2" type="noConversion"/>
  </si>
  <si>
    <t>rw22b</t>
    <phoneticPr fontId="2" type="noConversion"/>
  </si>
  <si>
    <t>YZ22</t>
    <phoneticPr fontId="2" type="noConversion"/>
  </si>
  <si>
    <t>RZ22</t>
    <phoneticPr fontId="2" type="noConversion"/>
  </si>
  <si>
    <t>YW22</t>
    <phoneticPr fontId="2" type="noConversion"/>
  </si>
  <si>
    <t>RW22</t>
    <phoneticPr fontId="2" type="noConversion"/>
  </si>
  <si>
    <t>yz22</t>
    <phoneticPr fontId="2" type="noConversion"/>
  </si>
  <si>
    <t>yw22</t>
    <phoneticPr fontId="2" type="noConversion"/>
  </si>
  <si>
    <t>rw22</t>
    <phoneticPr fontId="2" type="noConversion"/>
  </si>
  <si>
    <t>P60</t>
    <phoneticPr fontId="2" type="noConversion"/>
  </si>
  <si>
    <t>p60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</si>
</sst>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3">
    <xf numFmtId="0" fontId="0" fillId="0" borderId="0" xfId="0"/>
    <xf numFmtId="12" fontId="0" fillId="0" borderId="0" xfId="0" applyNumberFormat="1"/>
    <xf numFmtId="9" fontId="0" fillId="0" borderId="0" xfId="1" applyFont="1" applyAlignment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9"/>
  <sheetViews>
    <sheetView workbookViewId="0">
      <selection activeCell="V22" sqref="V22"/>
    </sheetView>
  </sheetViews>
  <sheetFormatPr defaultRowHeight="14" x14ac:dyDescent="0.3"/>
  <cols>
    <col min="26" max="28" width="8.6640625" style="1"/>
    <col min="29" max="30" width="8.6640625" style="2"/>
  </cols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8</v>
      </c>
      <c r="K1" t="s">
        <v>9</v>
      </c>
      <c r="L1" t="s">
        <v>57</v>
      </c>
      <c r="M1" t="s">
        <v>53</v>
      </c>
      <c r="N1" t="s">
        <v>54</v>
      </c>
      <c r="O1" t="s">
        <v>55</v>
      </c>
      <c r="P1" t="s">
        <v>18</v>
      </c>
      <c r="Q1" t="s">
        <v>56</v>
      </c>
      <c r="R1" t="s">
        <v>19</v>
      </c>
      <c r="S1" t="s">
        <v>28</v>
      </c>
      <c r="T1" t="s">
        <v>20</v>
      </c>
      <c r="U1" t="s">
        <v>27</v>
      </c>
      <c r="V1" t="s">
        <v>58</v>
      </c>
      <c r="W1" t="s">
        <v>59</v>
      </c>
      <c r="X1" t="s">
        <v>94</v>
      </c>
      <c r="Y1" t="s">
        <v>95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45</v>
      </c>
      <c r="B2" t="s">
        <v>61</v>
      </c>
      <c r="D2" t="s">
        <v>48</v>
      </c>
      <c r="E2" t="s">
        <v>26</v>
      </c>
      <c r="F2">
        <v>1918</v>
      </c>
      <c r="G2">
        <v>30</v>
      </c>
      <c r="H2">
        <v>80</v>
      </c>
      <c r="I2">
        <v>35</v>
      </c>
      <c r="J2">
        <v>24</v>
      </c>
      <c r="K2">
        <v>80</v>
      </c>
      <c r="L2">
        <v>1545</v>
      </c>
      <c r="M2">
        <v>174.85</v>
      </c>
      <c r="N2">
        <v>71</v>
      </c>
      <c r="O2">
        <f>M2-N2</f>
        <v>103.85</v>
      </c>
      <c r="P2">
        <v>0.23100000000000001</v>
      </c>
      <c r="Q2">
        <f>O2*P2*9.8</f>
        <v>235.09563</v>
      </c>
      <c r="R2">
        <f>MEDIAN(255, ROUND((M2/10+SQRT(K2)/20+SQRT(L2)+P2+20-J2), 0), 0)</f>
        <v>53</v>
      </c>
      <c r="S2">
        <f>R2*50000/16</f>
        <v>165625</v>
      </c>
      <c r="T2">
        <f t="shared" ref="T2:T19" si="0">MEDIAN(0, 255, ROUND(SQRT(K2)/100+SQRT(L2)+P2+40/J2-2,0))</f>
        <v>39</v>
      </c>
      <c r="U2">
        <f>IF(E2="Steam", T2*350/16*12, IF(E2="Diesel", T2*325/16*12,  T2*300/16*12))</f>
        <v>10237.5</v>
      </c>
      <c r="V2">
        <f>W2+X2+Y2</f>
        <v>11</v>
      </c>
      <c r="W2">
        <v>6</v>
      </c>
      <c r="Y2">
        <v>5</v>
      </c>
      <c r="Z2" s="1">
        <v>1</v>
      </c>
      <c r="AA2" s="1">
        <v>0</v>
      </c>
      <c r="AB2" s="1">
        <v>0.33333333333333331</v>
      </c>
      <c r="AC2" s="2">
        <f>AVERAGE(Z2:AB2)</f>
        <v>0.44444444444444442</v>
      </c>
    </row>
    <row r="3" spans="1:31" x14ac:dyDescent="0.3">
      <c r="A3" t="s">
        <v>46</v>
      </c>
      <c r="B3" t="s">
        <v>62</v>
      </c>
      <c r="D3" t="s">
        <v>49</v>
      </c>
      <c r="E3" t="s">
        <v>26</v>
      </c>
      <c r="F3">
        <v>1934</v>
      </c>
      <c r="O3">
        <f t="shared" ref="O3:O29" si="1">M3-N3</f>
        <v>0</v>
      </c>
      <c r="Q3">
        <f t="shared" ref="Q3:Q29" si="2">O3*P3*9.8</f>
        <v>0</v>
      </c>
      <c r="R3">
        <f t="shared" ref="R3:R29" si="3">MEDIAN(255, ROUND((M3/10+SQRT(K3)/20+SQRT(L3)+P3+20-J3), 0), 0)</f>
        <v>20</v>
      </c>
      <c r="S3">
        <f t="shared" ref="S3:S29" si="4">R3*50000/16</f>
        <v>62500</v>
      </c>
      <c r="T3" t="e">
        <f t="shared" si="0"/>
        <v>#DIV/0!</v>
      </c>
      <c r="U3" t="e">
        <f t="shared" ref="U3:U29" si="5">IF(E3="Steam", T3*350/16*12, IF(E3="Diesel", T3*325/16*12,  T3*300/16*12))</f>
        <v>#DIV/0!</v>
      </c>
      <c r="V3">
        <f t="shared" ref="V3:V29" si="6">W3+X3+Y3</f>
        <v>0</v>
      </c>
      <c r="AC3" s="2" t="e">
        <f t="shared" ref="AC3:AC29" si="7">AVERAGE(Z3:AB3)</f>
        <v>#DIV/0!</v>
      </c>
    </row>
    <row r="4" spans="1:31" x14ac:dyDescent="0.3">
      <c r="A4" t="s">
        <v>47</v>
      </c>
      <c r="B4" t="s">
        <v>63</v>
      </c>
      <c r="D4" t="s">
        <v>50</v>
      </c>
      <c r="E4" t="s">
        <v>26</v>
      </c>
      <c r="F4">
        <v>1933</v>
      </c>
      <c r="O4">
        <f t="shared" si="1"/>
        <v>0</v>
      </c>
      <c r="Q4">
        <f t="shared" si="2"/>
        <v>0</v>
      </c>
      <c r="R4">
        <f t="shared" si="3"/>
        <v>20</v>
      </c>
      <c r="S4">
        <f t="shared" si="4"/>
        <v>62500</v>
      </c>
      <c r="T4" t="e">
        <f t="shared" si="0"/>
        <v>#DIV/0!</v>
      </c>
      <c r="U4" t="e">
        <f t="shared" si="5"/>
        <v>#DIV/0!</v>
      </c>
      <c r="V4">
        <f t="shared" si="6"/>
        <v>0</v>
      </c>
      <c r="AC4" s="2" t="e">
        <f t="shared" si="7"/>
        <v>#DIV/0!</v>
      </c>
    </row>
    <row r="5" spans="1:31" x14ac:dyDescent="0.3">
      <c r="A5" t="s">
        <v>42</v>
      </c>
      <c r="B5" t="s">
        <v>64</v>
      </c>
      <c r="D5" t="s">
        <v>42</v>
      </c>
      <c r="E5" t="s">
        <v>26</v>
      </c>
      <c r="F5">
        <v>1956</v>
      </c>
      <c r="O5">
        <f t="shared" si="1"/>
        <v>0</v>
      </c>
      <c r="Q5">
        <f t="shared" si="2"/>
        <v>0</v>
      </c>
      <c r="R5">
        <f t="shared" si="3"/>
        <v>20</v>
      </c>
      <c r="S5">
        <f t="shared" si="4"/>
        <v>62500</v>
      </c>
      <c r="T5" t="e">
        <f t="shared" si="0"/>
        <v>#DIV/0!</v>
      </c>
      <c r="U5" t="e">
        <f t="shared" si="5"/>
        <v>#DIV/0!</v>
      </c>
      <c r="V5">
        <f t="shared" si="6"/>
        <v>0</v>
      </c>
      <c r="AC5" s="2" t="e">
        <f t="shared" si="7"/>
        <v>#DIV/0!</v>
      </c>
    </row>
    <row r="6" spans="1:31" x14ac:dyDescent="0.3">
      <c r="A6" t="s">
        <v>43</v>
      </c>
      <c r="B6" t="s">
        <v>66</v>
      </c>
      <c r="D6" t="s">
        <v>43</v>
      </c>
      <c r="E6" t="s">
        <v>26</v>
      </c>
      <c r="F6">
        <v>1957</v>
      </c>
      <c r="O6">
        <f t="shared" si="1"/>
        <v>0</v>
      </c>
      <c r="Q6">
        <f t="shared" si="2"/>
        <v>0</v>
      </c>
      <c r="R6">
        <f t="shared" si="3"/>
        <v>20</v>
      </c>
      <c r="S6">
        <f t="shared" si="4"/>
        <v>62500</v>
      </c>
      <c r="T6" t="e">
        <f t="shared" si="0"/>
        <v>#DIV/0!</v>
      </c>
      <c r="U6" t="e">
        <f t="shared" si="5"/>
        <v>#DIV/0!</v>
      </c>
      <c r="V6">
        <f t="shared" si="6"/>
        <v>0</v>
      </c>
      <c r="AC6" s="2" t="e">
        <f t="shared" si="7"/>
        <v>#DIV/0!</v>
      </c>
    </row>
    <row r="7" spans="1:31" x14ac:dyDescent="0.3">
      <c r="A7" t="s">
        <v>44</v>
      </c>
      <c r="B7" t="s">
        <v>65</v>
      </c>
      <c r="D7" t="s">
        <v>44</v>
      </c>
      <c r="E7" t="s">
        <v>26</v>
      </c>
      <c r="O7">
        <f t="shared" si="1"/>
        <v>0</v>
      </c>
      <c r="Q7">
        <f t="shared" si="2"/>
        <v>0</v>
      </c>
      <c r="R7">
        <f t="shared" si="3"/>
        <v>20</v>
      </c>
      <c r="S7">
        <f t="shared" si="4"/>
        <v>62500</v>
      </c>
      <c r="T7" t="e">
        <f t="shared" si="0"/>
        <v>#DIV/0!</v>
      </c>
      <c r="U7" t="e">
        <f t="shared" si="5"/>
        <v>#DIV/0!</v>
      </c>
      <c r="V7">
        <f t="shared" si="6"/>
        <v>0</v>
      </c>
      <c r="AC7" s="2" t="e">
        <f t="shared" si="7"/>
        <v>#DIV/0!</v>
      </c>
    </row>
    <row r="8" spans="1:31" x14ac:dyDescent="0.3">
      <c r="A8" t="s">
        <v>106</v>
      </c>
      <c r="B8" t="s">
        <v>104</v>
      </c>
      <c r="D8" t="s">
        <v>108</v>
      </c>
      <c r="E8" t="s">
        <v>51</v>
      </c>
      <c r="F8">
        <v>1969</v>
      </c>
      <c r="G8">
        <v>30</v>
      </c>
      <c r="H8">
        <v>60</v>
      </c>
      <c r="I8">
        <v>40</v>
      </c>
      <c r="J8">
        <v>32</v>
      </c>
      <c r="K8">
        <v>120</v>
      </c>
      <c r="L8">
        <v>2610</v>
      </c>
      <c r="M8">
        <v>138</v>
      </c>
      <c r="O8">
        <f t="shared" si="1"/>
        <v>138</v>
      </c>
      <c r="P8">
        <v>0.24199999999999999</v>
      </c>
      <c r="Q8">
        <f t="shared" si="2"/>
        <v>327.28080000000006</v>
      </c>
      <c r="R8">
        <f t="shared" si="3"/>
        <v>54</v>
      </c>
      <c r="S8">
        <f t="shared" si="4"/>
        <v>168750</v>
      </c>
      <c r="T8">
        <f t="shared" si="0"/>
        <v>51</v>
      </c>
      <c r="U8">
        <f t="shared" si="5"/>
        <v>12431.25</v>
      </c>
      <c r="V8">
        <f t="shared" si="6"/>
        <v>10</v>
      </c>
      <c r="W8">
        <v>1</v>
      </c>
      <c r="X8">
        <v>8</v>
      </c>
      <c r="Y8">
        <v>1</v>
      </c>
      <c r="AC8" s="2" t="e">
        <f t="shared" si="7"/>
        <v>#DIV/0!</v>
      </c>
    </row>
    <row r="9" spans="1:31" x14ac:dyDescent="0.3">
      <c r="A9" t="s">
        <v>107</v>
      </c>
      <c r="B9" t="s">
        <v>105</v>
      </c>
      <c r="D9" t="s">
        <v>109</v>
      </c>
      <c r="E9" t="s">
        <v>51</v>
      </c>
      <c r="F9">
        <v>1969</v>
      </c>
      <c r="G9">
        <v>30</v>
      </c>
      <c r="H9">
        <v>60</v>
      </c>
      <c r="I9">
        <v>40</v>
      </c>
      <c r="J9">
        <v>32</v>
      </c>
      <c r="K9">
        <v>100</v>
      </c>
      <c r="L9">
        <v>2610</v>
      </c>
      <c r="M9">
        <v>138</v>
      </c>
      <c r="O9">
        <f t="shared" si="1"/>
        <v>138</v>
      </c>
      <c r="P9">
        <v>0.30499999999999999</v>
      </c>
      <c r="Q9">
        <f t="shared" si="2"/>
        <v>412.48199999999997</v>
      </c>
      <c r="R9">
        <f t="shared" si="3"/>
        <v>54</v>
      </c>
      <c r="S9">
        <f t="shared" ref="S9" si="8">R9*50000/16</f>
        <v>168750</v>
      </c>
      <c r="T9">
        <f t="shared" si="0"/>
        <v>51</v>
      </c>
      <c r="U9">
        <f t="shared" si="5"/>
        <v>12431.25</v>
      </c>
      <c r="V9">
        <f t="shared" ref="V9" si="9">W9+X9+Y9</f>
        <v>10</v>
      </c>
      <c r="W9">
        <v>1</v>
      </c>
      <c r="X9">
        <v>8</v>
      </c>
      <c r="Y9">
        <v>1</v>
      </c>
      <c r="Z9" s="1">
        <v>1</v>
      </c>
      <c r="AA9" s="1">
        <v>1</v>
      </c>
      <c r="AB9" s="1">
        <v>1</v>
      </c>
      <c r="AC9" s="2">
        <f t="shared" si="7"/>
        <v>1</v>
      </c>
      <c r="AD9" s="2" t="s">
        <v>92</v>
      </c>
      <c r="AE9" t="s">
        <v>93</v>
      </c>
    </row>
    <row r="10" spans="1:31" x14ac:dyDescent="0.3">
      <c r="A10" t="s">
        <v>34</v>
      </c>
      <c r="B10" t="s">
        <v>67</v>
      </c>
      <c r="D10" t="s">
        <v>34</v>
      </c>
      <c r="E10" t="s">
        <v>51</v>
      </c>
      <c r="F10">
        <v>1976</v>
      </c>
      <c r="O10">
        <f t="shared" si="1"/>
        <v>0</v>
      </c>
      <c r="Q10">
        <f t="shared" si="2"/>
        <v>0</v>
      </c>
      <c r="R10">
        <f t="shared" si="3"/>
        <v>20</v>
      </c>
      <c r="S10">
        <f t="shared" si="4"/>
        <v>62500</v>
      </c>
      <c r="T10" t="e">
        <f t="shared" si="0"/>
        <v>#DIV/0!</v>
      </c>
      <c r="U10" t="e">
        <f t="shared" si="5"/>
        <v>#DIV/0!</v>
      </c>
      <c r="V10">
        <f t="shared" si="6"/>
        <v>0</v>
      </c>
      <c r="AC10" s="2" t="e">
        <f t="shared" si="7"/>
        <v>#DIV/0!</v>
      </c>
    </row>
    <row r="11" spans="1:31" x14ac:dyDescent="0.3">
      <c r="A11" t="s">
        <v>35</v>
      </c>
      <c r="B11" t="s">
        <v>68</v>
      </c>
      <c r="D11" t="s">
        <v>35</v>
      </c>
      <c r="E11" t="s">
        <v>51</v>
      </c>
      <c r="F11">
        <v>1974</v>
      </c>
      <c r="O11">
        <f t="shared" si="1"/>
        <v>0</v>
      </c>
      <c r="Q11">
        <f t="shared" si="2"/>
        <v>0</v>
      </c>
      <c r="R11">
        <f t="shared" si="3"/>
        <v>20</v>
      </c>
      <c r="S11">
        <f t="shared" si="4"/>
        <v>62500</v>
      </c>
      <c r="T11" t="e">
        <f t="shared" si="0"/>
        <v>#DIV/0!</v>
      </c>
      <c r="U11" t="e">
        <f t="shared" si="5"/>
        <v>#DIV/0!</v>
      </c>
      <c r="V11">
        <f t="shared" si="6"/>
        <v>0</v>
      </c>
      <c r="AC11" s="2" t="e">
        <f t="shared" si="7"/>
        <v>#DIV/0!</v>
      </c>
    </row>
    <row r="12" spans="1:31" x14ac:dyDescent="0.3">
      <c r="A12" t="s">
        <v>36</v>
      </c>
      <c r="B12" t="s">
        <v>69</v>
      </c>
      <c r="D12" t="s">
        <v>36</v>
      </c>
      <c r="E12" t="s">
        <v>51</v>
      </c>
      <c r="F12">
        <v>1992</v>
      </c>
      <c r="O12">
        <f t="shared" si="1"/>
        <v>0</v>
      </c>
      <c r="Q12">
        <f t="shared" si="2"/>
        <v>0</v>
      </c>
      <c r="R12">
        <f t="shared" si="3"/>
        <v>20</v>
      </c>
      <c r="S12">
        <f t="shared" si="4"/>
        <v>62500</v>
      </c>
      <c r="T12" t="e">
        <f t="shared" si="0"/>
        <v>#DIV/0!</v>
      </c>
      <c r="U12" t="e">
        <f t="shared" si="5"/>
        <v>#DIV/0!</v>
      </c>
      <c r="V12">
        <f t="shared" si="6"/>
        <v>0</v>
      </c>
      <c r="AC12" s="2" t="e">
        <f t="shared" si="7"/>
        <v>#DIV/0!</v>
      </c>
    </row>
    <row r="13" spans="1:31" x14ac:dyDescent="0.3">
      <c r="A13" t="s">
        <v>37</v>
      </c>
      <c r="B13" t="s">
        <v>70</v>
      </c>
      <c r="D13" t="s">
        <v>37</v>
      </c>
      <c r="E13" t="s">
        <v>51</v>
      </c>
      <c r="O13">
        <f t="shared" si="1"/>
        <v>0</v>
      </c>
      <c r="Q13">
        <f t="shared" si="2"/>
        <v>0</v>
      </c>
      <c r="R13">
        <f t="shared" si="3"/>
        <v>20</v>
      </c>
      <c r="S13">
        <f t="shared" si="4"/>
        <v>62500</v>
      </c>
      <c r="T13" t="e">
        <f t="shared" si="0"/>
        <v>#DIV/0!</v>
      </c>
      <c r="U13" t="e">
        <f t="shared" si="5"/>
        <v>#DIV/0!</v>
      </c>
      <c r="V13">
        <f t="shared" si="6"/>
        <v>0</v>
      </c>
      <c r="AC13" s="2" t="e">
        <f t="shared" si="7"/>
        <v>#DIV/0!</v>
      </c>
    </row>
    <row r="14" spans="1:31" x14ac:dyDescent="0.3">
      <c r="A14" t="s">
        <v>38</v>
      </c>
      <c r="B14" t="s">
        <v>71</v>
      </c>
      <c r="D14" t="s">
        <v>38</v>
      </c>
      <c r="E14" t="s">
        <v>51</v>
      </c>
      <c r="F14">
        <v>2005</v>
      </c>
      <c r="O14">
        <f t="shared" si="1"/>
        <v>0</v>
      </c>
      <c r="Q14">
        <f t="shared" si="2"/>
        <v>0</v>
      </c>
      <c r="R14">
        <f t="shared" si="3"/>
        <v>20</v>
      </c>
      <c r="S14">
        <f t="shared" si="4"/>
        <v>62500</v>
      </c>
      <c r="T14" t="e">
        <f t="shared" si="0"/>
        <v>#DIV/0!</v>
      </c>
      <c r="U14" t="e">
        <f t="shared" si="5"/>
        <v>#DIV/0!</v>
      </c>
      <c r="V14">
        <f t="shared" si="6"/>
        <v>0</v>
      </c>
      <c r="AC14" s="2" t="e">
        <f t="shared" si="7"/>
        <v>#DIV/0!</v>
      </c>
    </row>
    <row r="15" spans="1:31" x14ac:dyDescent="0.3">
      <c r="A15" t="s">
        <v>153</v>
      </c>
      <c r="B15" t="s">
        <v>154</v>
      </c>
      <c r="D15" t="s">
        <v>153</v>
      </c>
      <c r="E15" t="s">
        <v>51</v>
      </c>
      <c r="F15">
        <v>2003</v>
      </c>
      <c r="G15">
        <v>30</v>
      </c>
      <c r="H15" t="s">
        <v>91</v>
      </c>
      <c r="J15">
        <v>6</v>
      </c>
      <c r="K15">
        <v>170</v>
      </c>
      <c r="L15">
        <v>4133</v>
      </c>
      <c r="M15">
        <v>138</v>
      </c>
      <c r="O15">
        <f t="shared" si="1"/>
        <v>138</v>
      </c>
      <c r="P15">
        <v>0.14299999999999999</v>
      </c>
      <c r="Q15">
        <f t="shared" si="2"/>
        <v>193.39320000000001</v>
      </c>
      <c r="R15">
        <f t="shared" si="3"/>
        <v>93</v>
      </c>
      <c r="S15">
        <f t="shared" si="4"/>
        <v>290625</v>
      </c>
      <c r="T15">
        <f t="shared" si="0"/>
        <v>69</v>
      </c>
      <c r="U15">
        <f t="shared" ref="U15" si="10">IF(E15="Steam", T15*350/16*12, IF(E15="Diesel", T15*325/16*12,  T15*300/16*12))</f>
        <v>16818.75</v>
      </c>
      <c r="V15">
        <f t="shared" ref="V15" si="11">W15+X15+Y15</f>
        <v>11</v>
      </c>
      <c r="W15">
        <v>2</v>
      </c>
      <c r="X15">
        <v>7</v>
      </c>
      <c r="Y15">
        <v>2</v>
      </c>
      <c r="Z15" s="1">
        <v>1</v>
      </c>
      <c r="AA15" s="1">
        <v>1</v>
      </c>
      <c r="AB15" s="1">
        <v>0.5</v>
      </c>
      <c r="AC15" s="2">
        <f t="shared" si="7"/>
        <v>0.83333333333333337</v>
      </c>
      <c r="AD15" s="2" t="s">
        <v>92</v>
      </c>
      <c r="AE15" t="s">
        <v>93</v>
      </c>
    </row>
    <row r="16" spans="1:31" x14ac:dyDescent="0.3">
      <c r="A16" t="s">
        <v>31</v>
      </c>
      <c r="B16" t="s">
        <v>72</v>
      </c>
      <c r="D16" t="s">
        <v>31</v>
      </c>
      <c r="E16" t="s">
        <v>52</v>
      </c>
      <c r="F16">
        <v>1958</v>
      </c>
      <c r="O16">
        <f t="shared" si="1"/>
        <v>0</v>
      </c>
      <c r="Q16">
        <f t="shared" si="2"/>
        <v>0</v>
      </c>
      <c r="R16">
        <f t="shared" si="3"/>
        <v>20</v>
      </c>
      <c r="S16">
        <f t="shared" si="4"/>
        <v>62500</v>
      </c>
      <c r="T16" t="e">
        <f t="shared" si="0"/>
        <v>#DIV/0!</v>
      </c>
      <c r="U16" t="e">
        <f t="shared" si="5"/>
        <v>#DIV/0!</v>
      </c>
      <c r="V16">
        <f t="shared" si="6"/>
        <v>0</v>
      </c>
      <c r="AC16" s="2" t="e">
        <f t="shared" si="7"/>
        <v>#DIV/0!</v>
      </c>
    </row>
    <row r="17" spans="1:31" x14ac:dyDescent="0.3">
      <c r="A17" t="s">
        <v>32</v>
      </c>
      <c r="B17" t="s">
        <v>73</v>
      </c>
      <c r="D17" t="s">
        <v>32</v>
      </c>
      <c r="E17" t="s">
        <v>52</v>
      </c>
      <c r="F17">
        <v>1979</v>
      </c>
      <c r="O17">
        <f t="shared" si="1"/>
        <v>0</v>
      </c>
      <c r="Q17">
        <f t="shared" si="2"/>
        <v>0</v>
      </c>
      <c r="R17">
        <f t="shared" si="3"/>
        <v>20</v>
      </c>
      <c r="S17">
        <f t="shared" si="4"/>
        <v>62500</v>
      </c>
      <c r="T17" t="e">
        <f t="shared" si="0"/>
        <v>#DIV/0!</v>
      </c>
      <c r="U17" t="e">
        <f t="shared" si="5"/>
        <v>#DIV/0!</v>
      </c>
      <c r="V17">
        <f t="shared" si="6"/>
        <v>0</v>
      </c>
      <c r="AC17" s="2" t="e">
        <f t="shared" si="7"/>
        <v>#DIV/0!</v>
      </c>
    </row>
    <row r="18" spans="1:31" x14ac:dyDescent="0.3">
      <c r="A18" t="s">
        <v>33</v>
      </c>
      <c r="B18" t="s">
        <v>74</v>
      </c>
      <c r="D18" t="s">
        <v>33</v>
      </c>
      <c r="E18" t="s">
        <v>52</v>
      </c>
      <c r="F18">
        <v>1989</v>
      </c>
      <c r="O18">
        <f t="shared" si="1"/>
        <v>0</v>
      </c>
      <c r="Q18">
        <f t="shared" si="2"/>
        <v>0</v>
      </c>
      <c r="R18">
        <f t="shared" si="3"/>
        <v>20</v>
      </c>
      <c r="S18">
        <f t="shared" si="4"/>
        <v>62500</v>
      </c>
      <c r="T18" t="e">
        <f t="shared" si="0"/>
        <v>#DIV/0!</v>
      </c>
      <c r="U18" t="e">
        <f t="shared" si="5"/>
        <v>#DIV/0!</v>
      </c>
      <c r="V18">
        <f t="shared" si="6"/>
        <v>0</v>
      </c>
      <c r="AC18" s="2" t="e">
        <f t="shared" si="7"/>
        <v>#DIV/0!</v>
      </c>
    </row>
    <row r="19" spans="1:31" x14ac:dyDescent="0.3">
      <c r="A19" t="s">
        <v>39</v>
      </c>
      <c r="B19" t="s">
        <v>75</v>
      </c>
      <c r="D19" t="s">
        <v>39</v>
      </c>
      <c r="E19" t="s">
        <v>52</v>
      </c>
      <c r="F19">
        <v>1995</v>
      </c>
      <c r="O19">
        <f t="shared" si="1"/>
        <v>0</v>
      </c>
      <c r="Q19">
        <f t="shared" si="2"/>
        <v>0</v>
      </c>
      <c r="R19">
        <f t="shared" si="3"/>
        <v>20</v>
      </c>
      <c r="S19">
        <f t="shared" si="4"/>
        <v>62500</v>
      </c>
      <c r="T19" t="e">
        <f t="shared" si="0"/>
        <v>#DIV/0!</v>
      </c>
      <c r="U19" t="e">
        <f t="shared" si="5"/>
        <v>#DIV/0!</v>
      </c>
      <c r="V19">
        <f t="shared" si="6"/>
        <v>0</v>
      </c>
      <c r="AC19" s="2" t="e">
        <f t="shared" si="7"/>
        <v>#DIV/0!</v>
      </c>
    </row>
    <row r="20" spans="1:31" x14ac:dyDescent="0.3">
      <c r="A20" t="s">
        <v>40</v>
      </c>
      <c r="B20" t="s">
        <v>76</v>
      </c>
      <c r="C20">
        <v>6144</v>
      </c>
      <c r="D20" t="s">
        <v>40</v>
      </c>
      <c r="E20" t="s">
        <v>52</v>
      </c>
      <c r="F20">
        <v>2010</v>
      </c>
      <c r="G20">
        <v>30</v>
      </c>
      <c r="H20" t="s">
        <v>91</v>
      </c>
      <c r="J20">
        <v>6</v>
      </c>
      <c r="K20">
        <v>120</v>
      </c>
      <c r="L20">
        <v>9789</v>
      </c>
      <c r="M20">
        <v>138</v>
      </c>
      <c r="O20">
        <f t="shared" si="1"/>
        <v>138</v>
      </c>
      <c r="P20">
        <v>0.38450000000000001</v>
      </c>
      <c r="Q20">
        <f t="shared" si="2"/>
        <v>519.99779999999998</v>
      </c>
      <c r="R20">
        <f t="shared" si="3"/>
        <v>128</v>
      </c>
      <c r="S20">
        <f t="shared" si="4"/>
        <v>400000</v>
      </c>
      <c r="T20">
        <f>MEDIAN(0, 255, ROUND(SQRT(K20)/100+SQRT(L20)+P20+40/J20-2,0))</f>
        <v>104</v>
      </c>
      <c r="U20">
        <f t="shared" si="5"/>
        <v>23400</v>
      </c>
      <c r="V20">
        <f t="shared" si="6"/>
        <v>10</v>
      </c>
      <c r="W20">
        <v>1</v>
      </c>
      <c r="X20">
        <v>8</v>
      </c>
      <c r="Y20">
        <v>1</v>
      </c>
      <c r="Z20" s="1">
        <v>1</v>
      </c>
      <c r="AA20" s="1">
        <v>1</v>
      </c>
      <c r="AB20" s="1">
        <v>1</v>
      </c>
      <c r="AC20" s="2">
        <f t="shared" si="7"/>
        <v>1</v>
      </c>
      <c r="AD20" s="2" t="s">
        <v>92</v>
      </c>
      <c r="AE20" t="s">
        <v>93</v>
      </c>
    </row>
    <row r="21" spans="1:31" x14ac:dyDescent="0.3">
      <c r="A21" t="s">
        <v>41</v>
      </c>
      <c r="B21" t="s">
        <v>77</v>
      </c>
      <c r="D21" t="s">
        <v>41</v>
      </c>
      <c r="E21" t="s">
        <v>52</v>
      </c>
      <c r="F21">
        <v>2012</v>
      </c>
      <c r="O21">
        <f t="shared" si="1"/>
        <v>0</v>
      </c>
      <c r="Q21">
        <f t="shared" si="2"/>
        <v>0</v>
      </c>
      <c r="R21">
        <f t="shared" si="3"/>
        <v>20</v>
      </c>
      <c r="S21">
        <f t="shared" si="4"/>
        <v>62500</v>
      </c>
      <c r="T21" t="e">
        <f t="shared" ref="T21:T29" si="12">MEDIAN(0, 255, ROUND(SQRT(K21)/100+SQRT(L21)+P21+40/J21-2,0))</f>
        <v>#DIV/0!</v>
      </c>
      <c r="U21" t="e">
        <f t="shared" si="5"/>
        <v>#DIV/0!</v>
      </c>
      <c r="V21">
        <f t="shared" si="6"/>
        <v>0</v>
      </c>
      <c r="AC21" s="2" t="e">
        <f t="shared" si="7"/>
        <v>#DIV/0!</v>
      </c>
    </row>
    <row r="22" spans="1:31" x14ac:dyDescent="0.3">
      <c r="A22" t="s">
        <v>140</v>
      </c>
      <c r="B22" t="s">
        <v>141</v>
      </c>
      <c r="C22">
        <v>6145</v>
      </c>
      <c r="D22" t="s">
        <v>140</v>
      </c>
      <c r="E22" t="s">
        <v>52</v>
      </c>
      <c r="F22">
        <v>2012</v>
      </c>
      <c r="G22">
        <v>30</v>
      </c>
      <c r="H22" t="s">
        <v>91</v>
      </c>
      <c r="J22">
        <v>6</v>
      </c>
      <c r="K22">
        <v>170</v>
      </c>
      <c r="L22">
        <v>9789</v>
      </c>
      <c r="M22">
        <v>126</v>
      </c>
      <c r="O22">
        <f t="shared" si="1"/>
        <v>126</v>
      </c>
      <c r="P22">
        <v>0.34</v>
      </c>
      <c r="Q22">
        <f t="shared" si="2"/>
        <v>419.83200000000005</v>
      </c>
      <c r="R22">
        <f t="shared" si="3"/>
        <v>127</v>
      </c>
      <c r="S22">
        <f t="shared" si="4"/>
        <v>396875</v>
      </c>
      <c r="T22">
        <f t="shared" si="12"/>
        <v>104</v>
      </c>
      <c r="U22">
        <f t="shared" si="5"/>
        <v>23400</v>
      </c>
      <c r="V22">
        <f t="shared" si="6"/>
        <v>10</v>
      </c>
      <c r="W22">
        <v>1</v>
      </c>
      <c r="X22">
        <v>8</v>
      </c>
      <c r="Y22">
        <v>1</v>
      </c>
      <c r="Z22" s="1">
        <v>1</v>
      </c>
      <c r="AA22" s="1">
        <v>1</v>
      </c>
      <c r="AB22" s="1">
        <v>1</v>
      </c>
      <c r="AC22" s="2">
        <f t="shared" si="7"/>
        <v>1</v>
      </c>
      <c r="AD22" s="2" t="s">
        <v>92</v>
      </c>
      <c r="AE22" t="s">
        <v>93</v>
      </c>
    </row>
    <row r="23" spans="1:31" x14ac:dyDescent="0.3">
      <c r="O23">
        <f t="shared" si="1"/>
        <v>0</v>
      </c>
      <c r="Q23">
        <f t="shared" si="2"/>
        <v>0</v>
      </c>
      <c r="R23">
        <f t="shared" si="3"/>
        <v>20</v>
      </c>
      <c r="S23">
        <f t="shared" si="4"/>
        <v>62500</v>
      </c>
      <c r="T23" t="e">
        <f t="shared" si="12"/>
        <v>#DIV/0!</v>
      </c>
      <c r="U23" t="e">
        <f t="shared" si="5"/>
        <v>#DIV/0!</v>
      </c>
      <c r="V23">
        <f t="shared" si="6"/>
        <v>0</v>
      </c>
      <c r="AC23" s="2" t="e">
        <f t="shared" si="7"/>
        <v>#DIV/0!</v>
      </c>
    </row>
    <row r="24" spans="1:31" x14ac:dyDescent="0.3">
      <c r="O24">
        <f t="shared" si="1"/>
        <v>0</v>
      </c>
      <c r="Q24">
        <f t="shared" si="2"/>
        <v>0</v>
      </c>
      <c r="R24">
        <f t="shared" si="3"/>
        <v>20</v>
      </c>
      <c r="S24">
        <f t="shared" si="4"/>
        <v>62500</v>
      </c>
      <c r="T24" t="e">
        <f t="shared" si="12"/>
        <v>#DIV/0!</v>
      </c>
      <c r="U24" t="e">
        <f t="shared" si="5"/>
        <v>#DIV/0!</v>
      </c>
      <c r="V24">
        <f t="shared" si="6"/>
        <v>0</v>
      </c>
      <c r="AC24" s="2" t="e">
        <f t="shared" si="7"/>
        <v>#DIV/0!</v>
      </c>
    </row>
    <row r="25" spans="1:31" x14ac:dyDescent="0.3">
      <c r="O25">
        <f t="shared" si="1"/>
        <v>0</v>
      </c>
      <c r="Q25">
        <f t="shared" si="2"/>
        <v>0</v>
      </c>
      <c r="R25">
        <f t="shared" si="3"/>
        <v>20</v>
      </c>
      <c r="S25">
        <f t="shared" si="4"/>
        <v>62500</v>
      </c>
      <c r="T25" t="e">
        <f t="shared" si="12"/>
        <v>#DIV/0!</v>
      </c>
      <c r="U25" t="e">
        <f t="shared" si="5"/>
        <v>#DIV/0!</v>
      </c>
      <c r="V25">
        <f t="shared" si="6"/>
        <v>0</v>
      </c>
      <c r="AC25" s="2" t="e">
        <f t="shared" si="7"/>
        <v>#DIV/0!</v>
      </c>
    </row>
    <row r="26" spans="1:31" x14ac:dyDescent="0.3">
      <c r="O26">
        <f t="shared" si="1"/>
        <v>0</v>
      </c>
      <c r="Q26">
        <f t="shared" si="2"/>
        <v>0</v>
      </c>
      <c r="R26">
        <f t="shared" si="3"/>
        <v>20</v>
      </c>
      <c r="S26">
        <f t="shared" si="4"/>
        <v>62500</v>
      </c>
      <c r="T26" t="e">
        <f t="shared" si="12"/>
        <v>#DIV/0!</v>
      </c>
      <c r="U26" t="e">
        <f t="shared" si="5"/>
        <v>#DIV/0!</v>
      </c>
      <c r="V26">
        <f t="shared" si="6"/>
        <v>0</v>
      </c>
      <c r="AC26" s="2" t="e">
        <f t="shared" si="7"/>
        <v>#DIV/0!</v>
      </c>
    </row>
    <row r="27" spans="1:31" x14ac:dyDescent="0.3">
      <c r="O27">
        <f t="shared" si="1"/>
        <v>0</v>
      </c>
      <c r="Q27">
        <f t="shared" si="2"/>
        <v>0</v>
      </c>
      <c r="R27">
        <f t="shared" si="3"/>
        <v>20</v>
      </c>
      <c r="S27">
        <f t="shared" si="4"/>
        <v>62500</v>
      </c>
      <c r="T27" t="e">
        <f t="shared" si="12"/>
        <v>#DIV/0!</v>
      </c>
      <c r="U27" t="e">
        <f t="shared" si="5"/>
        <v>#DIV/0!</v>
      </c>
      <c r="V27">
        <f t="shared" si="6"/>
        <v>0</v>
      </c>
      <c r="AC27" s="2" t="e">
        <f t="shared" si="7"/>
        <v>#DIV/0!</v>
      </c>
    </row>
    <row r="28" spans="1:31" x14ac:dyDescent="0.3">
      <c r="O28">
        <f t="shared" si="1"/>
        <v>0</v>
      </c>
      <c r="Q28">
        <f t="shared" si="2"/>
        <v>0</v>
      </c>
      <c r="R28">
        <f t="shared" si="3"/>
        <v>20</v>
      </c>
      <c r="S28">
        <f t="shared" si="4"/>
        <v>62500</v>
      </c>
      <c r="T28" t="e">
        <f t="shared" si="12"/>
        <v>#DIV/0!</v>
      </c>
      <c r="U28" t="e">
        <f t="shared" si="5"/>
        <v>#DIV/0!</v>
      </c>
      <c r="V28">
        <f t="shared" si="6"/>
        <v>0</v>
      </c>
      <c r="AC28" s="2" t="e">
        <f t="shared" si="7"/>
        <v>#DIV/0!</v>
      </c>
    </row>
    <row r="29" spans="1:31" x14ac:dyDescent="0.3">
      <c r="O29">
        <f t="shared" si="1"/>
        <v>0</v>
      </c>
      <c r="Q29">
        <f t="shared" si="2"/>
        <v>0</v>
      </c>
      <c r="R29">
        <f t="shared" si="3"/>
        <v>20</v>
      </c>
      <c r="S29">
        <f t="shared" si="4"/>
        <v>62500</v>
      </c>
      <c r="T29" t="e">
        <f t="shared" si="12"/>
        <v>#DIV/0!</v>
      </c>
      <c r="U29" t="e">
        <f t="shared" si="5"/>
        <v>#DIV/0!</v>
      </c>
      <c r="V29">
        <f t="shared" si="6"/>
        <v>0</v>
      </c>
      <c r="AC29" s="2" t="e">
        <f t="shared" si="7"/>
        <v>#DIV/0!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4625FC-685F-4E56-AE60-F05D51350408}">
  <dimension ref="A1:AE37"/>
  <sheetViews>
    <sheetView topLeftCell="N1" workbookViewId="0">
      <pane ySplit="1" topLeftCell="A12" activePane="bottomLeft" state="frozen"/>
      <selection pane="bottomLeft" activeCell="V12" sqref="V12"/>
    </sheetView>
  </sheetViews>
  <sheetFormatPr defaultRowHeight="14" x14ac:dyDescent="0.3"/>
  <sheetData>
    <row r="1" spans="1:3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56</v>
      </c>
      <c r="V1" t="s">
        <v>19</v>
      </c>
      <c r="W1" t="s">
        <v>28</v>
      </c>
      <c r="X1" t="s">
        <v>20</v>
      </c>
      <c r="Y1" t="s">
        <v>27</v>
      </c>
      <c r="Z1" s="1" t="s">
        <v>21</v>
      </c>
      <c r="AA1" s="1" t="s">
        <v>22</v>
      </c>
      <c r="AB1" s="1" t="s">
        <v>23</v>
      </c>
      <c r="AC1" s="2" t="s">
        <v>24</v>
      </c>
      <c r="AD1" s="2" t="s">
        <v>29</v>
      </c>
      <c r="AE1" t="s">
        <v>25</v>
      </c>
    </row>
    <row r="2" spans="1:31" x14ac:dyDescent="0.3">
      <c r="A2" t="s">
        <v>134</v>
      </c>
      <c r="E2" t="s">
        <v>129</v>
      </c>
      <c r="F2">
        <v>2017</v>
      </c>
      <c r="G2">
        <v>30</v>
      </c>
      <c r="H2" t="s">
        <v>91</v>
      </c>
      <c r="I2">
        <v>20</v>
      </c>
      <c r="J2">
        <v>160</v>
      </c>
      <c r="K2">
        <v>7614</v>
      </c>
      <c r="L2" t="s">
        <v>90</v>
      </c>
      <c r="P2">
        <v>0</v>
      </c>
      <c r="Q2">
        <v>0</v>
      </c>
      <c r="R2">
        <v>185</v>
      </c>
      <c r="S2">
        <v>78</v>
      </c>
      <c r="T2">
        <v>0.314</v>
      </c>
      <c r="U2">
        <f>S2*T2*9.8</f>
        <v>240.02160000000003</v>
      </c>
      <c r="V2">
        <f t="shared" ref="V2:V37" si="0">MAX(1, INT(S2/10+SQRT(J2)/20+SQRT(K2)+T2+SQRT(P2)/2+SQRT(R2)-SQRT(185)+20-I2))</f>
        <v>96</v>
      </c>
      <c r="W2">
        <f>V2*50000/16</f>
        <v>300000</v>
      </c>
      <c r="X2">
        <f t="shared" ref="X2:X37" si="1">MAX(1, ROUND((SQRT(J2)/100+SQRT(K2)+T2+(40/I2-2)+SQRT(P2)/2+SQRT(R2)-SQRT(185)), 0))</f>
        <v>88</v>
      </c>
      <c r="Y2">
        <f>X2*300/16</f>
        <v>1650</v>
      </c>
    </row>
    <row r="3" spans="1:31" x14ac:dyDescent="0.3">
      <c r="B3" t="s">
        <v>130</v>
      </c>
      <c r="I3">
        <v>20</v>
      </c>
      <c r="J3">
        <v>160</v>
      </c>
      <c r="K3">
        <v>0</v>
      </c>
      <c r="L3" t="s">
        <v>90</v>
      </c>
      <c r="P3">
        <v>98</v>
      </c>
      <c r="R3">
        <v>240</v>
      </c>
      <c r="S3">
        <v>56</v>
      </c>
      <c r="T3">
        <v>0</v>
      </c>
      <c r="U3">
        <f t="shared" ref="U3:U24" si="2">S3*T3*9.8</f>
        <v>0</v>
      </c>
      <c r="V3">
        <f t="shared" si="0"/>
        <v>13</v>
      </c>
      <c r="W3">
        <f t="shared" ref="W3:W18" si="3">V3*50000/16</f>
        <v>40625</v>
      </c>
      <c r="X3">
        <f t="shared" si="1"/>
        <v>7</v>
      </c>
      <c r="Y3">
        <f t="shared" ref="Y3:Y18" si="4">X3*300/16</f>
        <v>131.25</v>
      </c>
    </row>
    <row r="4" spans="1:31" x14ac:dyDescent="0.3">
      <c r="B4" t="s">
        <v>131</v>
      </c>
      <c r="I4">
        <v>20</v>
      </c>
      <c r="J4">
        <v>160</v>
      </c>
      <c r="K4">
        <v>0</v>
      </c>
      <c r="L4" t="s">
        <v>90</v>
      </c>
      <c r="P4">
        <v>71</v>
      </c>
      <c r="R4">
        <v>400</v>
      </c>
      <c r="S4">
        <v>56</v>
      </c>
      <c r="T4">
        <v>0</v>
      </c>
      <c r="U4">
        <f t="shared" si="2"/>
        <v>0</v>
      </c>
      <c r="V4">
        <f t="shared" si="0"/>
        <v>16</v>
      </c>
      <c r="W4">
        <f t="shared" si="3"/>
        <v>50000</v>
      </c>
      <c r="X4">
        <f t="shared" si="1"/>
        <v>11</v>
      </c>
      <c r="Y4">
        <f t="shared" si="4"/>
        <v>206.25</v>
      </c>
    </row>
    <row r="5" spans="1:31" x14ac:dyDescent="0.3">
      <c r="B5" t="s">
        <v>132</v>
      </c>
      <c r="I5">
        <v>20</v>
      </c>
      <c r="J5">
        <v>160</v>
      </c>
      <c r="K5">
        <v>0</v>
      </c>
      <c r="L5" t="s">
        <v>90</v>
      </c>
      <c r="P5">
        <v>36</v>
      </c>
      <c r="R5">
        <v>560</v>
      </c>
      <c r="S5">
        <v>56</v>
      </c>
      <c r="T5">
        <v>0</v>
      </c>
      <c r="U5">
        <f t="shared" si="2"/>
        <v>0</v>
      </c>
      <c r="V5">
        <f t="shared" si="0"/>
        <v>19</v>
      </c>
      <c r="W5">
        <f t="shared" si="3"/>
        <v>59375</v>
      </c>
      <c r="X5">
        <f t="shared" si="1"/>
        <v>13</v>
      </c>
      <c r="Y5">
        <f t="shared" si="4"/>
        <v>243.75</v>
      </c>
    </row>
    <row r="6" spans="1:31" x14ac:dyDescent="0.3">
      <c r="B6" t="s">
        <v>133</v>
      </c>
      <c r="I6">
        <v>20</v>
      </c>
      <c r="J6">
        <v>160</v>
      </c>
      <c r="K6">
        <v>0</v>
      </c>
      <c r="L6" t="s">
        <v>90</v>
      </c>
      <c r="P6">
        <v>30</v>
      </c>
      <c r="R6">
        <v>640</v>
      </c>
      <c r="S6">
        <v>56</v>
      </c>
      <c r="T6">
        <v>0</v>
      </c>
      <c r="U6">
        <f t="shared" si="2"/>
        <v>0</v>
      </c>
      <c r="V6">
        <f t="shared" si="0"/>
        <v>20</v>
      </c>
      <c r="W6">
        <f t="shared" si="3"/>
        <v>62500</v>
      </c>
      <c r="X6">
        <f t="shared" si="1"/>
        <v>15</v>
      </c>
      <c r="Y6">
        <f t="shared" si="4"/>
        <v>281.25</v>
      </c>
    </row>
    <row r="7" spans="1:31" x14ac:dyDescent="0.3">
      <c r="B7" t="s">
        <v>135</v>
      </c>
      <c r="I7">
        <v>20</v>
      </c>
      <c r="J7">
        <v>160</v>
      </c>
      <c r="K7">
        <v>0</v>
      </c>
      <c r="L7" t="s">
        <v>90</v>
      </c>
      <c r="P7">
        <v>22</v>
      </c>
      <c r="R7">
        <v>720</v>
      </c>
      <c r="S7">
        <v>56</v>
      </c>
      <c r="T7">
        <v>0</v>
      </c>
      <c r="U7">
        <f t="shared" si="2"/>
        <v>0</v>
      </c>
      <c r="V7">
        <f t="shared" si="0"/>
        <v>21</v>
      </c>
      <c r="W7">
        <f t="shared" si="3"/>
        <v>65625</v>
      </c>
      <c r="X7">
        <f t="shared" si="1"/>
        <v>16</v>
      </c>
      <c r="Y7">
        <f t="shared" si="4"/>
        <v>300</v>
      </c>
    </row>
    <row r="8" spans="1:31" x14ac:dyDescent="0.3">
      <c r="B8" t="s">
        <v>139</v>
      </c>
      <c r="I8">
        <v>20</v>
      </c>
      <c r="J8">
        <v>160</v>
      </c>
      <c r="K8">
        <v>0</v>
      </c>
      <c r="L8" t="s">
        <v>90</v>
      </c>
      <c r="P8">
        <v>46</v>
      </c>
      <c r="R8">
        <v>240</v>
      </c>
      <c r="S8">
        <v>56</v>
      </c>
      <c r="T8">
        <v>0</v>
      </c>
      <c r="U8">
        <f t="shared" si="2"/>
        <v>0</v>
      </c>
      <c r="V8">
        <f t="shared" si="0"/>
        <v>11</v>
      </c>
      <c r="W8">
        <f t="shared" si="3"/>
        <v>34375</v>
      </c>
      <c r="X8">
        <f t="shared" si="1"/>
        <v>5</v>
      </c>
      <c r="Y8">
        <f t="shared" si="4"/>
        <v>93.75</v>
      </c>
    </row>
    <row r="9" spans="1:31" x14ac:dyDescent="0.3">
      <c r="B9" t="s">
        <v>136</v>
      </c>
      <c r="I9">
        <v>20</v>
      </c>
      <c r="J9">
        <v>160</v>
      </c>
      <c r="K9">
        <v>0</v>
      </c>
      <c r="L9" t="s">
        <v>90</v>
      </c>
      <c r="P9">
        <v>66</v>
      </c>
      <c r="R9">
        <v>480</v>
      </c>
      <c r="S9">
        <v>56</v>
      </c>
      <c r="T9">
        <v>0</v>
      </c>
      <c r="U9">
        <f t="shared" si="2"/>
        <v>0</v>
      </c>
      <c r="V9">
        <f t="shared" si="0"/>
        <v>18</v>
      </c>
      <c r="W9">
        <f t="shared" si="3"/>
        <v>56250</v>
      </c>
      <c r="X9">
        <f t="shared" si="1"/>
        <v>12</v>
      </c>
      <c r="Y9">
        <f t="shared" si="4"/>
        <v>225</v>
      </c>
    </row>
    <row r="10" spans="1:31" x14ac:dyDescent="0.3">
      <c r="B10" t="s">
        <v>137</v>
      </c>
      <c r="I10">
        <v>20</v>
      </c>
      <c r="J10">
        <v>160</v>
      </c>
      <c r="K10">
        <v>0</v>
      </c>
      <c r="L10" t="s">
        <v>90</v>
      </c>
      <c r="P10">
        <v>40</v>
      </c>
      <c r="R10">
        <v>640</v>
      </c>
      <c r="S10">
        <v>56</v>
      </c>
      <c r="T10">
        <v>0</v>
      </c>
      <c r="U10">
        <f t="shared" si="2"/>
        <v>0</v>
      </c>
      <c r="V10">
        <f t="shared" si="0"/>
        <v>21</v>
      </c>
      <c r="W10">
        <f t="shared" si="3"/>
        <v>65625</v>
      </c>
      <c r="X10">
        <f t="shared" si="1"/>
        <v>15</v>
      </c>
      <c r="Y10">
        <f t="shared" si="4"/>
        <v>281.25</v>
      </c>
    </row>
    <row r="11" spans="1:31" x14ac:dyDescent="0.3">
      <c r="B11" t="s">
        <v>138</v>
      </c>
      <c r="I11">
        <v>20</v>
      </c>
      <c r="J11">
        <v>160</v>
      </c>
      <c r="K11">
        <v>0</v>
      </c>
      <c r="L11" t="s">
        <v>90</v>
      </c>
      <c r="P11">
        <v>16</v>
      </c>
      <c r="R11">
        <v>800</v>
      </c>
      <c r="S11">
        <v>56</v>
      </c>
      <c r="T11">
        <v>0</v>
      </c>
      <c r="U11">
        <f t="shared" si="2"/>
        <v>0</v>
      </c>
      <c r="V11">
        <f t="shared" si="0"/>
        <v>22</v>
      </c>
      <c r="W11">
        <f t="shared" si="3"/>
        <v>68750</v>
      </c>
      <c r="X11">
        <f t="shared" si="1"/>
        <v>17</v>
      </c>
      <c r="Y11">
        <f t="shared" si="4"/>
        <v>318.75</v>
      </c>
    </row>
    <row r="12" spans="1:31" x14ac:dyDescent="0.3">
      <c r="A12" t="s">
        <v>151</v>
      </c>
      <c r="I12">
        <v>16</v>
      </c>
      <c r="J12">
        <v>250</v>
      </c>
      <c r="K12">
        <v>1495</v>
      </c>
      <c r="L12" t="s">
        <v>90</v>
      </c>
      <c r="P12">
        <v>56</v>
      </c>
      <c r="R12">
        <v>400</v>
      </c>
      <c r="S12">
        <v>52.8</v>
      </c>
      <c r="T12">
        <v>0.11700000000000001</v>
      </c>
      <c r="U12">
        <f t="shared" si="2"/>
        <v>60.540480000000002</v>
      </c>
      <c r="V12">
        <f t="shared" si="0"/>
        <v>58</v>
      </c>
      <c r="W12">
        <f t="shared" si="3"/>
        <v>181250</v>
      </c>
      <c r="X12">
        <f t="shared" si="1"/>
        <v>50</v>
      </c>
      <c r="Y12">
        <f t="shared" si="4"/>
        <v>937.5</v>
      </c>
    </row>
    <row r="13" spans="1:31" x14ac:dyDescent="0.3">
      <c r="B13" t="s">
        <v>130</v>
      </c>
      <c r="I13">
        <v>16</v>
      </c>
      <c r="J13">
        <v>250</v>
      </c>
      <c r="K13">
        <v>1495</v>
      </c>
      <c r="L13" t="s">
        <v>90</v>
      </c>
      <c r="P13">
        <v>90</v>
      </c>
      <c r="R13">
        <v>240</v>
      </c>
      <c r="S13">
        <v>52.8</v>
      </c>
      <c r="T13">
        <v>0.11700000000000001</v>
      </c>
      <c r="U13">
        <f t="shared" si="2"/>
        <v>60.540480000000002</v>
      </c>
      <c r="V13">
        <f t="shared" si="0"/>
        <v>55</v>
      </c>
      <c r="W13">
        <f t="shared" si="3"/>
        <v>171875</v>
      </c>
      <c r="X13">
        <f t="shared" si="1"/>
        <v>46</v>
      </c>
      <c r="Y13">
        <f t="shared" si="4"/>
        <v>862.5</v>
      </c>
    </row>
    <row r="14" spans="1:31" x14ac:dyDescent="0.3">
      <c r="B14" t="s">
        <v>131</v>
      </c>
      <c r="I14">
        <v>16</v>
      </c>
      <c r="J14">
        <v>250</v>
      </c>
      <c r="K14">
        <v>1495</v>
      </c>
      <c r="L14" t="s">
        <v>90</v>
      </c>
      <c r="P14">
        <v>69</v>
      </c>
      <c r="R14">
        <v>400</v>
      </c>
      <c r="S14">
        <v>52.8</v>
      </c>
      <c r="T14">
        <v>0.11700000000000001</v>
      </c>
      <c r="U14">
        <f t="shared" si="2"/>
        <v>60.540480000000002</v>
      </c>
      <c r="V14">
        <f t="shared" si="0"/>
        <v>59</v>
      </c>
      <c r="W14">
        <f t="shared" si="3"/>
        <v>184375</v>
      </c>
      <c r="X14">
        <f t="shared" si="1"/>
        <v>50</v>
      </c>
      <c r="Y14">
        <f t="shared" si="4"/>
        <v>937.5</v>
      </c>
    </row>
    <row r="15" spans="1:31" x14ac:dyDescent="0.3">
      <c r="B15" t="s">
        <v>132</v>
      </c>
      <c r="I15">
        <v>16</v>
      </c>
      <c r="J15">
        <v>250</v>
      </c>
      <c r="K15">
        <v>1495</v>
      </c>
      <c r="L15" t="s">
        <v>90</v>
      </c>
      <c r="P15">
        <v>34</v>
      </c>
      <c r="R15">
        <v>560</v>
      </c>
      <c r="S15">
        <v>52.8</v>
      </c>
      <c r="T15">
        <v>0.11700000000000001</v>
      </c>
      <c r="U15">
        <f t="shared" si="2"/>
        <v>60.540480000000002</v>
      </c>
      <c r="V15">
        <f t="shared" si="0"/>
        <v>61</v>
      </c>
      <c r="W15">
        <f t="shared" si="3"/>
        <v>190625</v>
      </c>
      <c r="X15">
        <f t="shared" si="1"/>
        <v>52</v>
      </c>
      <c r="Y15">
        <f t="shared" si="4"/>
        <v>975</v>
      </c>
    </row>
    <row r="16" spans="1:31" x14ac:dyDescent="0.3">
      <c r="B16" t="s">
        <v>133</v>
      </c>
      <c r="I16">
        <v>16</v>
      </c>
      <c r="J16">
        <v>250</v>
      </c>
      <c r="K16">
        <v>1495</v>
      </c>
      <c r="L16" t="s">
        <v>90</v>
      </c>
      <c r="P16">
        <v>28</v>
      </c>
      <c r="R16">
        <v>640</v>
      </c>
      <c r="S16">
        <v>52.8</v>
      </c>
      <c r="T16">
        <v>0.11700000000000001</v>
      </c>
      <c r="U16">
        <f t="shared" si="2"/>
        <v>60.540480000000002</v>
      </c>
      <c r="V16">
        <f t="shared" si="0"/>
        <v>63</v>
      </c>
      <c r="W16">
        <f t="shared" si="3"/>
        <v>196875</v>
      </c>
      <c r="X16">
        <f t="shared" si="1"/>
        <v>54</v>
      </c>
      <c r="Y16">
        <f t="shared" si="4"/>
        <v>1012.5</v>
      </c>
    </row>
    <row r="17" spans="1:25" x14ac:dyDescent="0.3">
      <c r="B17" t="s">
        <v>135</v>
      </c>
      <c r="I17">
        <v>16</v>
      </c>
      <c r="J17">
        <v>250</v>
      </c>
      <c r="K17">
        <v>1495</v>
      </c>
      <c r="L17" t="s">
        <v>90</v>
      </c>
      <c r="P17">
        <v>20</v>
      </c>
      <c r="R17">
        <v>720</v>
      </c>
      <c r="S17">
        <v>52.8</v>
      </c>
      <c r="T17">
        <v>0.11700000000000001</v>
      </c>
      <c r="U17">
        <f t="shared" si="2"/>
        <v>60.540480000000002</v>
      </c>
      <c r="V17">
        <f t="shared" si="0"/>
        <v>64</v>
      </c>
      <c r="W17">
        <f t="shared" si="3"/>
        <v>200000</v>
      </c>
      <c r="X17">
        <f t="shared" si="1"/>
        <v>55</v>
      </c>
      <c r="Y17">
        <f t="shared" si="4"/>
        <v>1031.25</v>
      </c>
    </row>
    <row r="18" spans="1:25" x14ac:dyDescent="0.3">
      <c r="B18" t="s">
        <v>139</v>
      </c>
      <c r="I18">
        <v>16</v>
      </c>
      <c r="J18">
        <v>250</v>
      </c>
      <c r="K18">
        <v>1495</v>
      </c>
      <c r="L18" t="s">
        <v>90</v>
      </c>
      <c r="P18">
        <v>40</v>
      </c>
      <c r="R18">
        <v>240</v>
      </c>
      <c r="S18">
        <v>52.8</v>
      </c>
      <c r="T18">
        <v>0.11700000000000001</v>
      </c>
      <c r="U18">
        <f t="shared" si="2"/>
        <v>60.540480000000002</v>
      </c>
      <c r="V18">
        <f t="shared" si="0"/>
        <v>53</v>
      </c>
      <c r="W18">
        <f t="shared" si="3"/>
        <v>165625</v>
      </c>
      <c r="X18">
        <f t="shared" si="1"/>
        <v>44</v>
      </c>
      <c r="Y18">
        <f t="shared" si="4"/>
        <v>825</v>
      </c>
    </row>
    <row r="19" spans="1:25" x14ac:dyDescent="0.3">
      <c r="A19" t="s">
        <v>152</v>
      </c>
      <c r="B19" t="s">
        <v>130</v>
      </c>
      <c r="I19">
        <v>16</v>
      </c>
      <c r="J19">
        <v>250</v>
      </c>
      <c r="K19">
        <v>0</v>
      </c>
      <c r="L19" t="s">
        <v>90</v>
      </c>
      <c r="P19">
        <v>90</v>
      </c>
      <c r="R19">
        <v>240</v>
      </c>
      <c r="S19">
        <v>52.8</v>
      </c>
      <c r="T19">
        <v>0.11700000000000001</v>
      </c>
      <c r="U19">
        <f t="shared" si="2"/>
        <v>60.540480000000002</v>
      </c>
      <c r="V19">
        <f t="shared" si="0"/>
        <v>16</v>
      </c>
      <c r="W19">
        <f t="shared" ref="W19:W25" si="5">V19*50000/16</f>
        <v>50000</v>
      </c>
      <c r="X19">
        <f t="shared" si="1"/>
        <v>7</v>
      </c>
      <c r="Y19">
        <f t="shared" ref="Y19:Y25" si="6">X19*300/16</f>
        <v>131.25</v>
      </c>
    </row>
    <row r="20" spans="1:25" x14ac:dyDescent="0.3">
      <c r="B20" t="s">
        <v>131</v>
      </c>
      <c r="I20">
        <v>16</v>
      </c>
      <c r="J20">
        <v>250</v>
      </c>
      <c r="K20">
        <v>0</v>
      </c>
      <c r="L20" t="s">
        <v>90</v>
      </c>
      <c r="P20">
        <v>69</v>
      </c>
      <c r="R20">
        <v>400</v>
      </c>
      <c r="S20">
        <v>52.8</v>
      </c>
      <c r="T20">
        <v>0.11700000000000001</v>
      </c>
      <c r="U20">
        <f t="shared" si="2"/>
        <v>60.540480000000002</v>
      </c>
      <c r="V20">
        <f t="shared" si="0"/>
        <v>20</v>
      </c>
      <c r="W20">
        <f t="shared" si="5"/>
        <v>62500</v>
      </c>
      <c r="X20">
        <f t="shared" si="1"/>
        <v>11</v>
      </c>
      <c r="Y20">
        <f t="shared" si="6"/>
        <v>206.25</v>
      </c>
    </row>
    <row r="21" spans="1:25" x14ac:dyDescent="0.3">
      <c r="B21" t="s">
        <v>132</v>
      </c>
      <c r="I21">
        <v>16</v>
      </c>
      <c r="J21">
        <v>250</v>
      </c>
      <c r="K21">
        <v>0</v>
      </c>
      <c r="L21" t="s">
        <v>90</v>
      </c>
      <c r="P21">
        <v>34</v>
      </c>
      <c r="R21">
        <v>560</v>
      </c>
      <c r="S21">
        <v>52.8</v>
      </c>
      <c r="T21">
        <v>0.11700000000000001</v>
      </c>
      <c r="U21">
        <f t="shared" si="2"/>
        <v>60.540480000000002</v>
      </c>
      <c r="V21">
        <f t="shared" si="0"/>
        <v>23</v>
      </c>
      <c r="W21">
        <f t="shared" si="5"/>
        <v>71875</v>
      </c>
      <c r="X21">
        <f t="shared" si="1"/>
        <v>14</v>
      </c>
      <c r="Y21">
        <f t="shared" si="6"/>
        <v>262.5</v>
      </c>
    </row>
    <row r="22" spans="1:25" x14ac:dyDescent="0.3">
      <c r="B22" t="s">
        <v>133</v>
      </c>
      <c r="I22">
        <v>16</v>
      </c>
      <c r="J22">
        <v>250</v>
      </c>
      <c r="K22">
        <v>0</v>
      </c>
      <c r="L22" t="s">
        <v>90</v>
      </c>
      <c r="P22">
        <v>28</v>
      </c>
      <c r="R22">
        <v>640</v>
      </c>
      <c r="S22">
        <v>52.8</v>
      </c>
      <c r="T22">
        <v>0.11700000000000001</v>
      </c>
      <c r="U22">
        <f t="shared" si="2"/>
        <v>60.540480000000002</v>
      </c>
      <c r="V22">
        <f t="shared" si="0"/>
        <v>24</v>
      </c>
      <c r="W22">
        <f t="shared" si="5"/>
        <v>75000</v>
      </c>
      <c r="X22">
        <f t="shared" si="1"/>
        <v>15</v>
      </c>
      <c r="Y22">
        <f t="shared" si="6"/>
        <v>281.25</v>
      </c>
    </row>
    <row r="23" spans="1:25" x14ac:dyDescent="0.3">
      <c r="B23" t="s">
        <v>135</v>
      </c>
      <c r="I23">
        <v>16</v>
      </c>
      <c r="J23">
        <v>250</v>
      </c>
      <c r="K23">
        <v>0</v>
      </c>
      <c r="L23" t="s">
        <v>90</v>
      </c>
      <c r="P23">
        <v>20</v>
      </c>
      <c r="R23">
        <v>720</v>
      </c>
      <c r="S23">
        <v>52.8</v>
      </c>
      <c r="T23">
        <v>0.11700000000000001</v>
      </c>
      <c r="U23">
        <f t="shared" si="2"/>
        <v>60.540480000000002</v>
      </c>
      <c r="V23">
        <f t="shared" si="0"/>
        <v>25</v>
      </c>
      <c r="W23">
        <f t="shared" si="5"/>
        <v>78125</v>
      </c>
      <c r="X23">
        <f t="shared" si="1"/>
        <v>16</v>
      </c>
      <c r="Y23">
        <f t="shared" si="6"/>
        <v>300</v>
      </c>
    </row>
    <row r="24" spans="1:25" x14ac:dyDescent="0.3">
      <c r="B24" t="s">
        <v>139</v>
      </c>
      <c r="I24">
        <v>16</v>
      </c>
      <c r="J24">
        <v>250</v>
      </c>
      <c r="K24">
        <v>0</v>
      </c>
      <c r="L24" t="s">
        <v>90</v>
      </c>
      <c r="P24">
        <v>40</v>
      </c>
      <c r="R24">
        <v>240</v>
      </c>
      <c r="S24">
        <v>52.8</v>
      </c>
      <c r="T24">
        <v>0.11700000000000001</v>
      </c>
      <c r="U24">
        <f t="shared" si="2"/>
        <v>60.540480000000002</v>
      </c>
      <c r="V24">
        <f t="shared" si="0"/>
        <v>15</v>
      </c>
      <c r="W24">
        <f t="shared" si="5"/>
        <v>46875</v>
      </c>
      <c r="X24">
        <f t="shared" si="1"/>
        <v>6</v>
      </c>
      <c r="Y24">
        <f t="shared" si="6"/>
        <v>112.5</v>
      </c>
    </row>
    <row r="25" spans="1:25" x14ac:dyDescent="0.3">
      <c r="A25" t="s">
        <v>159</v>
      </c>
      <c r="I25">
        <v>5</v>
      </c>
      <c r="J25">
        <v>350</v>
      </c>
      <c r="K25">
        <v>3535</v>
      </c>
      <c r="L25" t="s">
        <v>90</v>
      </c>
      <c r="P25">
        <v>40</v>
      </c>
      <c r="R25">
        <v>400</v>
      </c>
      <c r="S25">
        <v>57.7</v>
      </c>
      <c r="T25">
        <v>0.11799999999999999</v>
      </c>
      <c r="U25">
        <f t="shared" ref="U25:U31" si="7">S25*T25*9.8</f>
        <v>66.724280000000007</v>
      </c>
      <c r="V25">
        <f t="shared" si="0"/>
        <v>90</v>
      </c>
      <c r="W25">
        <f t="shared" si="5"/>
        <v>281250</v>
      </c>
      <c r="X25">
        <f t="shared" si="1"/>
        <v>75</v>
      </c>
      <c r="Y25">
        <f t="shared" si="6"/>
        <v>1406.25</v>
      </c>
    </row>
    <row r="26" spans="1:25" x14ac:dyDescent="0.3">
      <c r="B26" t="s">
        <v>130</v>
      </c>
      <c r="I26">
        <v>5</v>
      </c>
      <c r="J26">
        <v>350</v>
      </c>
      <c r="K26">
        <v>3535</v>
      </c>
      <c r="L26" t="s">
        <v>90</v>
      </c>
      <c r="P26">
        <v>90</v>
      </c>
      <c r="R26">
        <v>240</v>
      </c>
      <c r="S26">
        <v>57.7</v>
      </c>
      <c r="T26">
        <v>0.11799999999999999</v>
      </c>
      <c r="U26">
        <f t="shared" si="7"/>
        <v>66.724280000000007</v>
      </c>
      <c r="V26">
        <f t="shared" si="0"/>
        <v>87</v>
      </c>
      <c r="W26">
        <f t="shared" ref="W26:W31" si="8">V26*50000/16</f>
        <v>271875</v>
      </c>
      <c r="X26">
        <f t="shared" si="1"/>
        <v>72</v>
      </c>
      <c r="Y26">
        <f t="shared" ref="Y26:Y31" si="9">X26*300/16</f>
        <v>1350</v>
      </c>
    </row>
    <row r="27" spans="1:25" x14ac:dyDescent="0.3">
      <c r="B27" t="s">
        <v>131</v>
      </c>
      <c r="I27">
        <v>5</v>
      </c>
      <c r="J27">
        <v>350</v>
      </c>
      <c r="K27">
        <v>3535</v>
      </c>
      <c r="L27" t="s">
        <v>90</v>
      </c>
      <c r="P27">
        <v>60</v>
      </c>
      <c r="R27">
        <v>400</v>
      </c>
      <c r="S27">
        <v>57.7</v>
      </c>
      <c r="T27">
        <v>0.11799999999999999</v>
      </c>
      <c r="U27">
        <f t="shared" si="7"/>
        <v>66.724280000000007</v>
      </c>
      <c r="V27">
        <f t="shared" si="0"/>
        <v>91</v>
      </c>
      <c r="W27">
        <f t="shared" si="8"/>
        <v>284375</v>
      </c>
      <c r="X27">
        <f t="shared" si="1"/>
        <v>76</v>
      </c>
      <c r="Y27">
        <f t="shared" si="9"/>
        <v>1425</v>
      </c>
    </row>
    <row r="28" spans="1:25" x14ac:dyDescent="0.3">
      <c r="B28" t="s">
        <v>132</v>
      </c>
      <c r="I28">
        <v>5</v>
      </c>
      <c r="J28">
        <v>350</v>
      </c>
      <c r="K28">
        <v>3535</v>
      </c>
      <c r="L28" t="s">
        <v>90</v>
      </c>
      <c r="P28">
        <v>33</v>
      </c>
      <c r="R28">
        <v>560</v>
      </c>
      <c r="S28">
        <v>57.7</v>
      </c>
      <c r="T28">
        <v>0.11799999999999999</v>
      </c>
      <c r="U28">
        <f t="shared" si="7"/>
        <v>66.724280000000007</v>
      </c>
      <c r="V28">
        <f t="shared" si="0"/>
        <v>94</v>
      </c>
      <c r="W28">
        <f t="shared" si="8"/>
        <v>293750</v>
      </c>
      <c r="X28">
        <f t="shared" si="1"/>
        <v>79</v>
      </c>
      <c r="Y28">
        <f t="shared" si="9"/>
        <v>1481.25</v>
      </c>
    </row>
    <row r="29" spans="1:25" x14ac:dyDescent="0.3">
      <c r="B29" t="s">
        <v>133</v>
      </c>
      <c r="I29">
        <v>5</v>
      </c>
      <c r="J29">
        <v>350</v>
      </c>
      <c r="K29">
        <v>3535</v>
      </c>
      <c r="L29" t="s">
        <v>90</v>
      </c>
      <c r="P29">
        <v>26</v>
      </c>
      <c r="R29">
        <v>640</v>
      </c>
      <c r="S29">
        <v>57.7</v>
      </c>
      <c r="T29">
        <v>0.11799999999999999</v>
      </c>
      <c r="U29">
        <f t="shared" si="7"/>
        <v>66.724280000000007</v>
      </c>
      <c r="V29">
        <f t="shared" si="0"/>
        <v>95</v>
      </c>
      <c r="W29">
        <f t="shared" si="8"/>
        <v>296875</v>
      </c>
      <c r="X29">
        <f t="shared" si="1"/>
        <v>80</v>
      </c>
      <c r="Y29">
        <f t="shared" si="9"/>
        <v>1500</v>
      </c>
    </row>
    <row r="30" spans="1:25" x14ac:dyDescent="0.3">
      <c r="B30" t="s">
        <v>135</v>
      </c>
      <c r="I30">
        <v>5</v>
      </c>
      <c r="J30">
        <v>350</v>
      </c>
      <c r="K30">
        <v>3535</v>
      </c>
      <c r="L30" t="s">
        <v>90</v>
      </c>
      <c r="P30">
        <v>26</v>
      </c>
      <c r="R30">
        <v>720</v>
      </c>
      <c r="S30">
        <v>57.7</v>
      </c>
      <c r="T30">
        <v>0.11799999999999999</v>
      </c>
      <c r="U30">
        <f t="shared" si="7"/>
        <v>66.724280000000007</v>
      </c>
      <c r="V30">
        <f t="shared" si="0"/>
        <v>97</v>
      </c>
      <c r="W30">
        <f t="shared" si="8"/>
        <v>303125</v>
      </c>
      <c r="X30">
        <f t="shared" si="1"/>
        <v>82</v>
      </c>
      <c r="Y30">
        <f t="shared" si="9"/>
        <v>1537.5</v>
      </c>
    </row>
    <row r="31" spans="1:25" x14ac:dyDescent="0.3">
      <c r="B31" t="s">
        <v>139</v>
      </c>
      <c r="I31">
        <v>5</v>
      </c>
      <c r="J31">
        <v>350</v>
      </c>
      <c r="K31">
        <v>3535</v>
      </c>
      <c r="L31" t="s">
        <v>90</v>
      </c>
      <c r="P31">
        <v>48</v>
      </c>
      <c r="R31">
        <v>240</v>
      </c>
      <c r="S31">
        <v>57.7</v>
      </c>
      <c r="T31">
        <v>0.11799999999999999</v>
      </c>
      <c r="U31">
        <f t="shared" si="7"/>
        <v>66.724280000000007</v>
      </c>
      <c r="V31">
        <f t="shared" si="0"/>
        <v>86</v>
      </c>
      <c r="W31">
        <f t="shared" si="8"/>
        <v>268750</v>
      </c>
      <c r="X31">
        <f t="shared" si="1"/>
        <v>71</v>
      </c>
      <c r="Y31">
        <f t="shared" si="9"/>
        <v>1331.25</v>
      </c>
    </row>
    <row r="32" spans="1:25" x14ac:dyDescent="0.3">
      <c r="A32" t="s">
        <v>152</v>
      </c>
      <c r="B32" t="s">
        <v>130</v>
      </c>
      <c r="I32">
        <v>5</v>
      </c>
      <c r="J32">
        <v>350</v>
      </c>
      <c r="K32">
        <v>0</v>
      </c>
      <c r="L32" t="s">
        <v>90</v>
      </c>
      <c r="P32">
        <v>90</v>
      </c>
      <c r="R32">
        <v>240</v>
      </c>
      <c r="S32">
        <v>57.7</v>
      </c>
      <c r="T32">
        <v>0.11799999999999999</v>
      </c>
      <c r="U32">
        <f t="shared" ref="U32:U37" si="10">S32*T32*9.8</f>
        <v>66.724280000000007</v>
      </c>
      <c r="V32">
        <f t="shared" si="0"/>
        <v>28</v>
      </c>
      <c r="W32">
        <f t="shared" ref="W32:W37" si="11">V32*50000/16</f>
        <v>87500</v>
      </c>
      <c r="X32">
        <f t="shared" si="1"/>
        <v>13</v>
      </c>
      <c r="Y32">
        <f t="shared" ref="Y32:Y37" si="12">X32*300/16</f>
        <v>243.75</v>
      </c>
    </row>
    <row r="33" spans="2:25" x14ac:dyDescent="0.3">
      <c r="B33" t="s">
        <v>131</v>
      </c>
      <c r="I33">
        <v>5</v>
      </c>
      <c r="J33">
        <v>350</v>
      </c>
      <c r="K33">
        <v>0</v>
      </c>
      <c r="L33" t="s">
        <v>90</v>
      </c>
      <c r="P33">
        <v>60</v>
      </c>
      <c r="R33">
        <v>400</v>
      </c>
      <c r="S33">
        <v>57.7</v>
      </c>
      <c r="T33">
        <v>0.11799999999999999</v>
      </c>
      <c r="U33">
        <f t="shared" si="10"/>
        <v>66.724280000000007</v>
      </c>
      <c r="V33">
        <f t="shared" si="0"/>
        <v>32</v>
      </c>
      <c r="W33">
        <f t="shared" si="11"/>
        <v>100000</v>
      </c>
      <c r="X33">
        <f t="shared" si="1"/>
        <v>17</v>
      </c>
      <c r="Y33">
        <f t="shared" si="12"/>
        <v>318.75</v>
      </c>
    </row>
    <row r="34" spans="2:25" x14ac:dyDescent="0.3">
      <c r="B34" t="s">
        <v>132</v>
      </c>
      <c r="I34">
        <v>5</v>
      </c>
      <c r="J34">
        <v>350</v>
      </c>
      <c r="K34">
        <v>0</v>
      </c>
      <c r="L34" t="s">
        <v>90</v>
      </c>
      <c r="P34">
        <v>33</v>
      </c>
      <c r="R34">
        <v>560</v>
      </c>
      <c r="S34">
        <v>57.7</v>
      </c>
      <c r="T34">
        <v>0.11799999999999999</v>
      </c>
      <c r="U34">
        <f t="shared" si="10"/>
        <v>66.724280000000007</v>
      </c>
      <c r="V34">
        <f t="shared" si="0"/>
        <v>34</v>
      </c>
      <c r="W34">
        <f t="shared" si="11"/>
        <v>106250</v>
      </c>
      <c r="X34">
        <f t="shared" si="1"/>
        <v>19</v>
      </c>
      <c r="Y34">
        <f t="shared" si="12"/>
        <v>356.25</v>
      </c>
    </row>
    <row r="35" spans="2:25" x14ac:dyDescent="0.3">
      <c r="B35" t="s">
        <v>133</v>
      </c>
      <c r="I35">
        <v>5</v>
      </c>
      <c r="J35">
        <v>350</v>
      </c>
      <c r="K35">
        <v>0</v>
      </c>
      <c r="L35" t="s">
        <v>90</v>
      </c>
      <c r="P35">
        <v>26</v>
      </c>
      <c r="R35">
        <v>640</v>
      </c>
      <c r="S35">
        <v>57.7</v>
      </c>
      <c r="T35">
        <v>0.11799999999999999</v>
      </c>
      <c r="U35">
        <f t="shared" si="10"/>
        <v>66.724280000000007</v>
      </c>
      <c r="V35">
        <f t="shared" si="0"/>
        <v>36</v>
      </c>
      <c r="W35">
        <f t="shared" si="11"/>
        <v>112500</v>
      </c>
      <c r="X35">
        <f t="shared" si="1"/>
        <v>21</v>
      </c>
      <c r="Y35">
        <f t="shared" si="12"/>
        <v>393.75</v>
      </c>
    </row>
    <row r="36" spans="2:25" x14ac:dyDescent="0.3">
      <c r="B36" t="s">
        <v>135</v>
      </c>
      <c r="I36">
        <v>5</v>
      </c>
      <c r="J36">
        <v>350</v>
      </c>
      <c r="K36">
        <v>0</v>
      </c>
      <c r="L36" t="s">
        <v>90</v>
      </c>
      <c r="P36">
        <v>26</v>
      </c>
      <c r="R36">
        <v>720</v>
      </c>
      <c r="S36">
        <v>57.7</v>
      </c>
      <c r="T36">
        <v>0.11799999999999999</v>
      </c>
      <c r="U36">
        <f t="shared" si="10"/>
        <v>66.724280000000007</v>
      </c>
      <c r="V36">
        <f t="shared" si="0"/>
        <v>37</v>
      </c>
      <c r="W36">
        <f t="shared" si="11"/>
        <v>115625</v>
      </c>
      <c r="X36">
        <f t="shared" si="1"/>
        <v>22</v>
      </c>
      <c r="Y36">
        <f t="shared" si="12"/>
        <v>412.5</v>
      </c>
    </row>
    <row r="37" spans="2:25" x14ac:dyDescent="0.3">
      <c r="B37" t="s">
        <v>139</v>
      </c>
      <c r="I37">
        <v>5</v>
      </c>
      <c r="J37">
        <v>350</v>
      </c>
      <c r="K37">
        <v>0</v>
      </c>
      <c r="L37" t="s">
        <v>90</v>
      </c>
      <c r="P37">
        <v>48</v>
      </c>
      <c r="R37">
        <v>240</v>
      </c>
      <c r="S37">
        <v>57.7</v>
      </c>
      <c r="T37">
        <v>0.11799999999999999</v>
      </c>
      <c r="U37">
        <f t="shared" si="10"/>
        <v>66.724280000000007</v>
      </c>
      <c r="V37">
        <f t="shared" si="0"/>
        <v>27</v>
      </c>
      <c r="W37">
        <f t="shared" si="11"/>
        <v>84375</v>
      </c>
      <c r="X37">
        <f t="shared" si="1"/>
        <v>12</v>
      </c>
      <c r="Y37">
        <f t="shared" si="12"/>
        <v>225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2CFCAE-41E9-4295-93E2-AE0B308CC62A}">
  <dimension ref="A1:Z31"/>
  <sheetViews>
    <sheetView topLeftCell="A2" workbookViewId="0">
      <selection activeCell="N20" sqref="N20"/>
    </sheetView>
  </sheetViews>
  <sheetFormatPr defaultRowHeight="14" x14ac:dyDescent="0.3"/>
  <sheetData>
    <row r="1" spans="1:26" x14ac:dyDescent="0.3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  <c r="G1" t="s">
        <v>7</v>
      </c>
      <c r="H1" t="s">
        <v>9</v>
      </c>
      <c r="I1" t="s">
        <v>11</v>
      </c>
      <c r="J1" t="s">
        <v>12</v>
      </c>
      <c r="K1" t="s">
        <v>13</v>
      </c>
      <c r="L1" t="s">
        <v>14</v>
      </c>
      <c r="M1" t="s">
        <v>15</v>
      </c>
      <c r="N1" t="s">
        <v>16</v>
      </c>
      <c r="O1" t="s">
        <v>17</v>
      </c>
      <c r="P1" t="s">
        <v>30</v>
      </c>
      <c r="Q1" t="s">
        <v>19</v>
      </c>
      <c r="R1" t="s">
        <v>28</v>
      </c>
      <c r="S1" t="s">
        <v>20</v>
      </c>
      <c r="T1" t="s">
        <v>27</v>
      </c>
      <c r="U1" s="1" t="s">
        <v>21</v>
      </c>
      <c r="V1" s="1" t="s">
        <v>22</v>
      </c>
      <c r="W1" s="1" t="s">
        <v>23</v>
      </c>
      <c r="X1" s="2" t="s">
        <v>24</v>
      </c>
      <c r="Y1" s="2" t="s">
        <v>29</v>
      </c>
      <c r="Z1" t="s">
        <v>25</v>
      </c>
    </row>
    <row r="2" spans="1:26" x14ac:dyDescent="0.3">
      <c r="A2" t="s">
        <v>79</v>
      </c>
      <c r="B2" t="s">
        <v>78</v>
      </c>
      <c r="D2" t="s">
        <v>80</v>
      </c>
      <c r="E2">
        <v>1992</v>
      </c>
      <c r="F2">
        <v>30</v>
      </c>
      <c r="G2" t="s">
        <v>91</v>
      </c>
      <c r="H2">
        <v>120</v>
      </c>
      <c r="I2" t="s">
        <v>90</v>
      </c>
      <c r="M2">
        <v>118</v>
      </c>
      <c r="N2">
        <v>16</v>
      </c>
      <c r="O2">
        <v>200</v>
      </c>
      <c r="P2">
        <v>47.3</v>
      </c>
      <c r="Q2">
        <f>MEDIAN(0,255,ROUND(P2/20+SQRT(H2)/40+SQRT(M2)/2+(SQRT(O2)-SQRT(185)), 0))</f>
        <v>9</v>
      </c>
      <c r="R2">
        <f>Q2*50000/16</f>
        <v>28125</v>
      </c>
      <c r="S2">
        <f>MEDIAN(0,255,ROUND(SQRT(H2)/200+SQRT(M2)/2+(SQRT(O2)-SQRT(185)),0))</f>
        <v>6</v>
      </c>
      <c r="T2">
        <f>S2*300/16*12</f>
        <v>1350</v>
      </c>
    </row>
    <row r="3" spans="1:26" x14ac:dyDescent="0.3">
      <c r="A3" t="s">
        <v>81</v>
      </c>
      <c r="B3" t="s">
        <v>84</v>
      </c>
      <c r="D3" t="s">
        <v>89</v>
      </c>
      <c r="E3">
        <v>1992</v>
      </c>
      <c r="F3">
        <v>30</v>
      </c>
      <c r="G3" t="s">
        <v>91</v>
      </c>
      <c r="H3">
        <v>120</v>
      </c>
      <c r="I3" t="s">
        <v>90</v>
      </c>
      <c r="M3">
        <v>80</v>
      </c>
      <c r="N3">
        <v>16</v>
      </c>
      <c r="O3">
        <v>240</v>
      </c>
      <c r="P3">
        <v>45.3</v>
      </c>
      <c r="Q3">
        <f t="shared" ref="Q3:Q31" si="0">MEDIAN(0,255,ROUND(P3/20+SQRT(H3)/40+SQRT(M3)/2+(SQRT(O3)-SQRT(185)), 0))</f>
        <v>9</v>
      </c>
      <c r="R3">
        <f t="shared" ref="R3:R5" si="1">Q3*50000/16</f>
        <v>28125</v>
      </c>
      <c r="S3">
        <f t="shared" ref="S3:S31" si="2">MEDIAN(0,255,ROUND(SQRT(H3)/200+SQRT(M3)/2+(SQRT(O3)-SQRT(185)),0))</f>
        <v>6</v>
      </c>
      <c r="T3">
        <f t="shared" ref="T3:T31" si="3">S3*300/16*12</f>
        <v>1350</v>
      </c>
    </row>
    <row r="4" spans="1:26" x14ac:dyDescent="0.3">
      <c r="A4" t="s">
        <v>82</v>
      </c>
      <c r="B4" t="s">
        <v>85</v>
      </c>
      <c r="D4" t="s">
        <v>87</v>
      </c>
      <c r="E4">
        <v>1992</v>
      </c>
      <c r="F4">
        <v>30</v>
      </c>
      <c r="G4" t="s">
        <v>91</v>
      </c>
      <c r="H4">
        <v>120</v>
      </c>
      <c r="I4" t="s">
        <v>90</v>
      </c>
      <c r="M4">
        <v>66</v>
      </c>
      <c r="N4">
        <v>12</v>
      </c>
      <c r="O4">
        <v>360</v>
      </c>
      <c r="P4">
        <v>48.5</v>
      </c>
      <c r="Q4">
        <f t="shared" si="0"/>
        <v>12</v>
      </c>
      <c r="R4">
        <f t="shared" si="1"/>
        <v>37500</v>
      </c>
      <c r="S4">
        <f t="shared" si="2"/>
        <v>9</v>
      </c>
      <c r="T4">
        <f t="shared" si="3"/>
        <v>2025</v>
      </c>
    </row>
    <row r="5" spans="1:26" x14ac:dyDescent="0.3">
      <c r="A5" t="s">
        <v>83</v>
      </c>
      <c r="B5" t="s">
        <v>86</v>
      </c>
      <c r="D5" t="s">
        <v>88</v>
      </c>
      <c r="E5">
        <v>1992</v>
      </c>
      <c r="F5">
        <v>30</v>
      </c>
      <c r="G5" t="s">
        <v>91</v>
      </c>
      <c r="H5">
        <v>120</v>
      </c>
      <c r="I5" t="s">
        <v>90</v>
      </c>
      <c r="M5">
        <v>36</v>
      </c>
      <c r="N5">
        <v>8</v>
      </c>
      <c r="O5">
        <v>480</v>
      </c>
      <c r="P5">
        <v>47.5</v>
      </c>
      <c r="Q5">
        <f t="shared" si="0"/>
        <v>14</v>
      </c>
      <c r="R5">
        <f t="shared" si="1"/>
        <v>43750</v>
      </c>
      <c r="S5">
        <f t="shared" si="2"/>
        <v>11</v>
      </c>
      <c r="T5">
        <f t="shared" si="3"/>
        <v>2475</v>
      </c>
    </row>
    <row r="6" spans="1:26" x14ac:dyDescent="0.3">
      <c r="A6" t="s">
        <v>96</v>
      </c>
      <c r="B6" t="s">
        <v>100</v>
      </c>
      <c r="D6" t="s">
        <v>166</v>
      </c>
      <c r="E6">
        <v>2002</v>
      </c>
      <c r="F6">
        <v>30</v>
      </c>
      <c r="G6" t="s">
        <v>91</v>
      </c>
      <c r="H6">
        <v>160</v>
      </c>
      <c r="I6" t="s">
        <v>90</v>
      </c>
      <c r="M6">
        <v>118</v>
      </c>
      <c r="N6">
        <v>16</v>
      </c>
      <c r="O6">
        <v>200</v>
      </c>
      <c r="P6">
        <v>50</v>
      </c>
      <c r="Q6">
        <f t="shared" si="0"/>
        <v>9</v>
      </c>
      <c r="R6">
        <f>Q6*50000/16</f>
        <v>28125</v>
      </c>
      <c r="S6">
        <f t="shared" si="2"/>
        <v>6</v>
      </c>
      <c r="T6">
        <f t="shared" si="3"/>
        <v>1350</v>
      </c>
    </row>
    <row r="7" spans="1:26" x14ac:dyDescent="0.3">
      <c r="A7" t="s">
        <v>97</v>
      </c>
      <c r="B7" t="s">
        <v>101</v>
      </c>
      <c r="D7" t="s">
        <v>165</v>
      </c>
      <c r="E7">
        <v>2002</v>
      </c>
      <c r="F7">
        <v>30</v>
      </c>
      <c r="G7" t="s">
        <v>91</v>
      </c>
      <c r="H7">
        <v>160</v>
      </c>
      <c r="I7" t="s">
        <v>90</v>
      </c>
      <c r="M7">
        <v>80</v>
      </c>
      <c r="N7">
        <v>16</v>
      </c>
      <c r="O7">
        <v>240</v>
      </c>
      <c r="P7">
        <v>46.4</v>
      </c>
      <c r="Q7">
        <f t="shared" si="0"/>
        <v>9</v>
      </c>
      <c r="R7">
        <f t="shared" ref="R7:R31" si="4">Q7*50000/16</f>
        <v>28125</v>
      </c>
      <c r="S7">
        <f t="shared" si="2"/>
        <v>6</v>
      </c>
      <c r="T7">
        <f t="shared" si="3"/>
        <v>1350</v>
      </c>
    </row>
    <row r="8" spans="1:26" x14ac:dyDescent="0.3">
      <c r="A8" t="s">
        <v>98</v>
      </c>
      <c r="B8" t="s">
        <v>102</v>
      </c>
      <c r="D8" t="s">
        <v>164</v>
      </c>
      <c r="E8">
        <v>2002</v>
      </c>
      <c r="F8">
        <v>30</v>
      </c>
      <c r="G8" t="s">
        <v>91</v>
      </c>
      <c r="H8">
        <v>160</v>
      </c>
      <c r="I8" t="s">
        <v>90</v>
      </c>
      <c r="M8">
        <v>66</v>
      </c>
      <c r="N8">
        <v>12</v>
      </c>
      <c r="O8">
        <v>360</v>
      </c>
      <c r="P8">
        <v>52.9</v>
      </c>
      <c r="Q8">
        <f t="shared" si="0"/>
        <v>12</v>
      </c>
      <c r="R8">
        <f t="shared" si="4"/>
        <v>37500</v>
      </c>
      <c r="S8">
        <f t="shared" si="2"/>
        <v>9</v>
      </c>
      <c r="T8">
        <f t="shared" si="3"/>
        <v>2025</v>
      </c>
    </row>
    <row r="9" spans="1:26" x14ac:dyDescent="0.3">
      <c r="A9" t="s">
        <v>99</v>
      </c>
      <c r="B9" t="s">
        <v>103</v>
      </c>
      <c r="D9" t="s">
        <v>162</v>
      </c>
      <c r="E9">
        <v>2002</v>
      </c>
      <c r="F9">
        <v>30</v>
      </c>
      <c r="G9" t="s">
        <v>91</v>
      </c>
      <c r="H9">
        <v>160</v>
      </c>
      <c r="I9" t="s">
        <v>90</v>
      </c>
      <c r="M9">
        <v>36</v>
      </c>
      <c r="N9">
        <v>8</v>
      </c>
      <c r="O9">
        <v>480</v>
      </c>
      <c r="P9">
        <v>51.3</v>
      </c>
      <c r="Q9">
        <f t="shared" si="0"/>
        <v>14</v>
      </c>
      <c r="R9">
        <f t="shared" si="4"/>
        <v>43750</v>
      </c>
      <c r="S9">
        <f t="shared" si="2"/>
        <v>11</v>
      </c>
      <c r="T9">
        <f t="shared" si="3"/>
        <v>2475</v>
      </c>
    </row>
    <row r="10" spans="1:26" x14ac:dyDescent="0.3">
      <c r="A10" t="s">
        <v>160</v>
      </c>
      <c r="B10" t="s">
        <v>161</v>
      </c>
      <c r="D10" t="s">
        <v>163</v>
      </c>
      <c r="E10">
        <v>2002</v>
      </c>
      <c r="F10">
        <v>30</v>
      </c>
      <c r="G10" t="s">
        <v>91</v>
      </c>
      <c r="H10">
        <v>160</v>
      </c>
      <c r="I10" t="s">
        <v>90</v>
      </c>
      <c r="M10">
        <v>48</v>
      </c>
      <c r="N10">
        <v>8</v>
      </c>
      <c r="O10">
        <v>200</v>
      </c>
      <c r="P10">
        <v>46</v>
      </c>
      <c r="Q10">
        <f t="shared" si="0"/>
        <v>7</v>
      </c>
      <c r="R10">
        <f t="shared" si="4"/>
        <v>21875</v>
      </c>
      <c r="S10">
        <f t="shared" si="2"/>
        <v>4</v>
      </c>
      <c r="T10">
        <f t="shared" si="3"/>
        <v>900</v>
      </c>
    </row>
    <row r="11" spans="1:26" x14ac:dyDescent="0.3">
      <c r="A11" t="s">
        <v>110</v>
      </c>
      <c r="B11" t="s">
        <v>111</v>
      </c>
      <c r="D11" t="s">
        <v>112</v>
      </c>
      <c r="E11">
        <v>1996</v>
      </c>
      <c r="F11">
        <v>30</v>
      </c>
      <c r="G11" t="s">
        <v>91</v>
      </c>
      <c r="H11">
        <v>140</v>
      </c>
      <c r="I11" t="s">
        <v>113</v>
      </c>
      <c r="M11">
        <v>71</v>
      </c>
      <c r="N11">
        <v>12</v>
      </c>
      <c r="O11">
        <v>200</v>
      </c>
      <c r="P11">
        <v>45.1</v>
      </c>
      <c r="Q11">
        <f t="shared" si="0"/>
        <v>7</v>
      </c>
      <c r="R11">
        <f t="shared" si="4"/>
        <v>21875</v>
      </c>
      <c r="S11">
        <f t="shared" si="2"/>
        <v>5</v>
      </c>
      <c r="T11">
        <f t="shared" si="3"/>
        <v>1125</v>
      </c>
    </row>
    <row r="12" spans="1:26" x14ac:dyDescent="0.3">
      <c r="A12" t="s">
        <v>114</v>
      </c>
      <c r="B12" t="s">
        <v>115</v>
      </c>
      <c r="D12" t="s">
        <v>116</v>
      </c>
      <c r="E12">
        <v>1992</v>
      </c>
      <c r="F12">
        <v>30</v>
      </c>
      <c r="G12" t="s">
        <v>91</v>
      </c>
      <c r="H12">
        <v>120</v>
      </c>
      <c r="I12" t="s">
        <v>113</v>
      </c>
      <c r="M12">
        <v>71</v>
      </c>
      <c r="N12">
        <v>12</v>
      </c>
      <c r="O12">
        <v>200</v>
      </c>
      <c r="P12">
        <v>46</v>
      </c>
      <c r="Q12">
        <f t="shared" si="0"/>
        <v>7</v>
      </c>
      <c r="R12">
        <f t="shared" si="4"/>
        <v>21875</v>
      </c>
      <c r="S12">
        <f t="shared" si="2"/>
        <v>5</v>
      </c>
      <c r="T12">
        <f t="shared" si="3"/>
        <v>1125</v>
      </c>
    </row>
    <row r="13" spans="1:26" x14ac:dyDescent="0.3">
      <c r="A13" t="s">
        <v>167</v>
      </c>
      <c r="B13" t="s">
        <v>168</v>
      </c>
      <c r="E13">
        <v>2002</v>
      </c>
      <c r="F13">
        <v>30</v>
      </c>
      <c r="G13" t="s">
        <v>91</v>
      </c>
      <c r="H13">
        <v>160</v>
      </c>
      <c r="I13" t="s">
        <v>113</v>
      </c>
      <c r="M13">
        <v>71</v>
      </c>
      <c r="N13">
        <v>12</v>
      </c>
      <c r="O13">
        <v>200</v>
      </c>
      <c r="P13">
        <v>45.7</v>
      </c>
      <c r="Q13">
        <f t="shared" ref="Q13" si="5">MEDIAN(0,255,ROUND(P13/20+SQRT(H13)/40+SQRT(M13)/2+(SQRT(O13)-SQRT(185)), 0))</f>
        <v>7</v>
      </c>
      <c r="R13">
        <f t="shared" ref="R13" si="6">Q13*50000/16</f>
        <v>21875</v>
      </c>
      <c r="S13">
        <f t="shared" ref="S13" si="7">MEDIAN(0,255,ROUND(SQRT(H13)/200+SQRT(M13)/2+(SQRT(O13)-SQRT(185)),0))</f>
        <v>5</v>
      </c>
      <c r="T13">
        <f t="shared" ref="T13" si="8">S13*300/16*12</f>
        <v>1125</v>
      </c>
    </row>
    <row r="14" spans="1:26" x14ac:dyDescent="0.3">
      <c r="A14" t="s">
        <v>117</v>
      </c>
      <c r="B14" t="s">
        <v>121</v>
      </c>
      <c r="D14" t="s">
        <v>125</v>
      </c>
      <c r="E14">
        <v>1996</v>
      </c>
      <c r="F14">
        <v>30</v>
      </c>
      <c r="G14" t="s">
        <v>91</v>
      </c>
      <c r="H14">
        <v>140</v>
      </c>
      <c r="I14" t="s">
        <v>90</v>
      </c>
      <c r="M14">
        <v>118</v>
      </c>
      <c r="N14">
        <v>16</v>
      </c>
      <c r="O14">
        <v>200</v>
      </c>
      <c r="P14">
        <v>48.8</v>
      </c>
      <c r="Q14">
        <f t="shared" si="0"/>
        <v>9</v>
      </c>
      <c r="R14">
        <f t="shared" si="4"/>
        <v>28125</v>
      </c>
      <c r="S14">
        <f t="shared" si="2"/>
        <v>6</v>
      </c>
      <c r="T14">
        <f t="shared" si="3"/>
        <v>1350</v>
      </c>
    </row>
    <row r="15" spans="1:26" x14ac:dyDescent="0.3">
      <c r="A15" t="s">
        <v>118</v>
      </c>
      <c r="B15" t="s">
        <v>122</v>
      </c>
      <c r="D15" t="s">
        <v>126</v>
      </c>
      <c r="E15">
        <v>1996</v>
      </c>
      <c r="F15">
        <v>30</v>
      </c>
      <c r="G15" t="s">
        <v>91</v>
      </c>
      <c r="H15">
        <v>140</v>
      </c>
      <c r="I15" t="s">
        <v>90</v>
      </c>
      <c r="M15">
        <v>80</v>
      </c>
      <c r="N15">
        <v>16</v>
      </c>
      <c r="O15">
        <v>240</v>
      </c>
      <c r="P15">
        <v>41.6</v>
      </c>
      <c r="Q15">
        <f t="shared" si="0"/>
        <v>9</v>
      </c>
      <c r="R15">
        <f t="shared" si="4"/>
        <v>28125</v>
      </c>
      <c r="S15">
        <f t="shared" si="2"/>
        <v>6</v>
      </c>
      <c r="T15">
        <f t="shared" si="3"/>
        <v>1350</v>
      </c>
    </row>
    <row r="16" spans="1:26" x14ac:dyDescent="0.3">
      <c r="A16" t="s">
        <v>119</v>
      </c>
      <c r="B16" t="s">
        <v>123</v>
      </c>
      <c r="D16" t="s">
        <v>127</v>
      </c>
      <c r="E16">
        <v>1996</v>
      </c>
      <c r="F16">
        <v>30</v>
      </c>
      <c r="G16" t="s">
        <v>91</v>
      </c>
      <c r="H16">
        <v>140</v>
      </c>
      <c r="I16" t="s">
        <v>90</v>
      </c>
      <c r="M16">
        <v>66</v>
      </c>
      <c r="N16">
        <v>12</v>
      </c>
      <c r="O16">
        <v>360</v>
      </c>
      <c r="P16">
        <v>46.5</v>
      </c>
      <c r="Q16">
        <f t="shared" si="0"/>
        <v>12</v>
      </c>
      <c r="R16">
        <f t="shared" si="4"/>
        <v>37500</v>
      </c>
      <c r="S16">
        <f t="shared" si="2"/>
        <v>9</v>
      </c>
      <c r="T16">
        <f t="shared" si="3"/>
        <v>2025</v>
      </c>
    </row>
    <row r="17" spans="1:20" x14ac:dyDescent="0.3">
      <c r="A17" t="s">
        <v>120</v>
      </c>
      <c r="B17" t="s">
        <v>124</v>
      </c>
      <c r="D17" t="s">
        <v>128</v>
      </c>
      <c r="E17">
        <v>1996</v>
      </c>
      <c r="F17">
        <v>30</v>
      </c>
      <c r="G17" t="s">
        <v>91</v>
      </c>
      <c r="H17">
        <v>140</v>
      </c>
      <c r="I17" t="s">
        <v>90</v>
      </c>
      <c r="M17">
        <v>36</v>
      </c>
      <c r="N17">
        <v>8</v>
      </c>
      <c r="O17">
        <v>480</v>
      </c>
      <c r="P17">
        <v>47</v>
      </c>
      <c r="Q17">
        <f t="shared" si="0"/>
        <v>14</v>
      </c>
      <c r="R17">
        <f t="shared" si="4"/>
        <v>43750</v>
      </c>
      <c r="S17">
        <f t="shared" si="2"/>
        <v>11</v>
      </c>
      <c r="T17">
        <f t="shared" si="3"/>
        <v>2475</v>
      </c>
    </row>
    <row r="18" spans="1:20" x14ac:dyDescent="0.3">
      <c r="A18" t="s">
        <v>142</v>
      </c>
      <c r="B18" t="s">
        <v>143</v>
      </c>
      <c r="D18" t="s">
        <v>144</v>
      </c>
      <c r="E18">
        <v>1991</v>
      </c>
      <c r="F18">
        <v>30</v>
      </c>
      <c r="G18" t="s">
        <v>91</v>
      </c>
      <c r="H18">
        <v>120</v>
      </c>
      <c r="I18" t="s">
        <v>90</v>
      </c>
      <c r="M18">
        <v>0</v>
      </c>
      <c r="N18">
        <v>16</v>
      </c>
      <c r="O18">
        <v>185</v>
      </c>
      <c r="P18">
        <v>60</v>
      </c>
      <c r="Q18">
        <f t="shared" si="0"/>
        <v>3</v>
      </c>
      <c r="R18">
        <f t="shared" si="4"/>
        <v>9375</v>
      </c>
      <c r="S18">
        <f t="shared" si="2"/>
        <v>0</v>
      </c>
      <c r="T18">
        <f t="shared" si="3"/>
        <v>0</v>
      </c>
    </row>
    <row r="19" spans="1:20" x14ac:dyDescent="0.3">
      <c r="A19" t="s">
        <v>155</v>
      </c>
      <c r="B19" t="s">
        <v>156</v>
      </c>
      <c r="D19" t="s">
        <v>155</v>
      </c>
      <c r="E19">
        <v>1996</v>
      </c>
      <c r="F19">
        <v>30</v>
      </c>
      <c r="G19" t="s">
        <v>91</v>
      </c>
      <c r="H19">
        <v>140</v>
      </c>
      <c r="I19" t="s">
        <v>90</v>
      </c>
      <c r="M19">
        <v>0</v>
      </c>
      <c r="N19">
        <v>16</v>
      </c>
      <c r="O19">
        <v>185</v>
      </c>
      <c r="P19">
        <v>62</v>
      </c>
      <c r="Q19">
        <f t="shared" si="0"/>
        <v>3</v>
      </c>
      <c r="R19">
        <f t="shared" si="4"/>
        <v>9375</v>
      </c>
      <c r="S19">
        <f t="shared" si="2"/>
        <v>0</v>
      </c>
      <c r="T19">
        <f t="shared" si="3"/>
        <v>0</v>
      </c>
    </row>
    <row r="20" spans="1:20" x14ac:dyDescent="0.3">
      <c r="A20" t="s">
        <v>157</v>
      </c>
      <c r="B20" t="s">
        <v>158</v>
      </c>
      <c r="D20" t="s">
        <v>157</v>
      </c>
      <c r="E20">
        <v>2002</v>
      </c>
      <c r="F20">
        <v>30</v>
      </c>
      <c r="G20" t="s">
        <v>91</v>
      </c>
      <c r="H20">
        <v>160</v>
      </c>
      <c r="I20" t="s">
        <v>113</v>
      </c>
      <c r="M20">
        <v>92</v>
      </c>
      <c r="N20">
        <v>12</v>
      </c>
      <c r="O20">
        <v>200</v>
      </c>
      <c r="P20">
        <v>39.299999999999997</v>
      </c>
      <c r="Q20">
        <f t="shared" si="0"/>
        <v>8</v>
      </c>
      <c r="R20">
        <f t="shared" si="4"/>
        <v>25000</v>
      </c>
      <c r="S20">
        <f t="shared" si="2"/>
        <v>5</v>
      </c>
      <c r="T20">
        <f t="shared" si="3"/>
        <v>1125</v>
      </c>
    </row>
    <row r="21" spans="1:20" x14ac:dyDescent="0.3">
      <c r="A21" t="s">
        <v>169</v>
      </c>
      <c r="B21" t="s">
        <v>178</v>
      </c>
      <c r="E21">
        <v>1991</v>
      </c>
      <c r="F21">
        <v>30</v>
      </c>
      <c r="G21">
        <v>30</v>
      </c>
      <c r="H21">
        <v>120</v>
      </c>
      <c r="I21" t="s">
        <v>90</v>
      </c>
      <c r="M21">
        <v>128</v>
      </c>
      <c r="N21">
        <v>16</v>
      </c>
      <c r="O21">
        <v>144</v>
      </c>
      <c r="P21">
        <v>44.7</v>
      </c>
      <c r="Q21">
        <f t="shared" si="0"/>
        <v>7</v>
      </c>
      <c r="R21">
        <f t="shared" si="4"/>
        <v>21875</v>
      </c>
      <c r="S21">
        <f t="shared" si="2"/>
        <v>4</v>
      </c>
      <c r="T21">
        <f t="shared" si="3"/>
        <v>900</v>
      </c>
    </row>
    <row r="22" spans="1:20" x14ac:dyDescent="0.3">
      <c r="A22" t="s">
        <v>170</v>
      </c>
      <c r="B22" t="s">
        <v>176</v>
      </c>
      <c r="E22">
        <v>1991</v>
      </c>
      <c r="F22">
        <v>30</v>
      </c>
      <c r="G22">
        <v>30</v>
      </c>
      <c r="H22">
        <v>120</v>
      </c>
      <c r="I22" t="s">
        <v>90</v>
      </c>
      <c r="M22">
        <v>80</v>
      </c>
      <c r="N22">
        <v>16</v>
      </c>
      <c r="O22">
        <v>192</v>
      </c>
      <c r="P22">
        <v>50.2</v>
      </c>
      <c r="Q22">
        <f t="shared" si="0"/>
        <v>8</v>
      </c>
      <c r="R22">
        <f t="shared" si="4"/>
        <v>25000</v>
      </c>
      <c r="S22">
        <f t="shared" si="2"/>
        <v>5</v>
      </c>
      <c r="T22">
        <f t="shared" si="3"/>
        <v>1125</v>
      </c>
    </row>
    <row r="23" spans="1:20" x14ac:dyDescent="0.3">
      <c r="A23" t="s">
        <v>171</v>
      </c>
      <c r="B23" t="s">
        <v>177</v>
      </c>
      <c r="E23">
        <v>1991</v>
      </c>
      <c r="F23">
        <v>30</v>
      </c>
      <c r="G23">
        <v>30</v>
      </c>
      <c r="H23">
        <v>120</v>
      </c>
      <c r="I23" t="s">
        <v>90</v>
      </c>
      <c r="M23">
        <v>66</v>
      </c>
      <c r="N23">
        <v>12</v>
      </c>
      <c r="O23">
        <v>288</v>
      </c>
      <c r="P23">
        <v>47</v>
      </c>
      <c r="Q23">
        <f t="shared" si="0"/>
        <v>10</v>
      </c>
      <c r="R23">
        <f t="shared" si="4"/>
        <v>31250</v>
      </c>
      <c r="S23">
        <f t="shared" si="2"/>
        <v>7</v>
      </c>
      <c r="T23">
        <f t="shared" si="3"/>
        <v>1575</v>
      </c>
    </row>
    <row r="24" spans="1:20" x14ac:dyDescent="0.3">
      <c r="A24" t="s">
        <v>172</v>
      </c>
      <c r="B24" t="s">
        <v>175</v>
      </c>
      <c r="E24">
        <v>1991</v>
      </c>
      <c r="F24">
        <v>30</v>
      </c>
      <c r="G24">
        <v>30</v>
      </c>
      <c r="H24">
        <v>120</v>
      </c>
      <c r="I24" t="s">
        <v>90</v>
      </c>
      <c r="M24">
        <v>36</v>
      </c>
      <c r="N24">
        <v>8</v>
      </c>
      <c r="O24">
        <v>480</v>
      </c>
      <c r="P24">
        <v>51.5</v>
      </c>
      <c r="Q24">
        <f t="shared" si="0"/>
        <v>14</v>
      </c>
      <c r="R24">
        <f t="shared" si="4"/>
        <v>43750</v>
      </c>
      <c r="S24">
        <f t="shared" si="2"/>
        <v>11</v>
      </c>
      <c r="T24">
        <f t="shared" si="3"/>
        <v>2475</v>
      </c>
    </row>
    <row r="25" spans="1:20" x14ac:dyDescent="0.3">
      <c r="A25" t="s">
        <v>173</v>
      </c>
      <c r="B25" t="s">
        <v>174</v>
      </c>
      <c r="E25">
        <v>1988</v>
      </c>
      <c r="F25">
        <v>30</v>
      </c>
      <c r="G25">
        <v>10</v>
      </c>
      <c r="H25">
        <v>120</v>
      </c>
      <c r="I25" t="s">
        <v>90</v>
      </c>
      <c r="M25">
        <v>118</v>
      </c>
      <c r="N25">
        <v>16</v>
      </c>
      <c r="O25">
        <v>144</v>
      </c>
      <c r="P25">
        <v>42.5</v>
      </c>
      <c r="Q25">
        <f t="shared" si="0"/>
        <v>6</v>
      </c>
      <c r="R25">
        <f t="shared" si="4"/>
        <v>18750</v>
      </c>
      <c r="S25">
        <f t="shared" si="2"/>
        <v>4</v>
      </c>
      <c r="T25">
        <f t="shared" si="3"/>
        <v>900</v>
      </c>
    </row>
    <row r="26" spans="1:20" x14ac:dyDescent="0.3">
      <c r="A26" t="s">
        <v>179</v>
      </c>
      <c r="B26" t="s">
        <v>180</v>
      </c>
      <c r="E26">
        <v>1988</v>
      </c>
      <c r="F26">
        <v>30</v>
      </c>
      <c r="G26">
        <v>10</v>
      </c>
      <c r="H26">
        <v>120</v>
      </c>
      <c r="I26" t="s">
        <v>90</v>
      </c>
      <c r="M26">
        <v>60</v>
      </c>
      <c r="N26">
        <v>12</v>
      </c>
      <c r="O26">
        <v>288</v>
      </c>
      <c r="P26">
        <v>45</v>
      </c>
      <c r="Q26">
        <f t="shared" si="0"/>
        <v>10</v>
      </c>
      <c r="R26">
        <f t="shared" si="4"/>
        <v>31250</v>
      </c>
      <c r="S26">
        <f t="shared" si="2"/>
        <v>7</v>
      </c>
      <c r="T26">
        <f t="shared" si="3"/>
        <v>1575</v>
      </c>
    </row>
    <row r="27" spans="1:20" x14ac:dyDescent="0.3">
      <c r="A27" t="s">
        <v>184</v>
      </c>
      <c r="B27" t="s">
        <v>185</v>
      </c>
      <c r="E27">
        <v>1988</v>
      </c>
      <c r="F27">
        <v>30</v>
      </c>
      <c r="G27">
        <v>10</v>
      </c>
      <c r="H27">
        <v>120</v>
      </c>
      <c r="I27" t="s">
        <v>90</v>
      </c>
      <c r="M27">
        <v>32</v>
      </c>
      <c r="N27">
        <v>8</v>
      </c>
      <c r="O27">
        <v>480</v>
      </c>
      <c r="P27">
        <v>51.2</v>
      </c>
      <c r="Q27">
        <f t="shared" si="0"/>
        <v>14</v>
      </c>
      <c r="R27">
        <f t="shared" si="4"/>
        <v>43750</v>
      </c>
      <c r="S27">
        <f t="shared" si="2"/>
        <v>11</v>
      </c>
      <c r="T27">
        <f t="shared" si="3"/>
        <v>2475</v>
      </c>
    </row>
    <row r="28" spans="1:20" x14ac:dyDescent="0.3">
      <c r="A28" t="s">
        <v>186</v>
      </c>
      <c r="B28" t="s">
        <v>190</v>
      </c>
      <c r="E28">
        <v>1959</v>
      </c>
      <c r="F28">
        <v>30</v>
      </c>
      <c r="G28">
        <v>35</v>
      </c>
      <c r="H28">
        <v>120</v>
      </c>
      <c r="I28" t="s">
        <v>90</v>
      </c>
      <c r="M28">
        <v>118</v>
      </c>
      <c r="N28">
        <v>16</v>
      </c>
      <c r="O28">
        <v>144</v>
      </c>
      <c r="P28">
        <v>42.5</v>
      </c>
      <c r="Q28">
        <f t="shared" si="0"/>
        <v>6</v>
      </c>
      <c r="R28">
        <f t="shared" si="4"/>
        <v>18750</v>
      </c>
      <c r="S28">
        <f t="shared" si="2"/>
        <v>4</v>
      </c>
      <c r="T28">
        <f t="shared" si="3"/>
        <v>900</v>
      </c>
    </row>
    <row r="29" spans="1:20" x14ac:dyDescent="0.3">
      <c r="A29" t="s">
        <v>187</v>
      </c>
      <c r="B29" t="s">
        <v>190</v>
      </c>
      <c r="E29">
        <v>1976</v>
      </c>
      <c r="F29">
        <v>30</v>
      </c>
      <c r="G29">
        <v>22</v>
      </c>
      <c r="H29">
        <v>120</v>
      </c>
      <c r="I29" t="s">
        <v>90</v>
      </c>
      <c r="M29">
        <v>64</v>
      </c>
      <c r="N29">
        <v>16</v>
      </c>
      <c r="O29">
        <v>192</v>
      </c>
      <c r="P29">
        <v>46</v>
      </c>
      <c r="Q29">
        <f t="shared" si="0"/>
        <v>7</v>
      </c>
      <c r="R29">
        <f t="shared" si="4"/>
        <v>21875</v>
      </c>
      <c r="S29">
        <f t="shared" si="2"/>
        <v>4</v>
      </c>
      <c r="T29">
        <f t="shared" si="3"/>
        <v>900</v>
      </c>
    </row>
    <row r="30" spans="1:20" x14ac:dyDescent="0.3">
      <c r="A30" t="s">
        <v>188</v>
      </c>
      <c r="B30" t="s">
        <v>191</v>
      </c>
      <c r="E30">
        <v>1959</v>
      </c>
      <c r="F30">
        <v>30</v>
      </c>
      <c r="G30">
        <v>35</v>
      </c>
      <c r="H30">
        <v>120</v>
      </c>
      <c r="I30" t="s">
        <v>90</v>
      </c>
      <c r="M30">
        <v>77</v>
      </c>
      <c r="N30">
        <v>12</v>
      </c>
      <c r="O30">
        <v>240</v>
      </c>
      <c r="P30">
        <v>45</v>
      </c>
      <c r="Q30">
        <f t="shared" si="0"/>
        <v>9</v>
      </c>
      <c r="R30">
        <f t="shared" si="4"/>
        <v>28125</v>
      </c>
      <c r="S30">
        <f t="shared" si="2"/>
        <v>6</v>
      </c>
      <c r="T30">
        <f t="shared" si="3"/>
        <v>1350</v>
      </c>
    </row>
    <row r="31" spans="1:20" x14ac:dyDescent="0.3">
      <c r="A31" t="s">
        <v>189</v>
      </c>
      <c r="B31" t="s">
        <v>192</v>
      </c>
      <c r="E31">
        <v>1959</v>
      </c>
      <c r="F31">
        <v>30</v>
      </c>
      <c r="G31">
        <v>35</v>
      </c>
      <c r="H31">
        <v>120</v>
      </c>
      <c r="I31" t="s">
        <v>90</v>
      </c>
      <c r="M31">
        <v>32</v>
      </c>
      <c r="N31">
        <v>8</v>
      </c>
      <c r="O31">
        <v>384</v>
      </c>
      <c r="P31">
        <v>47</v>
      </c>
      <c r="Q31">
        <f t="shared" si="0"/>
        <v>11</v>
      </c>
      <c r="R31">
        <f t="shared" si="4"/>
        <v>34375</v>
      </c>
      <c r="S31">
        <f t="shared" si="2"/>
        <v>9</v>
      </c>
      <c r="T31">
        <f t="shared" si="3"/>
        <v>2025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540264-B3C1-4C71-9FC9-001ABF042657}">
  <dimension ref="A1:AD5"/>
  <sheetViews>
    <sheetView tabSelected="1" topLeftCell="S1" workbookViewId="0">
      <selection activeCell="W4" sqref="W4:W5"/>
    </sheetView>
  </sheetViews>
  <sheetFormatPr defaultRowHeight="14" x14ac:dyDescent="0.3"/>
  <sheetData>
    <row r="1" spans="1:3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60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30</v>
      </c>
      <c r="T1" t="s">
        <v>18</v>
      </c>
      <c r="U1" t="s">
        <v>19</v>
      </c>
      <c r="V1" t="s">
        <v>28</v>
      </c>
      <c r="W1" t="s">
        <v>20</v>
      </c>
      <c r="X1" t="s">
        <v>27</v>
      </c>
      <c r="Y1" s="1" t="s">
        <v>21</v>
      </c>
      <c r="Z1" s="1" t="s">
        <v>22</v>
      </c>
      <c r="AA1" s="1" t="s">
        <v>23</v>
      </c>
      <c r="AB1" s="2" t="s">
        <v>24</v>
      </c>
      <c r="AC1" s="2" t="s">
        <v>29</v>
      </c>
      <c r="AD1" t="s">
        <v>25</v>
      </c>
    </row>
    <row r="2" spans="1:30" x14ac:dyDescent="0.3">
      <c r="A2" t="s">
        <v>145</v>
      </c>
      <c r="B2" t="s">
        <v>146</v>
      </c>
      <c r="F2">
        <v>1987</v>
      </c>
      <c r="G2">
        <v>30</v>
      </c>
      <c r="H2" t="s">
        <v>91</v>
      </c>
      <c r="J2">
        <v>100</v>
      </c>
      <c r="L2" t="s">
        <v>147</v>
      </c>
      <c r="M2" t="s">
        <v>148</v>
      </c>
      <c r="P2">
        <v>61</v>
      </c>
      <c r="Q2">
        <v>16</v>
      </c>
      <c r="R2">
        <v>185</v>
      </c>
      <c r="S2">
        <v>22.5</v>
      </c>
      <c r="U2">
        <f>MEDIAN(0,255,ROUND(S2/20+SQRT(J2)/40+SQRT(P2)/2+(SQRT(R2)-SQRT(185)),0))</f>
        <v>5</v>
      </c>
      <c r="W2">
        <f>MEDIAN(0,255,ROUND(SQRT(J2)/200+SQRT(P2)/2+(SQRT(R2)-SQRT(185))^3,0))</f>
        <v>4</v>
      </c>
    </row>
    <row r="3" spans="1:30" x14ac:dyDescent="0.3">
      <c r="A3" t="s">
        <v>149</v>
      </c>
      <c r="B3" t="s">
        <v>150</v>
      </c>
      <c r="F3">
        <v>1980</v>
      </c>
      <c r="G3">
        <v>30</v>
      </c>
      <c r="H3" t="s">
        <v>91</v>
      </c>
      <c r="J3">
        <v>100</v>
      </c>
      <c r="P3">
        <v>60</v>
      </c>
      <c r="Q3">
        <v>12</v>
      </c>
      <c r="R3">
        <v>185</v>
      </c>
      <c r="S3">
        <v>24</v>
      </c>
      <c r="U3">
        <f>MEDIAN(0,255,ROUND(S3/20+SQRT(J3)/40+SQRT(P3)/2+(SQRT(R3)-SQRT(185)),0))</f>
        <v>5</v>
      </c>
      <c r="W3">
        <f>MEDIAN(0,255,ROUND(SQRT(J3)/200+SQRT(P3)/2+(SQRT(R3)-SQRT(185))^3,0))</f>
        <v>4</v>
      </c>
    </row>
    <row r="4" spans="1:30" x14ac:dyDescent="0.3">
      <c r="A4" t="s">
        <v>182</v>
      </c>
      <c r="B4" t="s">
        <v>183</v>
      </c>
      <c r="F4">
        <v>1958</v>
      </c>
      <c r="G4">
        <v>30</v>
      </c>
      <c r="H4" t="s">
        <v>91</v>
      </c>
      <c r="J4">
        <v>100</v>
      </c>
      <c r="L4" t="s">
        <v>181</v>
      </c>
      <c r="P4">
        <v>52</v>
      </c>
      <c r="Q4">
        <v>8</v>
      </c>
      <c r="R4">
        <v>185</v>
      </c>
      <c r="S4">
        <v>20.6</v>
      </c>
      <c r="U4">
        <f>MEDIAN(0,255,ROUND(S4/20+SQRT(J4)/40+SQRT(P4)/2+(SQRT(R4)-SQRT(185)),0))</f>
        <v>5</v>
      </c>
      <c r="W4">
        <f>MEDIAN(0,255,ROUND(SQRT(J4)/200+SQRT(P4)/2+(SQRT(R4)-SQRT(185))^3,0))</f>
        <v>4</v>
      </c>
    </row>
    <row r="5" spans="1:30" x14ac:dyDescent="0.3">
      <c r="A5" t="s">
        <v>193</v>
      </c>
      <c r="B5" t="s">
        <v>194</v>
      </c>
      <c r="F5">
        <v>1965</v>
      </c>
      <c r="G5">
        <v>30</v>
      </c>
      <c r="H5">
        <v>30</v>
      </c>
      <c r="J5">
        <v>100</v>
      </c>
      <c r="P5">
        <v>60</v>
      </c>
      <c r="Q5">
        <v>12</v>
      </c>
      <c r="R5">
        <v>185</v>
      </c>
      <c r="S5">
        <v>22.2</v>
      </c>
      <c r="U5">
        <f>MEDIAN(0,255,ROUND(S5/20+SQRT(J5)/40+SQRT(P5)/2+(SQRT(R5)-SQRT(185)),0))</f>
        <v>5</v>
      </c>
      <c r="W5">
        <f>MEDIAN(0,255,ROUND(SQRT(J5)/200+SQRT(P5)/2+(SQRT(R5)-SQRT(185))^3,0))</f>
        <v>4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Loco</vt:lpstr>
      <vt:lpstr>MU</vt:lpstr>
      <vt:lpstr>Coaches</vt:lpstr>
      <vt:lpstr>Wagons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天泽 桑</cp:lastModifiedBy>
  <dcterms:created xsi:type="dcterms:W3CDTF">2015-06-05T18:17:20Z</dcterms:created>
  <dcterms:modified xsi:type="dcterms:W3CDTF">2023-12-27T11:40:44Z</dcterms:modified>
</cp:coreProperties>
</file>