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huanghu/Desktop/Aviation/Policy issued by Foreign Reinsurance company/Aviation_FR/04.Rate &amp; Formula/"/>
    </mc:Choice>
  </mc:AlternateContent>
  <xr:revisionPtr revIDLastSave="0" documentId="13_ncr:1_{7F8EBD49-64D8-3B4D-900B-A6C3263B69B1}" xr6:coauthVersionLast="47" xr6:coauthVersionMax="47" xr10:uidLastSave="{00000000-0000-0000-0000-000000000000}"/>
  <bookViews>
    <workbookView xWindow="0" yWindow="480" windowWidth="28800" windowHeight="17520" firstSheet="2" activeTab="9" xr2:uid="{00000000-000D-0000-FFFF-FFFF00000000}"/>
  </bookViews>
  <sheets>
    <sheet name="Aviation Hull &amp; Spares Liabilit" sheetId="1" r:id="rId1"/>
    <sheet name="Aviation Liability Insurance " sheetId="4" r:id="rId2"/>
    <sheet name="Aviation Hull War" sheetId="5" r:id="rId3"/>
    <sheet name="Aviation Deductible Insurance P" sheetId="6" r:id="rId4"/>
    <sheet name="Aviation War,Hi-Jacking &amp; other" sheetId="7" r:id="rId5"/>
    <sheet name="In Orbit Policy" sheetId="9" r:id="rId6"/>
    <sheet name="Drone Hull Insurance" sheetId="10" r:id="rId7"/>
    <sheet name="Drone Liability Insurance" sheetId="11" r:id="rId8"/>
    <sheet name="Crew Personal Accident" sheetId="12" r:id="rId9"/>
    <sheet name="Data" sheetId="2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1" l="1"/>
  <c r="G9" i="11"/>
  <c r="H9" i="11"/>
  <c r="F9" i="10"/>
  <c r="G9" i="10"/>
  <c r="H9" i="10"/>
  <c r="C10" i="9"/>
  <c r="F10" i="9"/>
  <c r="G10" i="9"/>
  <c r="H10" i="9"/>
  <c r="F9" i="9"/>
  <c r="G9" i="9"/>
  <c r="H9" i="9"/>
  <c r="I32" i="7"/>
  <c r="J32" i="7"/>
  <c r="K32" i="7"/>
  <c r="I31" i="7"/>
  <c r="J31" i="7"/>
  <c r="K31" i="7"/>
  <c r="I30" i="7"/>
  <c r="J30" i="7"/>
  <c r="K30" i="7"/>
  <c r="L29" i="7"/>
  <c r="I29" i="7"/>
  <c r="J29" i="7"/>
  <c r="K29" i="7"/>
  <c r="I11" i="7"/>
  <c r="J11" i="7"/>
  <c r="K11" i="7"/>
  <c r="L11" i="7"/>
  <c r="I12" i="7"/>
  <c r="J12" i="7"/>
  <c r="K12" i="7"/>
  <c r="L12" i="7"/>
  <c r="I13" i="7"/>
  <c r="J13" i="7"/>
  <c r="K13" i="7"/>
  <c r="L13" i="7"/>
  <c r="L19" i="7"/>
  <c r="K19" i="7"/>
  <c r="J19" i="7"/>
  <c r="I19" i="7"/>
  <c r="I32" i="6"/>
  <c r="J32" i="6"/>
  <c r="K32" i="6"/>
  <c r="I31" i="6"/>
  <c r="J31" i="6"/>
  <c r="K31" i="6"/>
  <c r="I30" i="6"/>
  <c r="J30" i="6"/>
  <c r="K30" i="6"/>
  <c r="L29" i="6"/>
  <c r="I29" i="6"/>
  <c r="J29" i="6"/>
  <c r="K29" i="6"/>
  <c r="I11" i="6"/>
  <c r="J11" i="6"/>
  <c r="K11" i="6"/>
  <c r="L11" i="6"/>
  <c r="I12" i="6"/>
  <c r="J12" i="6"/>
  <c r="K12" i="6"/>
  <c r="L12" i="6"/>
  <c r="I13" i="6"/>
  <c r="J13" i="6"/>
  <c r="K13" i="6"/>
  <c r="L13" i="6"/>
  <c r="L19" i="6"/>
  <c r="K19" i="6"/>
  <c r="J19" i="6"/>
  <c r="I19" i="6"/>
  <c r="K32" i="5"/>
  <c r="L32" i="5"/>
  <c r="M32" i="5"/>
  <c r="K31" i="5"/>
  <c r="L31" i="5"/>
  <c r="M31" i="5"/>
  <c r="K30" i="5"/>
  <c r="L30" i="5"/>
  <c r="M30" i="5"/>
  <c r="D15" i="5"/>
  <c r="J15" i="5"/>
  <c r="K15" i="5"/>
  <c r="L15" i="5"/>
  <c r="D16" i="5"/>
  <c r="J16" i="5"/>
  <c r="E14" i="5"/>
  <c r="E16" i="5"/>
  <c r="K16" i="5"/>
  <c r="L16" i="5"/>
  <c r="G30" i="5"/>
  <c r="D11" i="5"/>
  <c r="J11" i="5"/>
  <c r="K11" i="5"/>
  <c r="L11" i="5"/>
  <c r="D12" i="5"/>
  <c r="J12" i="5"/>
  <c r="K12" i="5"/>
  <c r="L12" i="5"/>
  <c r="D13" i="5"/>
  <c r="J13" i="5"/>
  <c r="K13" i="5"/>
  <c r="L13" i="5"/>
  <c r="D14" i="5"/>
  <c r="J14" i="5"/>
  <c r="K14" i="5"/>
  <c r="L14" i="5"/>
  <c r="G29" i="5"/>
  <c r="N29" i="5"/>
  <c r="K29" i="5"/>
  <c r="L29" i="5"/>
  <c r="M29" i="5"/>
  <c r="M11" i="5"/>
  <c r="N11" i="5"/>
  <c r="M12" i="5"/>
  <c r="N12" i="5"/>
  <c r="M13" i="5"/>
  <c r="N13" i="5"/>
  <c r="M14" i="5"/>
  <c r="N14" i="5"/>
  <c r="M15" i="5"/>
  <c r="N15" i="5"/>
  <c r="M16" i="5"/>
  <c r="N16" i="5"/>
  <c r="J17" i="5"/>
  <c r="K17" i="5"/>
  <c r="L17" i="5"/>
  <c r="M17" i="5"/>
  <c r="N17" i="5"/>
  <c r="N19" i="5"/>
  <c r="M19" i="5"/>
  <c r="L19" i="5"/>
  <c r="K19" i="5"/>
  <c r="J19" i="5"/>
  <c r="L32" i="4"/>
  <c r="M32" i="4"/>
  <c r="N32" i="4"/>
  <c r="L31" i="4"/>
  <c r="M31" i="4"/>
  <c r="N31" i="4"/>
  <c r="L30" i="4"/>
  <c r="M30" i="4"/>
  <c r="N30" i="4"/>
  <c r="O29" i="4"/>
  <c r="L29" i="4"/>
  <c r="M29" i="4"/>
  <c r="N29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O19" i="4"/>
  <c r="N16" i="4"/>
  <c r="N19" i="4"/>
  <c r="L16" i="4"/>
  <c r="M16" i="4"/>
  <c r="M19" i="4"/>
  <c r="L19" i="4"/>
  <c r="K32" i="1"/>
  <c r="L32" i="1"/>
  <c r="M32" i="1"/>
  <c r="K31" i="1"/>
  <c r="L31" i="1"/>
  <c r="M31" i="1"/>
  <c r="K30" i="1"/>
  <c r="L30" i="1"/>
  <c r="M30" i="1"/>
  <c r="D15" i="1"/>
  <c r="J15" i="1"/>
  <c r="K15" i="1"/>
  <c r="L15" i="1"/>
  <c r="D16" i="1"/>
  <c r="J16" i="1"/>
  <c r="K16" i="1"/>
  <c r="L16" i="1"/>
  <c r="G30" i="1"/>
  <c r="D11" i="1"/>
  <c r="J11" i="1"/>
  <c r="K11" i="1"/>
  <c r="L11" i="1"/>
  <c r="D12" i="1"/>
  <c r="J12" i="1"/>
  <c r="K12" i="1"/>
  <c r="L12" i="1"/>
  <c r="D13" i="1"/>
  <c r="J13" i="1"/>
  <c r="K13" i="1"/>
  <c r="L13" i="1"/>
  <c r="D14" i="1"/>
  <c r="J14" i="1"/>
  <c r="K14" i="1"/>
  <c r="L14" i="1"/>
  <c r="J17" i="1"/>
  <c r="K17" i="1"/>
  <c r="L17" i="1"/>
  <c r="G29" i="1"/>
  <c r="N29" i="1"/>
  <c r="K29" i="1"/>
  <c r="L29" i="1"/>
  <c r="M29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N19" i="1"/>
  <c r="M19" i="1"/>
  <c r="L19" i="1"/>
  <c r="K19" i="1"/>
  <c r="J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C11" authorId="0" shapeId="0" xr:uid="{00000000-0006-0000-00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D11" authorId="0" shapeId="0" xr:uid="{00000000-0006-0000-00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F11" authorId="0" shapeId="0" xr:uid="{00000000-0006-0000-00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G11" authorId="0" shapeId="0" xr:uid="{00000000-0006-0000-00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H11" authorId="0" shapeId="0" xr:uid="{00000000-0006-0000-00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
 </t>
        </r>
      </text>
    </comment>
    <comment ref="C12" authorId="0" shapeId="0" xr:uid="{00000000-0006-0000-0000-000006000000}">
      <text>
        <r>
          <rPr>
            <sz val="9"/>
            <rFont val="Times New Roman"/>
            <family val="1"/>
          </rPr>
          <t xml:space="preserve">Manual Input 
</t>
        </r>
      </text>
    </comment>
    <comment ref="D12" authorId="0" shapeId="0" xr:uid="{00000000-0006-0000-0000-000007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L28" authorId="0" shapeId="0" xr:uid="{00000000-0006-0000-0000-000008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D29" authorId="0" shapeId="0" xr:uid="{00000000-0006-0000-0000-000009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E29" authorId="0" shapeId="0" xr:uid="{00000000-0006-0000-0000-00000A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G29" authorId="0" shapeId="0" xr:uid="{00000000-0006-0000-0000-00000B000000}">
      <text>
        <r>
          <rPr>
            <sz val="9"/>
            <rFont val="Times New Roman"/>
            <family val="1"/>
          </rPr>
          <t xml:space="preserve">Addtition of all the same Percentage of Ceded out RI Gross Premium </t>
        </r>
      </text>
    </comment>
    <comment ref="H29" authorId="0" shapeId="0" xr:uid="{00000000-0006-0000-0000-00000C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G30" authorId="0" shapeId="0" xr:uid="{00000000-0006-0000-0000-00000D000000}">
      <text>
        <r>
          <rPr>
            <sz val="9"/>
            <rFont val="Times New Roman"/>
            <family val="1"/>
          </rPr>
          <t xml:space="preserve">Addtition of all the same Percentage of Ceded out RI Gross Premium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B11" authorId="0" shapeId="0" xr:uid="{00000000-0006-0000-01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C11" authorId="0" shapeId="0" xr:uid="{00000000-0006-0000-01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D11" authorId="0" shapeId="0" xr:uid="{00000000-0006-0000-01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Input, If needed
</t>
        </r>
      </text>
    </comment>
    <comment ref="E11" authorId="0" shapeId="0" xr:uid="{00000000-0006-0000-01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Input, If needed
</t>
        </r>
      </text>
    </comment>
    <comment ref="G11" authorId="0" shapeId="0" xr:uid="{00000000-0006-0000-01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H11" authorId="0" shapeId="0" xr:uid="{00000000-0006-0000-0100-000006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I11" authorId="0" shapeId="0" xr:uid="{00000000-0006-0000-0100-000007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
 </t>
        </r>
      </text>
    </comment>
    <comment ref="E12" authorId="0" shapeId="0" xr:uid="{00000000-0006-0000-0100-000008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M28" authorId="0" shapeId="0" xr:uid="{00000000-0006-0000-0100-000009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E29" authorId="0" shapeId="0" xr:uid="{00000000-0006-0000-0100-00000A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F29" authorId="0" shapeId="0" xr:uid="{00000000-0006-0000-0100-00000B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G29" authorId="0" shapeId="0" xr:uid="{00000000-0006-0000-0100-00000C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H29" authorId="0" shapeId="0" xr:uid="{00000000-0006-0000-0100-00000D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C11" authorId="0" shapeId="0" xr:uid="{00000000-0006-0000-02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D11" authorId="0" shapeId="0" xr:uid="{00000000-0006-0000-02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E11" authorId="0" shapeId="0" xr:uid="{00000000-0006-0000-02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F11" authorId="0" shapeId="0" xr:uid="{00000000-0006-0000-02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G11" authorId="0" shapeId="0" xr:uid="{00000000-0006-0000-02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H11" authorId="0" shapeId="0" xr:uid="{00000000-0006-0000-0200-000006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
 </t>
        </r>
      </text>
    </comment>
    <comment ref="C12" authorId="0" shapeId="0" xr:uid="{00000000-0006-0000-0200-000007000000}">
      <text>
        <r>
          <rPr>
            <sz val="9"/>
            <rFont val="Times New Roman"/>
            <family val="1"/>
          </rPr>
          <t xml:space="preserve">Manual Input 
</t>
        </r>
      </text>
    </comment>
    <comment ref="D12" authorId="0" shapeId="0" xr:uid="{00000000-0006-0000-0200-000008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L28" authorId="0" shapeId="0" xr:uid="{00000000-0006-0000-0200-000009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D29" authorId="0" shapeId="0" xr:uid="{00000000-0006-0000-0200-00000A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E29" authorId="0" shapeId="0" xr:uid="{00000000-0006-0000-0200-00000B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F29" authorId="0" shapeId="0" xr:uid="{00000000-0006-0000-0200-00000C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G29" authorId="0" shapeId="0" xr:uid="{00000000-0006-0000-0200-00000D000000}">
      <text>
        <r>
          <rPr>
            <sz val="9"/>
            <rFont val="Times New Roman"/>
            <family val="1"/>
          </rPr>
          <t xml:space="preserve">Addtition of all the same Percentage of Ceded out RI Gross Premium </t>
        </r>
      </text>
    </comment>
    <comment ref="H29" authorId="0" shapeId="0" xr:uid="{00000000-0006-0000-0200-00000E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G30" authorId="0" shapeId="0" xr:uid="{00000000-0006-0000-0200-00000F000000}">
      <text>
        <r>
          <rPr>
            <sz val="9"/>
            <rFont val="Times New Roman"/>
            <family val="1"/>
          </rPr>
          <t xml:space="preserve">Addtition of all the same Percentage of Ceded out RI Gross Premium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A11" authorId="0" shapeId="0" xr:uid="{00000000-0006-0000-03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B11" authorId="0" shapeId="0" xr:uid="{00000000-0006-0000-03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C11" authorId="0" shapeId="0" xr:uid="{00000000-0006-0000-03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D11" authorId="0" shapeId="0" xr:uid="{00000000-0006-0000-03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F11" authorId="0" shapeId="0" xr:uid="{00000000-0006-0000-03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G11" authorId="0" shapeId="0" xr:uid="{00000000-0006-0000-0300-000006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
 </t>
        </r>
      </text>
    </comment>
    <comment ref="J28" authorId="0" shapeId="0" xr:uid="{00000000-0006-0000-0300-000007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D29" authorId="0" shapeId="0" xr:uid="{00000000-0006-0000-0300-000008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E29" authorId="0" shapeId="0" xr:uid="{00000000-0006-0000-0300-000009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A11" authorId="0" shapeId="0" xr:uid="{00000000-0006-0000-04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B11" authorId="0" shapeId="0" xr:uid="{00000000-0006-0000-04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C11" authorId="0" shapeId="0" xr:uid="{00000000-0006-0000-04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D11" authorId="0" shapeId="0" xr:uid="{00000000-0006-0000-04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E11" authorId="0" shapeId="0" xr:uid="{00000000-0006-0000-04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F11" authorId="0" shapeId="0" xr:uid="{00000000-0006-0000-0400-000006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G11" authorId="0" shapeId="0" xr:uid="{00000000-0006-0000-0400-000007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
 </t>
        </r>
      </text>
    </comment>
    <comment ref="J28" authorId="0" shapeId="0" xr:uid="{00000000-0006-0000-0400-000008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E29" authorId="0" shapeId="0" xr:uid="{00000000-0006-0000-0400-000009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F29" authorId="0" shapeId="0" xr:uid="{00000000-0006-0000-0400-00000A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A9" authorId="0" shapeId="0" xr:uid="{00000000-0006-0000-06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B9" authorId="0" shapeId="0" xr:uid="{00000000-0006-0000-06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C9" authorId="0" shapeId="0" xr:uid="{00000000-0006-0000-06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D9" authorId="0" shapeId="0" xr:uid="{00000000-0006-0000-06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B10" authorId="0" shapeId="0" xr:uid="{00000000-0006-0000-06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</t>
        </r>
      </text>
    </comment>
    <comment ref="G20" authorId="0" shapeId="0" xr:uid="{00000000-0006-0000-0600-000006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D21" authorId="0" shapeId="0" xr:uid="{00000000-0006-0000-0600-000007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C9" authorId="0" shapeId="0" xr:uid="{00000000-0006-0000-07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  <comment ref="D9" authorId="0" shapeId="0" xr:uid="{00000000-0006-0000-07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F9" authorId="0" shapeId="0" xr:uid="{00000000-0006-0000-07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E20" authorId="0" shapeId="0" xr:uid="{00000000-0006-0000-07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B21" authorId="0" shapeId="0" xr:uid="{00000000-0006-0000-07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C9" authorId="0" shapeId="0" xr:uid="{00000000-0006-0000-08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D9" authorId="0" shapeId="0" xr:uid="{00000000-0006-0000-0800-000002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F9" authorId="0" shapeId="0" xr:uid="{00000000-0006-0000-0800-000003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</t>
        </r>
      </text>
    </comment>
    <comment ref="E20" authorId="0" shapeId="0" xr:uid="{00000000-0006-0000-0800-000004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
</t>
        </r>
      </text>
    </comment>
    <comment ref="B21" authorId="0" shapeId="0" xr:uid="{00000000-0006-0000-0800-000005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B11" authorId="0" shapeId="0" xr:uid="{00000000-0006-0000-0900-000001000000}">
      <text>
        <r>
          <rPr>
            <b/>
            <sz val="9"/>
            <rFont val="Times New Roman"/>
            <family val="1"/>
          </rPr>
          <t>mac:</t>
        </r>
        <r>
          <rPr>
            <sz val="9"/>
            <rFont val="Times New Roman"/>
            <family val="1"/>
          </rPr>
          <t xml:space="preserve">
Manual Input </t>
        </r>
      </text>
    </comment>
  </commentList>
</comments>
</file>

<file path=xl/sharedStrings.xml><?xml version="1.0" encoding="utf-8"?>
<sst xmlns="http://schemas.openxmlformats.org/spreadsheetml/2006/main" count="276" uniqueCount="89">
  <si>
    <t xml:space="preserve">A. Hull All Risks &amp; Spares Premium Calculation </t>
  </si>
  <si>
    <t>All Figure in US$</t>
  </si>
  <si>
    <t>Input</t>
  </si>
  <si>
    <t>Output</t>
  </si>
  <si>
    <t>Model of Aircraft</t>
  </si>
  <si>
    <t xml:space="preserve">Risks </t>
  </si>
  <si>
    <t>Risks Percentage</t>
  </si>
  <si>
    <t>ACF Total Amount</t>
  </si>
  <si>
    <t xml:space="preserve">Composite Premium Rate </t>
  </si>
  <si>
    <t>Deposit Premium Percentage</t>
  </si>
  <si>
    <t>Ceded out RI</t>
  </si>
  <si>
    <t>Commission</t>
  </si>
  <si>
    <t xml:space="preserve">ACF Value </t>
  </si>
  <si>
    <t>Gross Premium</t>
  </si>
  <si>
    <t xml:space="preserve">Deposit Premium </t>
  </si>
  <si>
    <t xml:space="preserve">Net R/I Premium </t>
  </si>
  <si>
    <t>SBC Premium</t>
  </si>
  <si>
    <t>B777s &amp; 787s</t>
  </si>
  <si>
    <t xml:space="preserve">Hull All Risks </t>
  </si>
  <si>
    <t>B77s &amp; 787s</t>
  </si>
  <si>
    <t>Hull TLO</t>
  </si>
  <si>
    <t xml:space="preserve">B737s </t>
  </si>
  <si>
    <t>Dash 8s</t>
  </si>
  <si>
    <t xml:space="preserve">Spares </t>
  </si>
  <si>
    <t>Others</t>
  </si>
  <si>
    <t>Total</t>
  </si>
  <si>
    <t xml:space="preserve">Payable in the following Instalments </t>
  </si>
  <si>
    <t>Installment</t>
  </si>
  <si>
    <t>Payment due date</t>
  </si>
  <si>
    <t xml:space="preserve">Total Deposit Premium </t>
  </si>
  <si>
    <t xml:space="preserve">Split Deposit Premium </t>
  </si>
  <si>
    <t>SBC Retention Limit</t>
  </si>
  <si>
    <t>Total Net R/I Premium</t>
  </si>
  <si>
    <t>100% Deposit Premium</t>
  </si>
  <si>
    <t>R/I premium Payable FIC</t>
  </si>
  <si>
    <t>15% Vat on Local Premium</t>
  </si>
  <si>
    <t>1st</t>
  </si>
  <si>
    <t>16.10.2023</t>
  </si>
  <si>
    <t>2nd</t>
  </si>
  <si>
    <t>16.01.2024</t>
  </si>
  <si>
    <t>3rd</t>
  </si>
  <si>
    <t>16.04.2024</t>
  </si>
  <si>
    <t>4th</t>
  </si>
  <si>
    <t>16.07.2024</t>
  </si>
  <si>
    <t xml:space="preserve">B. Liability Premium Calculation </t>
  </si>
  <si>
    <t>Operational Area</t>
  </si>
  <si>
    <t>Passenger No</t>
  </si>
  <si>
    <t>Excess Liability</t>
  </si>
  <si>
    <t>Lead Fee</t>
  </si>
  <si>
    <t xml:space="preserve">R/I Premium </t>
  </si>
  <si>
    <t>International</t>
  </si>
  <si>
    <t>Domestic / Regional</t>
  </si>
  <si>
    <t xml:space="preserve">C. Hull War </t>
  </si>
  <si>
    <t>Value of Aircraft</t>
  </si>
  <si>
    <t xml:space="preserve">D. Hull Deductible </t>
  </si>
  <si>
    <t>Number of Aircraft</t>
  </si>
  <si>
    <t>Premium Per Aircraft</t>
  </si>
  <si>
    <t>B777/ 787</t>
  </si>
  <si>
    <t>Hull Deductible</t>
  </si>
  <si>
    <t>B737-800</t>
  </si>
  <si>
    <t>Dash 8 - 400</t>
  </si>
  <si>
    <t>Total 100% Deposit Premium</t>
  </si>
  <si>
    <t>100% Premium</t>
  </si>
  <si>
    <t>E. Aviation War,Hi-Jacking &amp; other</t>
  </si>
  <si>
    <t xml:space="preserve"> Deposit Premium</t>
  </si>
  <si>
    <t xml:space="preserve"> R/I Premium </t>
  </si>
  <si>
    <t>B777-300ER</t>
  </si>
  <si>
    <t>AVN52E</t>
  </si>
  <si>
    <t>B737-800ER Except S2-AEQ &amp; AEW</t>
  </si>
  <si>
    <t>B737-800ER  S2-AEQ &amp; AEW</t>
  </si>
  <si>
    <t>B787-800ER</t>
  </si>
  <si>
    <t xml:space="preserve">Grand Total </t>
  </si>
  <si>
    <t>Total Deposit Premium</t>
  </si>
  <si>
    <t>Total R/I Premium</t>
  </si>
  <si>
    <t>All Figure in BDT</t>
  </si>
  <si>
    <t xml:space="preserve">Sum Insured </t>
  </si>
  <si>
    <t>Rate of Premium</t>
  </si>
  <si>
    <t>In Orbit Policy</t>
  </si>
  <si>
    <t>Currency</t>
  </si>
  <si>
    <t>Currency Rate in Taka</t>
  </si>
  <si>
    <t>Premium</t>
  </si>
  <si>
    <t xml:space="preserve"> 15%Vat </t>
  </si>
  <si>
    <t xml:space="preserve"> Total Premium </t>
  </si>
  <si>
    <t>EURO</t>
  </si>
  <si>
    <t>BDT</t>
  </si>
  <si>
    <t>Drone Liability Insurance</t>
  </si>
  <si>
    <t>Crew Personal Accident</t>
  </si>
  <si>
    <t xml:space="preserve">This policy formula is not complete due to insufficient information from the customer, they will provide it after finding out the old documents.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</si>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</sst>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00000%"/>
    <numFmt numFmtId="165" formatCode="0.000%"/>
    <numFmt numFmtId="166" formatCode="0.000000000%"/>
    <numFmt numFmtId="167" formatCode="0.0%"/>
    <numFmt numFmtId="168" formatCode="0.000000"/>
    <numFmt numFmtId="169" formatCode="#,##0.00;\-#,##0.00"/>
    <numFmt numFmtId="170" formatCode="_-* #,##0.00_-;\-* #,##0.00_-;_-* &quot;-&quot;??_-;_-@_-"/>
    <numFmt numFmtId="171" formatCode="0.0000000"/>
    <numFmt numFmtId="172" formatCode="0.00000%"/>
    <numFmt numFmtId="173" formatCode="_ * #,##0.00_ ;_ * \-#,##0.00_ ;_ * &quot;-&quot;??_ ;_ @_ "/>
  </numFmts>
  <fonts count="13">
    <font>
      <sz val="11"/>
      <color theme="1"/>
      <name val="Calibri"/>
      <charset val="134"/>
      <scheme val="minor"/>
    </font>
    <font>
      <b/>
      <sz val="16"/>
      <color rgb="FFC00000"/>
      <name val="Times New Roman Bold"/>
    </font>
    <font>
      <sz val="10"/>
      <name val="Arial"/>
      <family val="2"/>
    </font>
    <font>
      <b/>
      <sz val="16"/>
      <color theme="1"/>
      <name val="Times New Roman Bold"/>
      <charset val="134"/>
    </font>
    <font>
      <b/>
      <sz val="12"/>
      <color theme="1"/>
      <name val="Times New Roman Bold"/>
      <charset val="134"/>
    </font>
    <font>
      <b/>
      <sz val="18"/>
      <color theme="7" tint="-0.499984740745262"/>
      <name val="Times New Roman Bold"/>
      <charset val="134"/>
    </font>
    <font>
      <b/>
      <sz val="12"/>
      <name val="Times New Roman Bold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 Bold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3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9" fontId="2" fillId="0" borderId="1" xfId="0" applyNumberFormat="1" applyFont="1" applyBorder="1" applyAlignment="1"/>
    <xf numFmtId="0" fontId="0" fillId="0" borderId="0" xfId="0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170" fontId="2" fillId="0" borderId="1" xfId="1" applyNumberFormat="1" applyFont="1" applyBorder="1" applyAlignment="1"/>
    <xf numFmtId="3" fontId="2" fillId="0" borderId="1" xfId="0" applyNumberFormat="1" applyFont="1" applyBorder="1" applyAlignment="1"/>
    <xf numFmtId="4" fontId="7" fillId="0" borderId="1" xfId="0" applyNumberFormat="1" applyFont="1" applyBorder="1" applyAlignment="1"/>
    <xf numFmtId="9" fontId="8" fillId="0" borderId="1" xfId="0" applyNumberFormat="1" applyFont="1" applyBorder="1" applyAlignment="1"/>
    <xf numFmtId="0" fontId="9" fillId="0" borderId="1" xfId="0" applyFont="1" applyBorder="1" applyAlignment="1">
      <alignment wrapText="1"/>
    </xf>
    <xf numFmtId="4" fontId="7" fillId="0" borderId="1" xfId="0" applyNumberFormat="1" applyFont="1" applyBorder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167" fontId="2" fillId="0" borderId="1" xfId="0" applyNumberFormat="1" applyFont="1" applyBorder="1" applyAlignment="1"/>
    <xf numFmtId="169" fontId="2" fillId="0" borderId="1" xfId="0" applyNumberFormat="1" applyFont="1" applyBorder="1" applyAlignment="1"/>
    <xf numFmtId="4" fontId="2" fillId="0" borderId="1" xfId="0" applyNumberFormat="1" applyFont="1" applyBorder="1" applyAlignment="1"/>
    <xf numFmtId="166" fontId="2" fillId="0" borderId="0" xfId="2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4" fontId="2" fillId="0" borderId="0" xfId="0" applyNumberFormat="1" applyFont="1" applyAlignment="1"/>
    <xf numFmtId="0" fontId="0" fillId="0" borderId="0" xfId="0" applyAlignment="1">
      <alignment horizontal="center" vertical="center"/>
    </xf>
    <xf numFmtId="170" fontId="2" fillId="0" borderId="0" xfId="1" applyNumberFormat="1" applyFont="1" applyAlignment="1"/>
    <xf numFmtId="165" fontId="2" fillId="0" borderId="1" xfId="0" applyNumberFormat="1" applyFont="1" applyBorder="1" applyAlignment="1"/>
    <xf numFmtId="0" fontId="9" fillId="0" borderId="1" xfId="0" applyFont="1" applyBorder="1" applyAlignment="1"/>
    <xf numFmtId="0" fontId="6" fillId="6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/>
    <xf numFmtId="14" fontId="2" fillId="0" borderId="1" xfId="0" applyNumberFormat="1" applyFont="1" applyBorder="1" applyAlignment="1"/>
    <xf numFmtId="10" fontId="2" fillId="0" borderId="1" xfId="0" applyNumberFormat="1" applyFont="1" applyBorder="1" applyAlignment="1"/>
    <xf numFmtId="9" fontId="2" fillId="0" borderId="1" xfId="2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/>
    <xf numFmtId="0" fontId="7" fillId="0" borderId="1" xfId="0" applyFont="1" applyBorder="1" applyAlignment="1"/>
    <xf numFmtId="164" fontId="2" fillId="0" borderId="1" xfId="0" applyNumberFormat="1" applyFont="1" applyBorder="1" applyAlignment="1"/>
    <xf numFmtId="172" fontId="2" fillId="0" borderId="1" xfId="0" applyNumberFormat="1" applyFont="1" applyBorder="1" applyAlignment="1"/>
    <xf numFmtId="0" fontId="0" fillId="0" borderId="1" xfId="0" applyBorder="1">
      <alignment vertical="center"/>
    </xf>
    <xf numFmtId="0" fontId="2" fillId="0" borderId="1" xfId="2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="94" zoomScaleNormal="94" workbookViewId="0">
      <selection activeCell="H36" sqref="H36"/>
    </sheetView>
  </sheetViews>
  <sheetFormatPr baseColWidth="10" defaultColWidth="9" defaultRowHeight="15"/>
  <cols>
    <col min="1" max="1" width="14.1640625" customWidth="1"/>
    <col min="2" max="3" width="12.83203125" customWidth="1"/>
    <col min="4" max="4" width="14"/>
    <col min="5" max="5" width="12.1640625"/>
    <col min="6" max="6" width="13.1640625"/>
    <col min="7" max="9" width="12.1640625"/>
    <col min="10" max="10" width="14"/>
    <col min="11" max="11" width="12.83203125" customWidth="1"/>
    <col min="12" max="12" width="10.6640625"/>
    <col min="13" max="13" width="11.1640625"/>
    <col min="14" max="15" width="9.33203125"/>
  </cols>
  <sheetData>
    <row r="1" spans="1:14">
      <c r="D1" s="50" t="s">
        <v>0</v>
      </c>
      <c r="E1" s="51"/>
      <c r="F1" s="51"/>
      <c r="G1" s="51"/>
      <c r="H1" s="51"/>
      <c r="I1" s="51"/>
      <c r="J1" s="51"/>
      <c r="K1" s="51"/>
      <c r="L1" s="51"/>
    </row>
    <row r="2" spans="1:14">
      <c r="D2" s="51"/>
      <c r="E2" s="51"/>
      <c r="F2" s="51"/>
      <c r="G2" s="51"/>
      <c r="H2" s="51"/>
      <c r="I2" s="51"/>
      <c r="J2" s="51"/>
      <c r="K2" s="51"/>
      <c r="L2" s="51"/>
    </row>
    <row r="3" spans="1:14">
      <c r="D3" s="51"/>
      <c r="E3" s="51"/>
      <c r="F3" s="51"/>
      <c r="G3" s="51"/>
      <c r="H3" s="51"/>
      <c r="I3" s="51"/>
      <c r="J3" s="51"/>
      <c r="K3" s="51"/>
      <c r="L3" s="51"/>
    </row>
    <row r="5" spans="1:14" ht="20">
      <c r="J5" s="47" t="s">
        <v>1</v>
      </c>
      <c r="K5" s="47"/>
      <c r="L5" s="47"/>
    </row>
    <row r="8" spans="1:14">
      <c r="A8" s="48" t="s">
        <v>2</v>
      </c>
      <c r="B8" s="48"/>
      <c r="C8" s="48"/>
      <c r="D8" s="48"/>
      <c r="E8" s="48"/>
      <c r="F8" s="48"/>
      <c r="G8" s="48"/>
      <c r="H8" s="48"/>
      <c r="I8" s="16"/>
      <c r="J8" s="49" t="s">
        <v>3</v>
      </c>
      <c r="K8" s="49"/>
      <c r="L8" s="49"/>
      <c r="M8" s="49"/>
      <c r="N8" s="49"/>
    </row>
    <row r="9" spans="1:14">
      <c r="A9" s="48"/>
      <c r="B9" s="48"/>
      <c r="C9" s="48"/>
      <c r="D9" s="48"/>
      <c r="E9" s="48"/>
      <c r="F9" s="48"/>
      <c r="G9" s="48"/>
      <c r="H9" s="48"/>
      <c r="I9" s="16"/>
      <c r="J9" s="49"/>
      <c r="K9" s="49"/>
      <c r="L9" s="49"/>
      <c r="M9" s="49"/>
      <c r="N9" s="49"/>
    </row>
    <row r="10" spans="1:14" ht="51">
      <c r="A10" s="6" t="s">
        <v>4</v>
      </c>
      <c r="B10" s="28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28" t="s">
        <v>10</v>
      </c>
      <c r="H10" s="6" t="s">
        <v>11</v>
      </c>
      <c r="I10" s="16"/>
      <c r="J10" s="6" t="s">
        <v>12</v>
      </c>
      <c r="K10" s="6" t="s">
        <v>13</v>
      </c>
      <c r="L10" s="6" t="s">
        <v>14</v>
      </c>
      <c r="M10" s="6" t="s">
        <v>15</v>
      </c>
      <c r="N10" s="6" t="s">
        <v>16</v>
      </c>
    </row>
    <row r="11" spans="1:14">
      <c r="A11" s="2" t="s">
        <v>17</v>
      </c>
      <c r="B11" s="2" t="s">
        <v>18</v>
      </c>
      <c r="C11" s="3">
        <v>0.8</v>
      </c>
      <c r="D11" s="11">
        <f>(77366000+77894000+97842000+98597000+100694000+102849000+104712000+103072000+119588000+119542000)</f>
        <v>1002156000</v>
      </c>
      <c r="E11" s="46">
        <v>3.0764E-3</v>
      </c>
      <c r="F11" s="33">
        <v>0.9</v>
      </c>
      <c r="G11" s="33">
        <v>0.97</v>
      </c>
      <c r="H11" s="34">
        <v>6.1499999999999999E-2</v>
      </c>
      <c r="I11" s="16"/>
      <c r="J11" s="10">
        <f>D11*C11</f>
        <v>801724800</v>
      </c>
      <c r="K11" s="19">
        <f>J11*E11</f>
        <v>2466426.17472</v>
      </c>
      <c r="L11" s="19">
        <f>K11*F11</f>
        <v>2219783.5572480001</v>
      </c>
      <c r="M11" s="19">
        <f t="shared" ref="M11:M17" si="0">L11*G11-(L11*G11)*H11</f>
        <v>2020768.8624229305</v>
      </c>
      <c r="N11" s="19">
        <f t="shared" ref="N11:N17" si="1">L11-M11</f>
        <v>199014.69482506951</v>
      </c>
    </row>
    <row r="12" spans="1:14">
      <c r="A12" s="2" t="s">
        <v>19</v>
      </c>
      <c r="B12" s="2" t="s">
        <v>20</v>
      </c>
      <c r="C12" s="3">
        <v>0.2</v>
      </c>
      <c r="D12" s="11">
        <f>(77366000+77894000+97842000+98597000+100694000+102849000+104712000+103072000+119588000+119542000)</f>
        <v>1002156000</v>
      </c>
      <c r="E12" s="46">
        <v>2.4610600000000002E-3</v>
      </c>
      <c r="F12" s="21">
        <v>0.9</v>
      </c>
      <c r="G12" s="21">
        <v>0.97</v>
      </c>
      <c r="H12" s="34">
        <v>6.1499999999999999E-2</v>
      </c>
      <c r="I12" s="20"/>
      <c r="J12" s="10">
        <f t="shared" ref="J12:J17" si="2">D12*C12</f>
        <v>200431200</v>
      </c>
      <c r="K12" s="19">
        <f t="shared" ref="K12:K17" si="3">J12*E12</f>
        <v>493273.20907200006</v>
      </c>
      <c r="L12" s="19">
        <f t="shared" ref="L12:L17" si="4">K12*F12</f>
        <v>443945.88816480007</v>
      </c>
      <c r="M12" s="19">
        <f t="shared" si="0"/>
        <v>404143.91956138489</v>
      </c>
      <c r="N12" s="19">
        <f t="shared" si="1"/>
        <v>39801.968603415182</v>
      </c>
    </row>
    <row r="13" spans="1:14">
      <c r="A13" s="2" t="s">
        <v>21</v>
      </c>
      <c r="B13" s="2" t="s">
        <v>18</v>
      </c>
      <c r="C13" s="3">
        <v>0.8</v>
      </c>
      <c r="D13" s="11">
        <f>(33750000+36135000+5835000+5835000+29400000+29400000)</f>
        <v>140355000</v>
      </c>
      <c r="E13" s="46">
        <v>4.6616000000000001E-3</v>
      </c>
      <c r="F13" s="21">
        <v>0.9</v>
      </c>
      <c r="G13" s="21">
        <v>0.97</v>
      </c>
      <c r="H13" s="34">
        <v>6.1499999999999999E-2</v>
      </c>
      <c r="I13" s="16"/>
      <c r="J13" s="10">
        <f t="shared" si="2"/>
        <v>112284000</v>
      </c>
      <c r="K13" s="19">
        <f t="shared" si="3"/>
        <v>523423.0944</v>
      </c>
      <c r="L13" s="19">
        <f t="shared" si="4"/>
        <v>471080.78496000002</v>
      </c>
      <c r="M13" s="2">
        <f t="shared" si="0"/>
        <v>428846.03718441119</v>
      </c>
      <c r="N13" s="19">
        <f t="shared" si="1"/>
        <v>42234.747775588825</v>
      </c>
    </row>
    <row r="14" spans="1:14">
      <c r="A14" s="2" t="s">
        <v>21</v>
      </c>
      <c r="B14" s="2" t="s">
        <v>20</v>
      </c>
      <c r="C14" s="3">
        <v>0.2</v>
      </c>
      <c r="D14" s="11">
        <f>(33750000+36135000+5835000+5835000+29400000+29400000)</f>
        <v>140355000</v>
      </c>
      <c r="E14" s="46">
        <v>3.7292800000000002E-3</v>
      </c>
      <c r="F14" s="21">
        <v>0.9</v>
      </c>
      <c r="G14" s="21">
        <v>0.97</v>
      </c>
      <c r="H14" s="34">
        <v>6.1499999999999999E-2</v>
      </c>
      <c r="I14" s="16"/>
      <c r="J14" s="10">
        <f t="shared" si="2"/>
        <v>28071000</v>
      </c>
      <c r="K14" s="19">
        <f t="shared" si="3"/>
        <v>104684.61888000001</v>
      </c>
      <c r="L14" s="19">
        <f t="shared" si="4"/>
        <v>94216.156992000004</v>
      </c>
      <c r="M14" s="2">
        <f t="shared" si="0"/>
        <v>85769.20743688225</v>
      </c>
      <c r="N14" s="19">
        <f t="shared" si="1"/>
        <v>8446.9495551177533</v>
      </c>
    </row>
    <row r="15" spans="1:14">
      <c r="A15" s="2" t="s">
        <v>22</v>
      </c>
      <c r="B15" s="2" t="s">
        <v>18</v>
      </c>
      <c r="C15" s="3">
        <v>0.8</v>
      </c>
      <c r="D15" s="11">
        <f>(5302000+21031000+21364000+21405000+8032417)</f>
        <v>77134417</v>
      </c>
      <c r="E15" s="46">
        <v>4.6616000000000001E-3</v>
      </c>
      <c r="F15" s="21">
        <v>0.9</v>
      </c>
      <c r="G15" s="21">
        <v>0.93</v>
      </c>
      <c r="H15" s="34">
        <v>6.1499999999999999E-2</v>
      </c>
      <c r="I15" s="16"/>
      <c r="J15" s="10">
        <f t="shared" si="2"/>
        <v>61707533.600000001</v>
      </c>
      <c r="K15" s="19">
        <f t="shared" si="3"/>
        <v>287655.83862976002</v>
      </c>
      <c r="L15" s="19">
        <f t="shared" si="4"/>
        <v>258890.25476678403</v>
      </c>
      <c r="M15" s="2">
        <f t="shared" si="0"/>
        <v>225960.70881172296</v>
      </c>
      <c r="N15" s="19">
        <f t="shared" si="1"/>
        <v>32929.545955061069</v>
      </c>
    </row>
    <row r="16" spans="1:14">
      <c r="A16" s="2" t="s">
        <v>22</v>
      </c>
      <c r="B16" s="2" t="s">
        <v>20</v>
      </c>
      <c r="C16" s="3">
        <v>0.2</v>
      </c>
      <c r="D16" s="11">
        <f>(5302000+21031000+21364000+21405000+8032417)</f>
        <v>77134417</v>
      </c>
      <c r="E16" s="46">
        <v>3.7299999999999998E-3</v>
      </c>
      <c r="F16" s="21">
        <v>0.9</v>
      </c>
      <c r="G16" s="21">
        <v>0.93</v>
      </c>
      <c r="H16" s="34">
        <v>6.1499999999999999E-2</v>
      </c>
      <c r="I16" s="16"/>
      <c r="J16" s="10">
        <f t="shared" si="2"/>
        <v>15426883.4</v>
      </c>
      <c r="K16" s="19">
        <f t="shared" si="3"/>
        <v>57542.275082</v>
      </c>
      <c r="L16" s="19">
        <f t="shared" si="4"/>
        <v>51788.047573800002</v>
      </c>
      <c r="M16" s="2">
        <f t="shared" si="0"/>
        <v>45200.866862650517</v>
      </c>
      <c r="N16" s="19">
        <f t="shared" si="1"/>
        <v>6587.1807111494854</v>
      </c>
    </row>
    <row r="17" spans="1:14">
      <c r="A17" s="2" t="s">
        <v>23</v>
      </c>
      <c r="B17" s="2" t="s">
        <v>24</v>
      </c>
      <c r="C17" s="12">
        <v>1</v>
      </c>
      <c r="D17" s="11">
        <v>88742000</v>
      </c>
      <c r="E17" s="46">
        <v>1.158E-3</v>
      </c>
      <c r="F17" s="21">
        <v>0.9</v>
      </c>
      <c r="G17" s="21">
        <v>0.97</v>
      </c>
      <c r="H17" s="34">
        <v>6.1499999999999999E-2</v>
      </c>
      <c r="I17" s="16"/>
      <c r="J17" s="10">
        <f t="shared" si="2"/>
        <v>88742000</v>
      </c>
      <c r="K17" s="19">
        <f t="shared" si="3"/>
        <v>102763.23599999999</v>
      </c>
      <c r="L17" s="19">
        <f t="shared" si="4"/>
        <v>92486.912399999987</v>
      </c>
      <c r="M17" s="2">
        <f t="shared" si="0"/>
        <v>84194.998268777985</v>
      </c>
      <c r="N17" s="19">
        <f t="shared" si="1"/>
        <v>8291.9141312220017</v>
      </c>
    </row>
    <row r="18" spans="1:14">
      <c r="A18" s="2"/>
      <c r="B18" s="2"/>
      <c r="C18" s="2"/>
      <c r="D18" s="11"/>
      <c r="E18" s="2"/>
      <c r="F18" s="21"/>
      <c r="G18" s="21"/>
      <c r="H18" s="34"/>
      <c r="I18" s="16"/>
      <c r="J18" s="10"/>
      <c r="K18" s="10"/>
      <c r="L18" s="10"/>
      <c r="M18" s="2"/>
      <c r="N18" s="2"/>
    </row>
    <row r="19" spans="1:14">
      <c r="A19" s="2"/>
      <c r="B19" s="2" t="s">
        <v>25</v>
      </c>
      <c r="C19" s="2"/>
      <c r="D19" s="14"/>
      <c r="E19" s="2"/>
      <c r="F19" s="21"/>
      <c r="G19" s="21"/>
      <c r="H19" s="34"/>
      <c r="I19" s="16"/>
      <c r="J19" s="11">
        <f>SUM(J11:J17)</f>
        <v>1308387417</v>
      </c>
      <c r="K19" s="11">
        <f>SUM(K11:K18)</f>
        <v>4035768.4467837596</v>
      </c>
      <c r="L19" s="11">
        <f t="shared" ref="L19:N19" si="5">SUM(L11:L18)</f>
        <v>3632191.6021053842</v>
      </c>
      <c r="M19" s="11">
        <f t="shared" si="5"/>
        <v>3294884.6005487605</v>
      </c>
      <c r="N19" s="11">
        <f t="shared" si="5"/>
        <v>337307.00155662379</v>
      </c>
    </row>
    <row r="20" spans="1:14">
      <c r="B20" s="16"/>
      <c r="C20" s="16"/>
      <c r="D20" s="16"/>
      <c r="E20" s="23"/>
      <c r="F20" s="23"/>
      <c r="G20" s="23"/>
      <c r="H20" s="23"/>
      <c r="I20" s="23"/>
      <c r="J20" s="23"/>
      <c r="K20" s="16"/>
      <c r="L20" s="16"/>
      <c r="M20" s="25"/>
      <c r="N20" s="16"/>
    </row>
    <row r="21" spans="1:14">
      <c r="B21" s="16"/>
      <c r="C21" s="16"/>
      <c r="D21" s="16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>
      <c r="B22" s="16"/>
      <c r="C22" s="16"/>
      <c r="D22" s="16"/>
      <c r="E22" s="23"/>
      <c r="F22" s="23"/>
      <c r="G22" s="23"/>
      <c r="H22" s="23"/>
      <c r="I22" s="23"/>
      <c r="J22" s="23"/>
      <c r="K22" s="23"/>
      <c r="L22" s="23"/>
      <c r="M22" s="23"/>
      <c r="N22" s="16"/>
    </row>
    <row r="23" spans="1:14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>
      <c r="B24" s="16"/>
      <c r="C24" s="16"/>
      <c r="D24" s="52" t="s">
        <v>26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>
      <c r="B25" s="16"/>
      <c r="C25" s="16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3"/>
      <c r="N26" s="23"/>
    </row>
    <row r="27" spans="1:14" ht="23">
      <c r="B27" s="16"/>
      <c r="C27" s="16"/>
      <c r="D27" s="48" t="s">
        <v>2</v>
      </c>
      <c r="E27" s="48"/>
      <c r="F27" s="48"/>
      <c r="G27" s="48"/>
      <c r="H27" s="48"/>
      <c r="I27" s="48"/>
      <c r="K27" s="49" t="s">
        <v>3</v>
      </c>
      <c r="L27" s="49"/>
      <c r="M27" s="49"/>
      <c r="N27" s="49"/>
    </row>
    <row r="28" spans="1:14" ht="68">
      <c r="B28" s="16"/>
      <c r="C28" s="16"/>
      <c r="D28" s="6" t="s">
        <v>27</v>
      </c>
      <c r="E28" s="6" t="s">
        <v>28</v>
      </c>
      <c r="F28" s="6" t="s">
        <v>29</v>
      </c>
      <c r="G28" s="6" t="s">
        <v>30</v>
      </c>
      <c r="H28" s="6" t="s">
        <v>31</v>
      </c>
      <c r="I28" s="6" t="s">
        <v>32</v>
      </c>
      <c r="K28" s="36" t="s">
        <v>33</v>
      </c>
      <c r="L28" s="37" t="s">
        <v>34</v>
      </c>
      <c r="M28" s="36" t="s">
        <v>16</v>
      </c>
      <c r="N28" s="37" t="s">
        <v>35</v>
      </c>
    </row>
    <row r="29" spans="1:14">
      <c r="B29" s="16"/>
      <c r="C29" s="16"/>
      <c r="D29" s="31" t="s">
        <v>36</v>
      </c>
      <c r="E29" s="11" t="s">
        <v>37</v>
      </c>
      <c r="F29" s="19">
        <v>3632191.6</v>
      </c>
      <c r="G29" s="19">
        <f>L11+L12+L13+L14+L17</f>
        <v>3321513.2997647999</v>
      </c>
      <c r="H29" s="3">
        <v>0.03</v>
      </c>
      <c r="I29" s="19">
        <v>3294884.6</v>
      </c>
      <c r="K29" s="38">
        <f>F29/4</f>
        <v>908047.9</v>
      </c>
      <c r="L29" s="11">
        <f>I29/4</f>
        <v>823721.15</v>
      </c>
      <c r="M29" s="9">
        <f>K29-L29</f>
        <v>84326.75</v>
      </c>
      <c r="N29" s="19">
        <f>(G29*H29+G30*H30)*15%</f>
        <v>18208.932023517733</v>
      </c>
    </row>
    <row r="30" spans="1:14">
      <c r="D30" s="31" t="s">
        <v>38</v>
      </c>
      <c r="E30" s="11" t="s">
        <v>39</v>
      </c>
      <c r="F30" s="19"/>
      <c r="G30" s="19">
        <f>L15+L16</f>
        <v>310678.30234058405</v>
      </c>
      <c r="H30" s="3">
        <v>7.0000000000000007E-2</v>
      </c>
      <c r="I30" s="19"/>
      <c r="K30" s="38">
        <f>F29/4</f>
        <v>908047.9</v>
      </c>
      <c r="L30" s="11">
        <f>I29/4</f>
        <v>823721.15</v>
      </c>
      <c r="M30" s="9">
        <f t="shared" ref="M30:M32" si="6">K30-L30</f>
        <v>84326.75</v>
      </c>
      <c r="N30" s="19"/>
    </row>
    <row r="31" spans="1:14">
      <c r="D31" s="31" t="s">
        <v>40</v>
      </c>
      <c r="E31" s="11" t="s">
        <v>41</v>
      </c>
      <c r="F31" s="19"/>
      <c r="G31" s="19"/>
      <c r="H31" s="19"/>
      <c r="I31" s="19"/>
      <c r="K31" s="38">
        <f>F29/4</f>
        <v>908047.9</v>
      </c>
      <c r="L31" s="11">
        <f>I29/4</f>
        <v>823721.15</v>
      </c>
      <c r="M31" s="9">
        <f t="shared" si="6"/>
        <v>84326.75</v>
      </c>
      <c r="N31" s="39"/>
    </row>
    <row r="32" spans="1:14">
      <c r="D32" s="31" t="s">
        <v>42</v>
      </c>
      <c r="E32" s="11" t="s">
        <v>43</v>
      </c>
      <c r="F32" s="19"/>
      <c r="G32" s="19"/>
      <c r="H32" s="19"/>
      <c r="I32" s="19"/>
      <c r="K32" s="38">
        <f>F29/4</f>
        <v>908047.9</v>
      </c>
      <c r="L32" s="11">
        <f>I29/4</f>
        <v>823721.15</v>
      </c>
      <c r="M32" s="9">
        <f t="shared" si="6"/>
        <v>84326.75</v>
      </c>
      <c r="N32" s="2"/>
    </row>
  </sheetData>
  <mergeCells count="7">
    <mergeCell ref="J5:L5"/>
    <mergeCell ref="D27:I27"/>
    <mergeCell ref="K27:N27"/>
    <mergeCell ref="D1:L3"/>
    <mergeCell ref="A8:H9"/>
    <mergeCell ref="J8:N9"/>
    <mergeCell ref="D24:N25"/>
  </mergeCells>
  <dataValidations count="1">
    <dataValidation allowBlank="1" showInputMessage="1" showErrorMessage="1" sqref="C11 C12" xr:uid="{00000000-0002-0000-0000-000001000000}"/>
  </dataValidations>
  <pageMargins left="0.75" right="0.75" top="1" bottom="1" header="0.51180555555555596" footer="0.51180555555555596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Data!$A$2:$A$3</xm:f>
          </x14:formula1>
          <xm:sqref>B11 B12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tabSelected="1" workbookViewId="0">
      <selection activeCell="D12" sqref="D12"/>
    </sheetView>
  </sheetViews>
  <sheetFormatPr baseColWidth="10" defaultColWidth="9" defaultRowHeight="15"/>
  <cols>
    <col min="1" max="2" width="20.5" customWidth="1"/>
    <col min="3" max="3" width="23.6640625" customWidth="1"/>
  </cols>
  <sheetData>
    <row r="1" spans="1:3" ht="20">
      <c r="A1" s="1" t="s">
        <v>5</v>
      </c>
      <c r="B1" s="1" t="s">
        <v>88</v>
      </c>
      <c r="C1" s="1" t="s">
        <v>4</v>
      </c>
    </row>
    <row r="2" spans="1:3">
      <c r="A2" s="2" t="s">
        <v>18</v>
      </c>
      <c r="B2" s="3">
        <v>0.8</v>
      </c>
      <c r="C2" s="2" t="s">
        <v>17</v>
      </c>
    </row>
    <row r="3" spans="1:3">
      <c r="A3" s="2" t="s">
        <v>20</v>
      </c>
      <c r="B3" s="3">
        <v>0.2</v>
      </c>
      <c r="C3" s="2" t="s">
        <v>19</v>
      </c>
    </row>
    <row r="4" spans="1:3">
      <c r="A4" s="2"/>
      <c r="B4" s="2"/>
      <c r="C4" s="2" t="s">
        <v>21</v>
      </c>
    </row>
    <row r="5" spans="1:3">
      <c r="A5" s="2"/>
      <c r="B5" s="2"/>
      <c r="C5" s="2" t="s">
        <v>21</v>
      </c>
    </row>
    <row r="6" spans="1:3">
      <c r="A6" s="2"/>
      <c r="B6" s="2"/>
      <c r="C6" s="2" t="s">
        <v>22</v>
      </c>
    </row>
    <row r="7" spans="1:3">
      <c r="A7" s="2"/>
      <c r="B7" s="2"/>
      <c r="C7" s="2" t="s">
        <v>22</v>
      </c>
    </row>
    <row r="8" spans="1:3">
      <c r="C8" s="2" t="s">
        <v>23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opLeftCell="B1" zoomScale="98" zoomScaleNormal="98" workbookViewId="0">
      <selection activeCell="O15" sqref="O15"/>
    </sheetView>
  </sheetViews>
  <sheetFormatPr baseColWidth="10" defaultColWidth="9" defaultRowHeight="15"/>
  <cols>
    <col min="1" max="1" width="14.1640625" customWidth="1"/>
    <col min="2" max="4" width="12.83203125" customWidth="1"/>
    <col min="5" max="5" width="14"/>
    <col min="6" max="6" width="12.1640625"/>
    <col min="7" max="7" width="13.1640625"/>
    <col min="8" max="11" width="12.1640625"/>
    <col min="12" max="12" width="12.83203125" customWidth="1"/>
    <col min="13" max="13" width="10.6640625"/>
    <col min="14" max="14" width="11.1640625"/>
    <col min="15" max="16" width="9.33203125"/>
  </cols>
  <sheetData>
    <row r="1" spans="1:15">
      <c r="E1" s="50" t="s">
        <v>44</v>
      </c>
      <c r="F1" s="51"/>
      <c r="G1" s="51"/>
      <c r="H1" s="51"/>
      <c r="I1" s="51"/>
      <c r="J1" s="51"/>
      <c r="K1" s="51"/>
      <c r="L1" s="51"/>
      <c r="M1" s="51"/>
    </row>
    <row r="2" spans="1:15">
      <c r="E2" s="51"/>
      <c r="F2" s="51"/>
      <c r="G2" s="51"/>
      <c r="H2" s="51"/>
      <c r="I2" s="51"/>
      <c r="J2" s="51"/>
      <c r="K2" s="51"/>
      <c r="L2" s="51"/>
      <c r="M2" s="51"/>
    </row>
    <row r="3" spans="1:15">
      <c r="E3" s="51"/>
      <c r="F3" s="51"/>
      <c r="G3" s="51"/>
      <c r="H3" s="51"/>
      <c r="I3" s="51"/>
      <c r="J3" s="51"/>
      <c r="K3" s="51"/>
      <c r="L3" s="51"/>
      <c r="M3" s="51"/>
    </row>
    <row r="8" spans="1:15">
      <c r="A8" s="48" t="s">
        <v>2</v>
      </c>
      <c r="B8" s="48"/>
      <c r="C8" s="48"/>
      <c r="D8" s="48"/>
      <c r="E8" s="48"/>
      <c r="F8" s="48"/>
      <c r="G8" s="48"/>
      <c r="H8" s="48"/>
      <c r="I8" s="48"/>
      <c r="J8" s="16"/>
      <c r="L8" s="49" t="s">
        <v>3</v>
      </c>
      <c r="M8" s="49"/>
      <c r="N8" s="49"/>
      <c r="O8" s="49"/>
    </row>
    <row r="9" spans="1:15">
      <c r="A9" s="48"/>
      <c r="B9" s="48"/>
      <c r="C9" s="48"/>
      <c r="D9" s="48"/>
      <c r="E9" s="48"/>
      <c r="F9" s="48"/>
      <c r="G9" s="48"/>
      <c r="H9" s="48"/>
      <c r="I9" s="48"/>
      <c r="J9" s="16"/>
      <c r="K9" s="16"/>
      <c r="L9" s="49"/>
      <c r="M9" s="49"/>
      <c r="N9" s="49"/>
      <c r="O9" s="49"/>
    </row>
    <row r="10" spans="1:15" ht="51">
      <c r="A10" s="6" t="s">
        <v>4</v>
      </c>
      <c r="B10" s="6" t="s">
        <v>45</v>
      </c>
      <c r="C10" s="6" t="s">
        <v>46</v>
      </c>
      <c r="D10" s="6" t="s">
        <v>47</v>
      </c>
      <c r="E10" s="6" t="s">
        <v>48</v>
      </c>
      <c r="F10" s="6" t="s">
        <v>8</v>
      </c>
      <c r="G10" s="6" t="s">
        <v>9</v>
      </c>
      <c r="H10" s="28" t="s">
        <v>10</v>
      </c>
      <c r="I10" s="6" t="s">
        <v>11</v>
      </c>
      <c r="J10" s="16"/>
      <c r="K10" s="16"/>
      <c r="L10" s="6" t="s">
        <v>13</v>
      </c>
      <c r="M10" s="6" t="s">
        <v>14</v>
      </c>
      <c r="N10" s="28" t="s">
        <v>49</v>
      </c>
      <c r="O10" s="6" t="s">
        <v>16</v>
      </c>
    </row>
    <row r="11" spans="1:15">
      <c r="A11" s="2" t="s">
        <v>17</v>
      </c>
      <c r="B11" s="2" t="s">
        <v>50</v>
      </c>
      <c r="C11" s="2">
        <v>1637290</v>
      </c>
      <c r="D11" s="2">
        <v>228000</v>
      </c>
      <c r="E11" s="11">
        <v>1200</v>
      </c>
      <c r="F11" s="43">
        <v>0.79379980000000006</v>
      </c>
      <c r="G11" s="33">
        <v>0.9</v>
      </c>
      <c r="H11" s="33">
        <v>0.98</v>
      </c>
      <c r="I11" s="34">
        <v>6.1499999999999999E-2</v>
      </c>
      <c r="J11" s="16"/>
      <c r="K11" s="16"/>
      <c r="L11" s="18">
        <f>C11*F11</f>
        <v>1299680.4745420001</v>
      </c>
      <c r="M11" s="19">
        <f>L11*G11</f>
        <v>1169712.4270878001</v>
      </c>
      <c r="N11" s="19">
        <f>M11*H11-(M11*H11)*I11</f>
        <v>1075819.6105654624</v>
      </c>
      <c r="O11" s="19">
        <f>M11-N11</f>
        <v>93892.816522337729</v>
      </c>
    </row>
    <row r="12" spans="1:15" ht="28">
      <c r="A12" s="2" t="s">
        <v>19</v>
      </c>
      <c r="B12" s="7" t="s">
        <v>51</v>
      </c>
      <c r="C12" s="42">
        <v>1615075</v>
      </c>
      <c r="D12" s="42"/>
      <c r="E12" s="11"/>
      <c r="F12" s="44">
        <v>0.74750000000000005</v>
      </c>
      <c r="G12" s="21">
        <v>0.9</v>
      </c>
      <c r="H12" s="21">
        <v>0.98</v>
      </c>
      <c r="I12" s="34">
        <v>6.1499999999999999E-2</v>
      </c>
      <c r="J12" s="20"/>
      <c r="K12" s="20"/>
      <c r="L12" s="19">
        <f>C12*F12</f>
        <v>1207268.5625</v>
      </c>
      <c r="M12" s="19">
        <f>L12*G12</f>
        <v>1086541.70625</v>
      </c>
      <c r="N12" s="19">
        <f>M12*H12-(M12*H12)*I12</f>
        <v>999325.00348931248</v>
      </c>
      <c r="O12" s="19">
        <f>M12-N12</f>
        <v>87216.702760687564</v>
      </c>
    </row>
    <row r="13" spans="1:15">
      <c r="A13" s="2" t="s">
        <v>21</v>
      </c>
      <c r="B13" s="2" t="s">
        <v>50</v>
      </c>
      <c r="C13" s="7">
        <v>10077</v>
      </c>
      <c r="D13" s="7"/>
      <c r="E13" s="11"/>
      <c r="F13" s="45">
        <v>40.027000000000001</v>
      </c>
      <c r="G13" s="21">
        <v>0.9</v>
      </c>
      <c r="H13" s="21">
        <v>0.98</v>
      </c>
      <c r="I13" s="34">
        <v>6.1499999999999999E-2</v>
      </c>
      <c r="J13" s="16"/>
      <c r="K13" s="16"/>
      <c r="L13" s="19">
        <f>C13*F13</f>
        <v>403352.07900000003</v>
      </c>
      <c r="M13" s="19">
        <f>L13*G13</f>
        <v>363016.87110000005</v>
      </c>
      <c r="N13" s="2">
        <f>M13*H13-(M13*H13)*I13</f>
        <v>333877.50685680303</v>
      </c>
      <c r="O13" s="19">
        <f>M13-N13</f>
        <v>29139.364243197022</v>
      </c>
    </row>
    <row r="14" spans="1:15" ht="28">
      <c r="A14" s="2" t="s">
        <v>21</v>
      </c>
      <c r="B14" s="7" t="s">
        <v>51</v>
      </c>
      <c r="C14" s="2">
        <v>16514</v>
      </c>
      <c r="D14" s="2"/>
      <c r="E14" s="11"/>
      <c r="F14" s="45">
        <v>32.144599999999997</v>
      </c>
      <c r="G14" s="21">
        <v>0.9</v>
      </c>
      <c r="H14" s="21">
        <v>0.98</v>
      </c>
      <c r="I14" s="34">
        <v>6.1499999999999999E-2</v>
      </c>
      <c r="J14" s="16"/>
      <c r="K14" s="16"/>
      <c r="L14" s="19">
        <f>C14*F14</f>
        <v>530835.9243999999</v>
      </c>
      <c r="M14" s="19">
        <f>L14*G14</f>
        <v>477752.33195999992</v>
      </c>
      <c r="N14" s="2">
        <f>M14*H14-(M14*H14)*I14</f>
        <v>439403.15227357071</v>
      </c>
      <c r="O14" s="19">
        <f>M14-N14</f>
        <v>38349.179686429212</v>
      </c>
    </row>
    <row r="15" spans="1:15">
      <c r="A15" s="2"/>
      <c r="B15" s="2"/>
      <c r="C15" s="2"/>
      <c r="D15" s="2"/>
      <c r="E15" s="11"/>
      <c r="F15" s="43"/>
      <c r="G15" s="21">
        <v>1</v>
      </c>
      <c r="H15" s="21">
        <v>1</v>
      </c>
      <c r="I15" s="34"/>
      <c r="J15" s="16"/>
      <c r="K15" s="16"/>
      <c r="L15" s="19">
        <f>D11</f>
        <v>228000</v>
      </c>
      <c r="M15" s="19">
        <f>L15</f>
        <v>228000</v>
      </c>
      <c r="N15" s="2">
        <f>M15*H14-(M15*H14)*I14</f>
        <v>209698.44</v>
      </c>
      <c r="O15" s="19">
        <f>M15-N15</f>
        <v>18301.559999999998</v>
      </c>
    </row>
    <row r="16" spans="1:15">
      <c r="A16" s="2"/>
      <c r="B16" s="2"/>
      <c r="C16" s="2"/>
      <c r="D16" s="2"/>
      <c r="E16" s="11"/>
      <c r="F16" s="43"/>
      <c r="G16" s="21"/>
      <c r="H16" s="21"/>
      <c r="I16" s="34"/>
      <c r="J16" s="16"/>
      <c r="K16" s="16"/>
      <c r="L16" s="19">
        <f>E11</f>
        <v>1200</v>
      </c>
      <c r="M16" s="19">
        <f>L16</f>
        <v>1200</v>
      </c>
      <c r="N16" s="2">
        <f>E11*G15</f>
        <v>1200</v>
      </c>
      <c r="O16" s="19"/>
    </row>
    <row r="17" spans="1:15">
      <c r="A17" s="2"/>
      <c r="B17" s="2"/>
      <c r="C17" s="2"/>
      <c r="D17" s="2"/>
      <c r="E17" s="11"/>
      <c r="F17" s="43"/>
      <c r="G17" s="21"/>
      <c r="H17" s="21"/>
      <c r="I17" s="34"/>
      <c r="J17" s="16"/>
      <c r="K17" s="16"/>
      <c r="L17" s="19"/>
      <c r="M17" s="19"/>
      <c r="N17" s="2"/>
      <c r="O17" s="19"/>
    </row>
    <row r="18" spans="1:15">
      <c r="A18" s="2"/>
      <c r="B18" s="2"/>
      <c r="C18" s="2"/>
      <c r="D18" s="2"/>
      <c r="E18" s="11"/>
      <c r="F18" s="2"/>
      <c r="G18" s="21"/>
      <c r="H18" s="21"/>
      <c r="I18" s="34"/>
      <c r="J18" s="16"/>
      <c r="K18" s="16"/>
      <c r="L18" s="10"/>
      <c r="M18" s="10"/>
      <c r="N18" s="2"/>
      <c r="O18" s="2"/>
    </row>
    <row r="19" spans="1:15">
      <c r="A19" s="2"/>
      <c r="B19" s="2" t="s">
        <v>25</v>
      </c>
      <c r="C19" s="2"/>
      <c r="D19" s="2"/>
      <c r="E19" s="14"/>
      <c r="F19" s="2"/>
      <c r="G19" s="21"/>
      <c r="H19" s="21"/>
      <c r="I19" s="34"/>
      <c r="J19" s="16"/>
      <c r="K19" s="16"/>
      <c r="L19" s="11">
        <f>SUM(L11:L18)</f>
        <v>3670337.0404420001</v>
      </c>
      <c r="M19" s="11">
        <f>SUM(M11:M18)</f>
        <v>3326223.3363978006</v>
      </c>
      <c r="N19" s="11">
        <f>SUM(N11:N18)</f>
        <v>3059323.7131851483</v>
      </c>
      <c r="O19" s="11">
        <f>SUM(O11:O18)</f>
        <v>266899.62321265152</v>
      </c>
    </row>
    <row r="20" spans="1:15">
      <c r="B20" s="16"/>
      <c r="C20" s="16"/>
      <c r="D20" s="16"/>
      <c r="E20" s="16"/>
      <c r="F20" s="23"/>
      <c r="G20" s="23"/>
      <c r="H20" s="23"/>
      <c r="I20" s="23"/>
      <c r="J20" s="23"/>
      <c r="K20" s="23"/>
      <c r="L20" s="16"/>
      <c r="M20" s="16"/>
      <c r="N20" s="25"/>
      <c r="O20" s="16"/>
    </row>
    <row r="21" spans="1:15">
      <c r="B21" s="16"/>
      <c r="C21" s="16"/>
      <c r="D21" s="16"/>
      <c r="E21" s="16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>
      <c r="B22" s="16"/>
      <c r="C22" s="16"/>
      <c r="D22" s="16"/>
      <c r="E22" s="16"/>
      <c r="F22" s="23"/>
      <c r="G22" s="23"/>
      <c r="H22" s="23"/>
      <c r="I22" s="23"/>
      <c r="J22" s="23"/>
      <c r="K22" s="23"/>
      <c r="L22" s="23"/>
      <c r="M22" s="23"/>
      <c r="N22" s="23"/>
      <c r="O22" s="16"/>
    </row>
    <row r="23" spans="1:1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>
      <c r="B24" s="16"/>
      <c r="C24" s="16"/>
      <c r="D24" s="16"/>
      <c r="E24" s="52" t="s">
        <v>26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>
      <c r="B25" s="16"/>
      <c r="C25" s="16"/>
      <c r="D25" s="16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23"/>
      <c r="O26" s="23"/>
    </row>
    <row r="27" spans="1:15" ht="23">
      <c r="B27" s="16"/>
      <c r="C27" s="16"/>
      <c r="D27" s="16"/>
      <c r="E27" s="48" t="s">
        <v>2</v>
      </c>
      <c r="F27" s="48"/>
      <c r="G27" s="48"/>
      <c r="H27" s="48"/>
      <c r="I27" s="48"/>
      <c r="L27" s="49" t="s">
        <v>3</v>
      </c>
      <c r="M27" s="49"/>
      <c r="N27" s="49"/>
      <c r="O27" s="49"/>
    </row>
    <row r="28" spans="1:15" ht="68">
      <c r="B28" s="16"/>
      <c r="C28" s="16"/>
      <c r="D28" s="16"/>
      <c r="E28" s="6" t="s">
        <v>27</v>
      </c>
      <c r="F28" s="6" t="s">
        <v>28</v>
      </c>
      <c r="G28" s="6" t="s">
        <v>29</v>
      </c>
      <c r="H28" s="6" t="s">
        <v>31</v>
      </c>
      <c r="I28" s="6" t="s">
        <v>32</v>
      </c>
      <c r="L28" s="36" t="s">
        <v>33</v>
      </c>
      <c r="M28" s="37" t="s">
        <v>34</v>
      </c>
      <c r="N28" s="36" t="s">
        <v>16</v>
      </c>
      <c r="O28" s="37" t="s">
        <v>35</v>
      </c>
    </row>
    <row r="29" spans="1:15">
      <c r="B29" s="16"/>
      <c r="C29" s="16"/>
      <c r="D29" s="16"/>
      <c r="E29" s="31" t="s">
        <v>36</v>
      </c>
      <c r="F29" s="11" t="s">
        <v>37</v>
      </c>
      <c r="G29" s="19">
        <v>3325023.34</v>
      </c>
      <c r="H29" s="3">
        <v>0.02</v>
      </c>
      <c r="I29" s="19">
        <v>3058123.71</v>
      </c>
      <c r="K29" s="23"/>
      <c r="L29" s="38">
        <f>G29/4</f>
        <v>831255.83499999996</v>
      </c>
      <c r="M29" s="11">
        <f>I29/4</f>
        <v>764530.92749999999</v>
      </c>
      <c r="N29" s="9">
        <f t="shared" ref="N29:N32" si="0">L29-M29</f>
        <v>66724.907499999972</v>
      </c>
      <c r="O29" s="19">
        <f>(G29*H29)*15%</f>
        <v>9975.0700199999992</v>
      </c>
    </row>
    <row r="30" spans="1:15">
      <c r="E30" s="31" t="s">
        <v>38</v>
      </c>
      <c r="F30" s="11" t="s">
        <v>39</v>
      </c>
      <c r="G30" s="19"/>
      <c r="H30" s="3"/>
      <c r="I30" s="19"/>
      <c r="K30" s="23"/>
      <c r="L30" s="38">
        <f>G29/4</f>
        <v>831255.83499999996</v>
      </c>
      <c r="M30" s="11">
        <f>I29/4</f>
        <v>764530.92749999999</v>
      </c>
      <c r="N30" s="9">
        <f t="shared" si="0"/>
        <v>66724.907499999972</v>
      </c>
      <c r="O30" s="19"/>
    </row>
    <row r="31" spans="1:15">
      <c r="E31" s="31" t="s">
        <v>40</v>
      </c>
      <c r="F31" s="11" t="s">
        <v>41</v>
      </c>
      <c r="G31" s="19"/>
      <c r="H31" s="19"/>
      <c r="I31" s="19"/>
      <c r="L31" s="38">
        <f>G29/4</f>
        <v>831255.83499999996</v>
      </c>
      <c r="M31" s="11">
        <f>I29/4</f>
        <v>764530.92749999999</v>
      </c>
      <c r="N31" s="9">
        <f t="shared" si="0"/>
        <v>66724.907499999972</v>
      </c>
      <c r="O31" s="39"/>
    </row>
    <row r="32" spans="1:15">
      <c r="E32" s="31" t="s">
        <v>42</v>
      </c>
      <c r="F32" s="11" t="s">
        <v>43</v>
      </c>
      <c r="G32" s="19"/>
      <c r="H32" s="19"/>
      <c r="I32" s="19"/>
      <c r="K32" s="23"/>
      <c r="L32" s="38">
        <f>G29/4</f>
        <v>831255.83499999996</v>
      </c>
      <c r="M32" s="11">
        <f>I29/4</f>
        <v>764530.92749999999</v>
      </c>
      <c r="N32" s="9">
        <f t="shared" si="0"/>
        <v>66724.907499999972</v>
      </c>
      <c r="O32" s="2"/>
    </row>
  </sheetData>
  <mergeCells count="6">
    <mergeCell ref="E27:I27"/>
    <mergeCell ref="L27:O27"/>
    <mergeCell ref="E1:M3"/>
    <mergeCell ref="A8:I9"/>
    <mergeCell ref="E24:O25"/>
    <mergeCell ref="L8:O9"/>
  </mergeCells>
  <dataValidations count="1">
    <dataValidation allowBlank="1" showInputMessage="1" showErrorMessage="1" sqref="B11 C11 D11 B12 C13 D13" xr:uid="{00000000-0002-0000-0100-000000000000}"/>
  </dataValidations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topLeftCell="A7" zoomScale="87" zoomScaleNormal="87" workbookViewId="0">
      <selection activeCell="A10" sqref="A10"/>
    </sheetView>
  </sheetViews>
  <sheetFormatPr baseColWidth="10" defaultColWidth="9" defaultRowHeight="15"/>
  <cols>
    <col min="1" max="1" width="14.1640625" customWidth="1"/>
    <col min="2" max="3" width="12.83203125" customWidth="1"/>
    <col min="4" max="4" width="14"/>
    <col min="5" max="5" width="12.1640625"/>
    <col min="6" max="6" width="13.1640625"/>
    <col min="7" max="9" width="12.1640625"/>
    <col min="10" max="10" width="14"/>
    <col min="11" max="11" width="12.83203125" customWidth="1"/>
    <col min="12" max="12" width="10.6640625"/>
    <col min="13" max="13" width="11.1640625"/>
    <col min="14" max="15" width="9.33203125"/>
    <col min="19" max="19" width="11.6640625"/>
  </cols>
  <sheetData>
    <row r="1" spans="1:14">
      <c r="D1" s="50" t="s">
        <v>52</v>
      </c>
      <c r="E1" s="51"/>
      <c r="F1" s="51"/>
      <c r="G1" s="51"/>
      <c r="H1" s="51"/>
      <c r="I1" s="51"/>
      <c r="J1" s="51"/>
      <c r="K1" s="51"/>
      <c r="L1" s="51"/>
    </row>
    <row r="2" spans="1:14">
      <c r="D2" s="51"/>
      <c r="E2" s="51"/>
      <c r="F2" s="51"/>
      <c r="G2" s="51"/>
      <c r="H2" s="51"/>
      <c r="I2" s="51"/>
      <c r="J2" s="51"/>
      <c r="K2" s="51"/>
      <c r="L2" s="51"/>
    </row>
    <row r="3" spans="1:14">
      <c r="D3" s="51"/>
      <c r="E3" s="51"/>
      <c r="F3" s="51"/>
      <c r="G3" s="51"/>
      <c r="H3" s="51"/>
      <c r="I3" s="51"/>
      <c r="J3" s="51"/>
      <c r="K3" s="51"/>
      <c r="L3" s="51"/>
    </row>
    <row r="5" spans="1:14" ht="20">
      <c r="J5" s="47" t="s">
        <v>1</v>
      </c>
      <c r="K5" s="47"/>
      <c r="L5" s="47"/>
    </row>
    <row r="8" spans="1:14">
      <c r="A8" s="48" t="s">
        <v>2</v>
      </c>
      <c r="B8" s="48"/>
      <c r="C8" s="48"/>
      <c r="D8" s="48"/>
      <c r="E8" s="48"/>
      <c r="F8" s="48"/>
      <c r="G8" s="48"/>
      <c r="H8" s="48"/>
      <c r="I8" s="16"/>
      <c r="J8" s="49" t="s">
        <v>3</v>
      </c>
      <c r="K8" s="49"/>
      <c r="L8" s="49"/>
      <c r="M8" s="49"/>
      <c r="N8" s="49"/>
    </row>
    <row r="9" spans="1:14">
      <c r="A9" s="48"/>
      <c r="B9" s="48"/>
      <c r="C9" s="48"/>
      <c r="D9" s="48"/>
      <c r="E9" s="48"/>
      <c r="F9" s="48"/>
      <c r="G9" s="48"/>
      <c r="H9" s="48"/>
      <c r="I9" s="16"/>
      <c r="J9" s="49"/>
      <c r="K9" s="49"/>
      <c r="L9" s="49"/>
      <c r="M9" s="49"/>
      <c r="N9" s="49"/>
    </row>
    <row r="10" spans="1:14" ht="51">
      <c r="A10" s="6" t="s">
        <v>4</v>
      </c>
      <c r="B10" s="28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28" t="s">
        <v>10</v>
      </c>
      <c r="H10" s="6" t="s">
        <v>11</v>
      </c>
      <c r="I10" s="16"/>
      <c r="J10" s="6" t="s">
        <v>53</v>
      </c>
      <c r="K10" s="6" t="s">
        <v>13</v>
      </c>
      <c r="L10" s="6" t="s">
        <v>14</v>
      </c>
      <c r="M10" s="6" t="s">
        <v>15</v>
      </c>
      <c r="N10" s="6" t="s">
        <v>16</v>
      </c>
    </row>
    <row r="11" spans="1:14">
      <c r="A11" s="2" t="s">
        <v>17</v>
      </c>
      <c r="B11" s="2" t="s">
        <v>18</v>
      </c>
      <c r="C11" s="3">
        <v>0.8</v>
      </c>
      <c r="D11" s="11">
        <f>(77366000+77894000+97842000+98597000+100694000+102849000+104712000+103072000+119588000+119542000)</f>
        <v>1002156000</v>
      </c>
      <c r="E11" s="40">
        <v>8.8310000000000005E-4</v>
      </c>
      <c r="F11" s="33">
        <v>0.95</v>
      </c>
      <c r="G11" s="33">
        <v>0.97</v>
      </c>
      <c r="H11" s="34">
        <v>6.1499999999999999E-2</v>
      </c>
      <c r="I11" s="16"/>
      <c r="J11" s="10">
        <f t="shared" ref="J11:J17" si="0">D11*C11</f>
        <v>801724800</v>
      </c>
      <c r="K11" s="19">
        <f t="shared" ref="K11:K17" si="1">J11*E11</f>
        <v>708003.17087999999</v>
      </c>
      <c r="L11" s="19">
        <f>K11*F11</f>
        <v>672603.01233599999</v>
      </c>
      <c r="M11" s="19">
        <f t="shared" ref="M11:M17" si="2">L11*G11-(L11*G11)*H11</f>
        <v>612300.78926501598</v>
      </c>
      <c r="N11" s="19">
        <f t="shared" ref="N11:N17" si="3">L11-M11</f>
        <v>60302.223070984008</v>
      </c>
    </row>
    <row r="12" spans="1:14">
      <c r="A12" s="2" t="s">
        <v>19</v>
      </c>
      <c r="B12" s="2" t="s">
        <v>20</v>
      </c>
      <c r="C12" s="3">
        <v>0.2</v>
      </c>
      <c r="D12" s="11">
        <f>(77366000+77894000+97842000+98597000+100694000+102849000+104712000+103072000+119588000+119542000)</f>
        <v>1002156000</v>
      </c>
      <c r="E12" s="40">
        <v>7.0649999999999999E-4</v>
      </c>
      <c r="F12" s="21">
        <v>0.95</v>
      </c>
      <c r="G12" s="21">
        <v>0.97</v>
      </c>
      <c r="H12" s="34">
        <v>6.1499999999999999E-2</v>
      </c>
      <c r="I12" s="20"/>
      <c r="J12" s="10">
        <f t="shared" si="0"/>
        <v>200431200</v>
      </c>
      <c r="K12" s="19">
        <f t="shared" si="1"/>
        <v>141604.6428</v>
      </c>
      <c r="L12" s="19">
        <f t="shared" ref="L12:L17" si="4">K12*F12</f>
        <v>134524.41065999999</v>
      </c>
      <c r="M12" s="19">
        <f t="shared" si="2"/>
        <v>122463.62462227768</v>
      </c>
      <c r="N12" s="19">
        <f t="shared" si="3"/>
        <v>12060.786037722311</v>
      </c>
    </row>
    <row r="13" spans="1:14">
      <c r="A13" s="2" t="s">
        <v>21</v>
      </c>
      <c r="B13" s="2" t="s">
        <v>18</v>
      </c>
      <c r="C13" s="3">
        <v>0.8</v>
      </c>
      <c r="D13" s="11">
        <f>(33750000+36135000+5835000+5835000+29400000+29400000)</f>
        <v>140355000</v>
      </c>
      <c r="E13" s="40">
        <v>8.8310000000000005E-4</v>
      </c>
      <c r="F13" s="21">
        <v>0.95</v>
      </c>
      <c r="G13" s="21">
        <v>0.97</v>
      </c>
      <c r="H13" s="34">
        <v>6.1499999999999999E-2</v>
      </c>
      <c r="I13" s="16"/>
      <c r="J13" s="10">
        <f t="shared" si="0"/>
        <v>112284000</v>
      </c>
      <c r="K13" s="19">
        <f t="shared" si="1"/>
        <v>99158.000400000004</v>
      </c>
      <c r="L13" s="19">
        <f t="shared" si="4"/>
        <v>94200.100380000003</v>
      </c>
      <c r="M13" s="2">
        <f t="shared" si="2"/>
        <v>85754.590380431109</v>
      </c>
      <c r="N13" s="19">
        <f t="shared" si="3"/>
        <v>8445.5099995688943</v>
      </c>
    </row>
    <row r="14" spans="1:14">
      <c r="A14" s="2" t="s">
        <v>21</v>
      </c>
      <c r="B14" s="2" t="s">
        <v>20</v>
      </c>
      <c r="C14" s="3">
        <v>0.2</v>
      </c>
      <c r="D14" s="11">
        <f>(33750000+36135000+5835000+5835000+29400000+29400000)</f>
        <v>140355000</v>
      </c>
      <c r="E14" s="40">
        <f>E12</f>
        <v>7.0649999999999999E-4</v>
      </c>
      <c r="F14" s="21">
        <v>0.95</v>
      </c>
      <c r="G14" s="21">
        <v>0.97</v>
      </c>
      <c r="H14" s="34">
        <v>6.1499999999999999E-2</v>
      </c>
      <c r="I14" s="16"/>
      <c r="J14" s="10">
        <f t="shared" si="0"/>
        <v>28071000</v>
      </c>
      <c r="K14" s="19">
        <f t="shared" si="1"/>
        <v>19832.161499999998</v>
      </c>
      <c r="L14" s="19">
        <f t="shared" si="4"/>
        <v>18840.553424999998</v>
      </c>
      <c r="M14" s="2">
        <f t="shared" si="2"/>
        <v>17151.403607681623</v>
      </c>
      <c r="N14" s="19">
        <f t="shared" si="3"/>
        <v>1689.1498173183754</v>
      </c>
    </row>
    <row r="15" spans="1:14">
      <c r="A15" s="2" t="s">
        <v>22</v>
      </c>
      <c r="B15" s="2" t="s">
        <v>18</v>
      </c>
      <c r="C15" s="3">
        <v>0.8</v>
      </c>
      <c r="D15" s="11">
        <f>(5302000+21031000+21364000+21405000+8032417)</f>
        <v>77134417</v>
      </c>
      <c r="E15" s="40">
        <v>8.8310000000000005E-4</v>
      </c>
      <c r="F15" s="21">
        <v>0.95</v>
      </c>
      <c r="G15" s="21">
        <v>0.93</v>
      </c>
      <c r="H15" s="34">
        <v>6.1499999999999999E-2</v>
      </c>
      <c r="I15" s="16"/>
      <c r="J15" s="10">
        <f t="shared" si="0"/>
        <v>61707533.600000001</v>
      </c>
      <c r="K15" s="19">
        <f t="shared" si="1"/>
        <v>54493.922922160004</v>
      </c>
      <c r="L15" s="19">
        <f t="shared" si="4"/>
        <v>51769.226776052004</v>
      </c>
      <c r="M15" s="2">
        <f t="shared" si="2"/>
        <v>45184.439976272071</v>
      </c>
      <c r="N15" s="19">
        <f t="shared" si="3"/>
        <v>6584.7867997799331</v>
      </c>
    </row>
    <row r="16" spans="1:14">
      <c r="A16" s="2" t="s">
        <v>22</v>
      </c>
      <c r="B16" s="2" t="s">
        <v>20</v>
      </c>
      <c r="C16" s="3">
        <v>0.2</v>
      </c>
      <c r="D16" s="11">
        <f>(5302000+21031000+21364000+21405000+8032417)</f>
        <v>77134417</v>
      </c>
      <c r="E16" s="40">
        <f>E14</f>
        <v>7.0649999999999999E-4</v>
      </c>
      <c r="F16" s="21">
        <v>0.95</v>
      </c>
      <c r="G16" s="21">
        <v>0.93</v>
      </c>
      <c r="H16" s="34">
        <v>6.1499999999999999E-2</v>
      </c>
      <c r="I16" s="16"/>
      <c r="J16" s="10">
        <f t="shared" si="0"/>
        <v>15426883.4</v>
      </c>
      <c r="K16" s="19">
        <f t="shared" si="1"/>
        <v>10899.093122100001</v>
      </c>
      <c r="L16" s="19">
        <f t="shared" si="4"/>
        <v>10354.138465995</v>
      </c>
      <c r="M16" s="2">
        <f t="shared" si="2"/>
        <v>9037.1438238127666</v>
      </c>
      <c r="N16" s="19">
        <f t="shared" si="3"/>
        <v>1316.9946421822333</v>
      </c>
    </row>
    <row r="17" spans="1:14">
      <c r="A17" s="2" t="s">
        <v>23</v>
      </c>
      <c r="B17" s="2" t="s">
        <v>24</v>
      </c>
      <c r="C17" s="12">
        <v>1</v>
      </c>
      <c r="D17" s="11">
        <v>88742000</v>
      </c>
      <c r="E17" s="41">
        <v>0</v>
      </c>
      <c r="F17" s="22">
        <v>0.95</v>
      </c>
      <c r="G17" s="22">
        <v>0.97</v>
      </c>
      <c r="H17" s="35">
        <v>6.1499999999999999E-2</v>
      </c>
      <c r="I17" s="16"/>
      <c r="J17" s="10">
        <f t="shared" si="0"/>
        <v>88742000</v>
      </c>
      <c r="K17" s="19">
        <f t="shared" si="1"/>
        <v>0</v>
      </c>
      <c r="L17" s="19">
        <f t="shared" si="4"/>
        <v>0</v>
      </c>
      <c r="M17" s="2">
        <f t="shared" si="2"/>
        <v>0</v>
      </c>
      <c r="N17" s="19">
        <f t="shared" si="3"/>
        <v>0</v>
      </c>
    </row>
    <row r="18" spans="1:14">
      <c r="A18" s="2"/>
      <c r="B18" s="2"/>
      <c r="C18" s="2"/>
      <c r="D18" s="11"/>
      <c r="E18" s="2"/>
      <c r="F18" s="21"/>
      <c r="G18" s="21"/>
      <c r="H18" s="34"/>
      <c r="I18" s="16"/>
      <c r="J18" s="10"/>
      <c r="K18" s="10"/>
      <c r="L18" s="10"/>
      <c r="M18" s="2"/>
      <c r="N18" s="2"/>
    </row>
    <row r="19" spans="1:14">
      <c r="A19" s="2"/>
      <c r="B19" s="2" t="s">
        <v>25</v>
      </c>
      <c r="C19" s="2"/>
      <c r="D19" s="14"/>
      <c r="E19" s="2"/>
      <c r="F19" s="21"/>
      <c r="G19" s="21"/>
      <c r="H19" s="34"/>
      <c r="I19" s="16"/>
      <c r="J19" s="11">
        <f>SUM(J11:J17)</f>
        <v>1308387417</v>
      </c>
      <c r="K19" s="11">
        <f t="shared" ref="K19:N19" si="5">SUM(K11:K18)</f>
        <v>1033990.9916242601</v>
      </c>
      <c r="L19" s="11">
        <f t="shared" si="5"/>
        <v>982291.44204304693</v>
      </c>
      <c r="M19" s="11">
        <f t="shared" si="5"/>
        <v>891891.99167549121</v>
      </c>
      <c r="N19" s="11">
        <f t="shared" si="5"/>
        <v>90399.450367555764</v>
      </c>
    </row>
    <row r="20" spans="1:14">
      <c r="B20" s="16"/>
      <c r="C20" s="16"/>
      <c r="D20" s="16"/>
      <c r="E20" s="23"/>
      <c r="F20" s="23"/>
      <c r="G20" s="23"/>
      <c r="H20" s="23"/>
      <c r="I20" s="23"/>
      <c r="J20" s="23"/>
      <c r="K20" s="16"/>
      <c r="L20" s="16"/>
      <c r="M20" s="25"/>
      <c r="N20" s="16"/>
    </row>
    <row r="21" spans="1:14">
      <c r="B21" s="16"/>
      <c r="C21" s="16"/>
      <c r="D21" s="16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>
      <c r="B22" s="16"/>
      <c r="C22" s="16"/>
      <c r="D22" s="16"/>
      <c r="E22" s="23"/>
      <c r="F22" s="23"/>
      <c r="G22" s="23"/>
      <c r="H22" s="23"/>
      <c r="I22" s="23"/>
      <c r="J22" s="23"/>
      <c r="K22" s="23"/>
      <c r="L22" s="23"/>
      <c r="M22" s="23"/>
      <c r="N22" s="16"/>
    </row>
    <row r="23" spans="1:14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>
      <c r="B24" s="16"/>
      <c r="C24" s="16"/>
      <c r="D24" s="52" t="s">
        <v>26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>
      <c r="B25" s="16"/>
      <c r="C25" s="16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3"/>
      <c r="N26" s="23"/>
    </row>
    <row r="27" spans="1:14" ht="23">
      <c r="B27" s="16"/>
      <c r="C27" s="16"/>
      <c r="D27" s="48" t="s">
        <v>2</v>
      </c>
      <c r="E27" s="48"/>
      <c r="F27" s="48"/>
      <c r="G27" s="48"/>
      <c r="H27" s="48"/>
      <c r="I27" s="48"/>
      <c r="K27" s="49" t="s">
        <v>3</v>
      </c>
      <c r="L27" s="49"/>
      <c r="M27" s="49"/>
      <c r="N27" s="49"/>
    </row>
    <row r="28" spans="1:14" ht="68">
      <c r="B28" s="16"/>
      <c r="C28" s="16"/>
      <c r="D28" s="6" t="s">
        <v>27</v>
      </c>
      <c r="E28" s="6" t="s">
        <v>28</v>
      </c>
      <c r="F28" s="6" t="s">
        <v>29</v>
      </c>
      <c r="G28" s="6" t="s">
        <v>30</v>
      </c>
      <c r="H28" s="6" t="s">
        <v>31</v>
      </c>
      <c r="I28" s="6" t="s">
        <v>32</v>
      </c>
      <c r="K28" s="36" t="s">
        <v>33</v>
      </c>
      <c r="L28" s="37" t="s">
        <v>34</v>
      </c>
      <c r="M28" s="36" t="s">
        <v>16</v>
      </c>
      <c r="N28" s="37" t="s">
        <v>35</v>
      </c>
    </row>
    <row r="29" spans="1:14">
      <c r="B29" s="16"/>
      <c r="C29" s="16"/>
      <c r="D29" s="31" t="s">
        <v>36</v>
      </c>
      <c r="E29" s="11" t="s">
        <v>37</v>
      </c>
      <c r="F29" s="19">
        <v>982291.44</v>
      </c>
      <c r="G29" s="19">
        <f>L11+L12+L13+L14</f>
        <v>920168.07680099993</v>
      </c>
      <c r="H29" s="3">
        <v>0.03</v>
      </c>
      <c r="I29" s="19">
        <v>891891.99</v>
      </c>
      <c r="K29" s="38">
        <f>F29/4</f>
        <v>245572.86</v>
      </c>
      <c r="L29" s="11">
        <f>I29/4</f>
        <v>222972.9975</v>
      </c>
      <c r="M29" s="9">
        <f t="shared" ref="M29:M32" si="6">K29-L29</f>
        <v>22599.862499999988</v>
      </c>
      <c r="N29" s="19">
        <f>((G29*H29)+(G30*H30))*15%</f>
        <v>4793.0516806459937</v>
      </c>
    </row>
    <row r="30" spans="1:14">
      <c r="D30" s="31" t="s">
        <v>38</v>
      </c>
      <c r="E30" s="11" t="s">
        <v>39</v>
      </c>
      <c r="F30" s="19"/>
      <c r="G30" s="19">
        <f>L15+L16</f>
        <v>62123.365242047003</v>
      </c>
      <c r="H30" s="3">
        <v>7.0000000000000007E-2</v>
      </c>
      <c r="I30" s="19"/>
      <c r="K30" s="38">
        <f>F29/4</f>
        <v>245572.86</v>
      </c>
      <c r="L30" s="11">
        <f>I29/4</f>
        <v>222972.9975</v>
      </c>
      <c r="M30" s="9">
        <f t="shared" si="6"/>
        <v>22599.862499999988</v>
      </c>
      <c r="N30" s="19"/>
    </row>
    <row r="31" spans="1:14">
      <c r="D31" s="31" t="s">
        <v>40</v>
      </c>
      <c r="E31" s="11" t="s">
        <v>41</v>
      </c>
      <c r="F31" s="19"/>
      <c r="G31" s="19"/>
      <c r="H31" s="19"/>
      <c r="I31" s="19"/>
      <c r="K31" s="38">
        <f>F29/4</f>
        <v>245572.86</v>
      </c>
      <c r="L31" s="11">
        <f>I29/4</f>
        <v>222972.9975</v>
      </c>
      <c r="M31" s="9">
        <f t="shared" si="6"/>
        <v>22599.862499999988</v>
      </c>
      <c r="N31" s="39"/>
    </row>
    <row r="32" spans="1:14">
      <c r="D32" s="31" t="s">
        <v>42</v>
      </c>
      <c r="E32" s="11" t="s">
        <v>43</v>
      </c>
      <c r="F32" s="19"/>
      <c r="G32" s="19"/>
      <c r="H32" s="19"/>
      <c r="I32" s="19"/>
      <c r="K32" s="38">
        <f>F29/4</f>
        <v>245572.86</v>
      </c>
      <c r="L32" s="11">
        <f>I29/4</f>
        <v>222972.9975</v>
      </c>
      <c r="M32" s="9">
        <f t="shared" si="6"/>
        <v>22599.862499999988</v>
      </c>
      <c r="N32" s="2"/>
    </row>
  </sheetData>
  <mergeCells count="7">
    <mergeCell ref="J5:L5"/>
    <mergeCell ref="D27:I27"/>
    <mergeCell ref="K27:N27"/>
    <mergeCell ref="D1:L3"/>
    <mergeCell ref="A8:H9"/>
    <mergeCell ref="J8:N9"/>
    <mergeCell ref="D24:N25"/>
  </mergeCells>
  <dataValidations count="1">
    <dataValidation allowBlank="1" showInputMessage="1" showErrorMessage="1" sqref="C11 C12" xr:uid="{00000000-0002-0000-0200-000001000000}"/>
  </dataValidations>
  <pageMargins left="0.75" right="0.75" top="1" bottom="1" header="0.51180555555555596" footer="0.51180555555555596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Data!$A$2:$A$3</xm:f>
          </x14:formula1>
          <xm:sqref>B11 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4" workbookViewId="0">
      <selection activeCell="G17" sqref="G17"/>
    </sheetView>
  </sheetViews>
  <sheetFormatPr baseColWidth="10" defaultColWidth="9" defaultRowHeight="15"/>
  <cols>
    <col min="1" max="1" width="14.1640625" customWidth="1"/>
    <col min="2" max="3" width="12.83203125" customWidth="1"/>
    <col min="4" max="4" width="14"/>
    <col min="5" max="5" width="13.1640625"/>
    <col min="6" max="8" width="12.1640625"/>
    <col min="9" max="9" width="12.83203125" customWidth="1"/>
    <col min="10" max="10" width="10.6640625"/>
    <col min="11" max="11" width="11.1640625"/>
    <col min="12" max="13" width="9.33203125"/>
    <col min="17" max="17" width="11.6640625"/>
  </cols>
  <sheetData>
    <row r="1" spans="1:12">
      <c r="D1" s="50" t="s">
        <v>54</v>
      </c>
      <c r="E1" s="51"/>
      <c r="F1" s="51"/>
      <c r="G1" s="51"/>
      <c r="H1" s="51"/>
      <c r="I1" s="51"/>
      <c r="J1" s="51"/>
    </row>
    <row r="2" spans="1:12">
      <c r="D2" s="51"/>
      <c r="E2" s="51"/>
      <c r="F2" s="51"/>
      <c r="G2" s="51"/>
      <c r="H2" s="51"/>
      <c r="I2" s="51"/>
      <c r="J2" s="51"/>
    </row>
    <row r="3" spans="1:12">
      <c r="D3" s="51"/>
      <c r="E3" s="51"/>
      <c r="F3" s="51"/>
      <c r="G3" s="51"/>
      <c r="H3" s="51"/>
      <c r="I3" s="51"/>
      <c r="J3" s="51"/>
    </row>
    <row r="5" spans="1:12" ht="20">
      <c r="I5" s="47" t="s">
        <v>1</v>
      </c>
      <c r="J5" s="47"/>
    </row>
    <row r="8" spans="1:12">
      <c r="A8" s="48" t="s">
        <v>2</v>
      </c>
      <c r="B8" s="48"/>
      <c r="C8" s="48"/>
      <c r="D8" s="48"/>
      <c r="E8" s="48"/>
      <c r="F8" s="48"/>
      <c r="G8" s="48"/>
      <c r="H8" s="16"/>
      <c r="I8" s="49"/>
      <c r="J8" s="49"/>
      <c r="K8" s="49"/>
      <c r="L8" s="49"/>
    </row>
    <row r="9" spans="1:12">
      <c r="A9" s="48"/>
      <c r="B9" s="48"/>
      <c r="C9" s="48"/>
      <c r="D9" s="48"/>
      <c r="E9" s="48"/>
      <c r="F9" s="48"/>
      <c r="G9" s="48"/>
      <c r="H9" s="16"/>
      <c r="I9" s="49"/>
      <c r="J9" s="49"/>
      <c r="K9" s="49"/>
      <c r="L9" s="49"/>
    </row>
    <row r="10" spans="1:12" ht="51">
      <c r="A10" s="6" t="s">
        <v>4</v>
      </c>
      <c r="B10" s="28" t="s">
        <v>5</v>
      </c>
      <c r="C10" s="6" t="s">
        <v>55</v>
      </c>
      <c r="D10" s="6" t="s">
        <v>56</v>
      </c>
      <c r="E10" s="6" t="s">
        <v>9</v>
      </c>
      <c r="F10" s="28" t="s">
        <v>10</v>
      </c>
      <c r="G10" s="6" t="s">
        <v>11</v>
      </c>
      <c r="H10" s="16"/>
      <c r="I10" s="6" t="s">
        <v>13</v>
      </c>
      <c r="J10" s="6" t="s">
        <v>33</v>
      </c>
      <c r="K10" s="6" t="s">
        <v>15</v>
      </c>
      <c r="L10" s="6" t="s">
        <v>16</v>
      </c>
    </row>
    <row r="11" spans="1:12">
      <c r="A11" s="3" t="s">
        <v>57</v>
      </c>
      <c r="B11" s="2" t="s">
        <v>58</v>
      </c>
      <c r="C11" s="8">
        <v>10</v>
      </c>
      <c r="D11" s="10">
        <v>62451</v>
      </c>
      <c r="E11" s="32">
        <v>1</v>
      </c>
      <c r="F11" s="33">
        <v>0.9</v>
      </c>
      <c r="G11" s="34">
        <v>6.1499999999999999E-2</v>
      </c>
      <c r="H11" s="16"/>
      <c r="I11" s="19">
        <f>C11*D11</f>
        <v>624510</v>
      </c>
      <c r="J11" s="19">
        <f>I11*E11</f>
        <v>624510</v>
      </c>
      <c r="K11" s="19">
        <f>J11*F11-(J11*F11)*G11</f>
        <v>527492.37150000001</v>
      </c>
      <c r="L11" s="19">
        <f t="shared" ref="L11:L13" si="0">J11-K11</f>
        <v>97017.628499999992</v>
      </c>
    </row>
    <row r="12" spans="1:12">
      <c r="A12" s="26" t="s">
        <v>59</v>
      </c>
      <c r="B12" s="2"/>
      <c r="C12" s="8">
        <v>6</v>
      </c>
      <c r="D12" s="10">
        <v>29790</v>
      </c>
      <c r="E12" s="32">
        <v>1</v>
      </c>
      <c r="F12" s="21">
        <v>0.9</v>
      </c>
      <c r="G12" s="34">
        <v>6.1499999999999999E-2</v>
      </c>
      <c r="H12" s="20"/>
      <c r="I12" s="19">
        <f>C12*D12</f>
        <v>178740</v>
      </c>
      <c r="J12" s="19">
        <f>I12*E12</f>
        <v>178740</v>
      </c>
      <c r="K12" s="19">
        <f>J12*F12-(J12*F12)*G12</f>
        <v>150972.74100000001</v>
      </c>
      <c r="L12" s="19">
        <f t="shared" si="0"/>
        <v>27767.258999999991</v>
      </c>
    </row>
    <row r="13" spans="1:12">
      <c r="A13" s="26" t="s">
        <v>60</v>
      </c>
      <c r="B13" s="2"/>
      <c r="C13" s="8">
        <v>5</v>
      </c>
      <c r="D13" s="10">
        <v>5892</v>
      </c>
      <c r="E13" s="32">
        <v>1</v>
      </c>
      <c r="F13" s="21">
        <v>0.9</v>
      </c>
      <c r="G13" s="34">
        <v>6.1499999999999999E-2</v>
      </c>
      <c r="H13" s="16"/>
      <c r="I13" s="19">
        <f>C13*D13</f>
        <v>29460</v>
      </c>
      <c r="J13" s="19">
        <f>I13*E13</f>
        <v>29460</v>
      </c>
      <c r="K13" s="2">
        <f>J13*F13-(J13*F13)*G13</f>
        <v>24883.388999999999</v>
      </c>
      <c r="L13" s="19">
        <f t="shared" si="0"/>
        <v>4576.6110000000008</v>
      </c>
    </row>
    <row r="14" spans="1:12">
      <c r="A14" s="2"/>
      <c r="B14" s="2"/>
      <c r="C14" s="3"/>
      <c r="D14" s="11"/>
      <c r="E14" s="21"/>
      <c r="F14" s="21"/>
      <c r="G14" s="34"/>
      <c r="H14" s="16"/>
      <c r="I14" s="19"/>
      <c r="J14" s="19"/>
      <c r="K14" s="2"/>
      <c r="L14" s="19"/>
    </row>
    <row r="15" spans="1:12">
      <c r="A15" s="2"/>
      <c r="B15" s="2"/>
      <c r="C15" s="3"/>
      <c r="D15" s="11"/>
      <c r="E15" s="21"/>
      <c r="F15" s="21"/>
      <c r="G15" s="34"/>
      <c r="H15" s="16"/>
      <c r="I15" s="19"/>
      <c r="J15" s="19"/>
      <c r="K15" s="2"/>
      <c r="L15" s="19"/>
    </row>
    <row r="16" spans="1:12">
      <c r="A16" s="2"/>
      <c r="B16" s="2"/>
      <c r="C16" s="3"/>
      <c r="D16" s="11"/>
      <c r="E16" s="21"/>
      <c r="F16" s="21"/>
      <c r="G16" s="34"/>
      <c r="H16" s="16"/>
      <c r="I16" s="19"/>
      <c r="J16" s="19"/>
      <c r="K16" s="2"/>
      <c r="L16" s="19"/>
    </row>
    <row r="17" spans="1:12">
      <c r="A17" s="2"/>
      <c r="B17" s="2"/>
      <c r="C17" s="12"/>
      <c r="D17" s="11"/>
      <c r="E17" s="22"/>
      <c r="F17" s="22"/>
      <c r="G17" s="35"/>
      <c r="H17" s="16"/>
      <c r="I17" s="19"/>
      <c r="J17" s="19"/>
      <c r="K17" s="2"/>
      <c r="L17" s="19"/>
    </row>
    <row r="18" spans="1:12">
      <c r="A18" s="2"/>
      <c r="B18" s="2"/>
      <c r="C18" s="2"/>
      <c r="D18" s="11"/>
      <c r="E18" s="21"/>
      <c r="F18" s="21"/>
      <c r="G18" s="34"/>
      <c r="H18" s="16"/>
      <c r="I18" s="10"/>
      <c r="J18" s="10"/>
      <c r="K18" s="2"/>
      <c r="L18" s="2"/>
    </row>
    <row r="19" spans="1:12">
      <c r="A19" s="2"/>
      <c r="B19" s="2" t="s">
        <v>25</v>
      </c>
      <c r="C19" s="2"/>
      <c r="D19" s="14"/>
      <c r="E19" s="21"/>
      <c r="F19" s="21"/>
      <c r="G19" s="34"/>
      <c r="H19" s="16"/>
      <c r="I19" s="11">
        <f t="shared" ref="I19:L19" si="1">SUM(I11:I18)</f>
        <v>832710</v>
      </c>
      <c r="J19" s="11">
        <f t="shared" si="1"/>
        <v>832710</v>
      </c>
      <c r="K19" s="11">
        <f t="shared" si="1"/>
        <v>703348.50150000001</v>
      </c>
      <c r="L19" s="11">
        <f t="shared" si="1"/>
        <v>129361.49849999999</v>
      </c>
    </row>
    <row r="20" spans="1:12">
      <c r="B20" s="16"/>
      <c r="C20" s="16"/>
      <c r="D20" s="16"/>
      <c r="E20" s="23"/>
      <c r="F20" s="23"/>
      <c r="G20" s="23"/>
      <c r="H20" s="23"/>
      <c r="I20" s="16"/>
      <c r="J20" s="16"/>
      <c r="K20" s="25"/>
      <c r="L20" s="16"/>
    </row>
    <row r="21" spans="1:12">
      <c r="B21" s="16"/>
      <c r="C21" s="16"/>
      <c r="D21" s="16"/>
      <c r="E21" s="23"/>
      <c r="F21" s="23"/>
      <c r="G21" s="23"/>
      <c r="H21" s="23"/>
      <c r="I21" s="23"/>
      <c r="J21" s="23"/>
      <c r="K21" s="23"/>
      <c r="L21" s="23"/>
    </row>
    <row r="22" spans="1:12">
      <c r="B22" s="16"/>
      <c r="C22" s="16"/>
      <c r="D22" s="16"/>
      <c r="E22" s="23"/>
      <c r="F22" s="23"/>
      <c r="G22" s="23"/>
      <c r="H22" s="23"/>
      <c r="I22" s="23"/>
      <c r="J22" s="23"/>
      <c r="K22" s="23"/>
      <c r="L22" s="16"/>
    </row>
    <row r="23" spans="1:1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B24" s="16"/>
      <c r="C24" s="52" t="s">
        <v>26</v>
      </c>
      <c r="D24" s="52"/>
      <c r="E24" s="52"/>
      <c r="F24" s="52"/>
      <c r="G24" s="52"/>
      <c r="H24" s="52"/>
      <c r="I24" s="52"/>
      <c r="J24" s="52"/>
      <c r="K24" s="52"/>
    </row>
    <row r="25" spans="1:12">
      <c r="B25" s="16"/>
      <c r="C25" s="52"/>
      <c r="D25" s="52"/>
      <c r="E25" s="52"/>
      <c r="F25" s="52"/>
      <c r="G25" s="52"/>
      <c r="H25" s="52"/>
      <c r="I25" s="52"/>
      <c r="J25" s="52"/>
      <c r="K25" s="52"/>
    </row>
    <row r="26" spans="1:12">
      <c r="B26" s="16"/>
      <c r="C26" s="16"/>
      <c r="D26" s="16"/>
      <c r="E26" s="16"/>
      <c r="F26" s="16"/>
      <c r="G26" s="16"/>
      <c r="H26" s="16"/>
      <c r="I26" s="16"/>
      <c r="J26" s="16"/>
      <c r="K26" s="23"/>
      <c r="L26" s="23"/>
    </row>
    <row r="27" spans="1:12" ht="23">
      <c r="B27" s="5" t="s">
        <v>2</v>
      </c>
      <c r="C27" s="5"/>
      <c r="D27" s="5"/>
      <c r="E27" s="5"/>
      <c r="F27" s="5"/>
      <c r="I27" s="49" t="s">
        <v>3</v>
      </c>
      <c r="J27" s="49"/>
      <c r="K27" s="49"/>
      <c r="L27" s="49"/>
    </row>
    <row r="28" spans="1:12" ht="68">
      <c r="B28" s="6" t="s">
        <v>27</v>
      </c>
      <c r="C28" s="6" t="s">
        <v>28</v>
      </c>
      <c r="D28" s="6" t="s">
        <v>61</v>
      </c>
      <c r="E28" s="6" t="s">
        <v>31</v>
      </c>
      <c r="F28" s="6" t="s">
        <v>32</v>
      </c>
      <c r="I28" s="36" t="s">
        <v>62</v>
      </c>
      <c r="J28" s="37" t="s">
        <v>34</v>
      </c>
      <c r="K28" s="36" t="s">
        <v>16</v>
      </c>
      <c r="L28" s="37" t="s">
        <v>35</v>
      </c>
    </row>
    <row r="29" spans="1:12">
      <c r="B29" s="31" t="s">
        <v>36</v>
      </c>
      <c r="C29" s="11" t="s">
        <v>37</v>
      </c>
      <c r="D29" s="19">
        <v>832710</v>
      </c>
      <c r="E29" s="3">
        <v>0.1</v>
      </c>
      <c r="F29" s="19">
        <v>703348.5</v>
      </c>
      <c r="I29" s="38">
        <f>D29/4</f>
        <v>208177.5</v>
      </c>
      <c r="J29" s="11">
        <f>F29/4</f>
        <v>175837.125</v>
      </c>
      <c r="K29" s="9">
        <f t="shared" ref="K29:K32" si="2">I29-J29</f>
        <v>32340.375</v>
      </c>
      <c r="L29" s="19">
        <f>(D29*E29)*15%</f>
        <v>12490.65</v>
      </c>
    </row>
    <row r="30" spans="1:12">
      <c r="B30" s="31" t="s">
        <v>38</v>
      </c>
      <c r="C30" s="11" t="s">
        <v>39</v>
      </c>
      <c r="D30" s="19"/>
      <c r="E30" s="3"/>
      <c r="F30" s="19"/>
      <c r="I30" s="38">
        <f>D29/4</f>
        <v>208177.5</v>
      </c>
      <c r="J30" s="11">
        <f>F29/4</f>
        <v>175837.125</v>
      </c>
      <c r="K30" s="9">
        <f t="shared" si="2"/>
        <v>32340.375</v>
      </c>
      <c r="L30" s="19"/>
    </row>
    <row r="31" spans="1:12">
      <c r="B31" s="31" t="s">
        <v>40</v>
      </c>
      <c r="C31" s="11" t="s">
        <v>41</v>
      </c>
      <c r="D31" s="19"/>
      <c r="E31" s="19"/>
      <c r="F31" s="19"/>
      <c r="I31" s="38">
        <f>D29/4</f>
        <v>208177.5</v>
      </c>
      <c r="J31" s="11">
        <f>F29/4</f>
        <v>175837.125</v>
      </c>
      <c r="K31" s="9">
        <f t="shared" si="2"/>
        <v>32340.375</v>
      </c>
      <c r="L31" s="39"/>
    </row>
    <row r="32" spans="1:12">
      <c r="B32" s="31" t="s">
        <v>42</v>
      </c>
      <c r="C32" s="11" t="s">
        <v>43</v>
      </c>
      <c r="D32" s="19"/>
      <c r="E32" s="19"/>
      <c r="F32" s="19"/>
      <c r="I32" s="38">
        <f>D29/4</f>
        <v>208177.5</v>
      </c>
      <c r="J32" s="11">
        <f>F29/4</f>
        <v>175837.125</v>
      </c>
      <c r="K32" s="9">
        <f t="shared" si="2"/>
        <v>32340.375</v>
      </c>
      <c r="L32" s="2"/>
    </row>
  </sheetData>
  <mergeCells count="6">
    <mergeCell ref="I5:J5"/>
    <mergeCell ref="I27:L27"/>
    <mergeCell ref="A8:G9"/>
    <mergeCell ref="D1:J3"/>
    <mergeCell ref="I8:L9"/>
    <mergeCell ref="C24:K25"/>
  </mergeCells>
  <dataValidations count="1">
    <dataValidation allowBlank="1" showInputMessage="1" showErrorMessage="1" sqref="B11 B12" xr:uid="{00000000-0002-0000-0300-000000000000}"/>
  </dataValidations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workbookViewId="0">
      <selection activeCell="D1" sqref="D1:J3"/>
    </sheetView>
  </sheetViews>
  <sheetFormatPr baseColWidth="10" defaultColWidth="9" defaultRowHeight="15"/>
  <cols>
    <col min="1" max="1" width="14.1640625" customWidth="1"/>
    <col min="2" max="3" width="12.83203125" customWidth="1"/>
    <col min="4" max="4" width="14"/>
    <col min="5" max="5" width="13.1640625"/>
    <col min="6" max="8" width="12.1640625"/>
    <col min="9" max="9" width="12.83203125" customWidth="1"/>
    <col min="10" max="10" width="10.6640625"/>
    <col min="11" max="11" width="11.1640625"/>
    <col min="12" max="13" width="9.33203125"/>
    <col min="17" max="17" width="11.6640625"/>
  </cols>
  <sheetData>
    <row r="1" spans="1:12">
      <c r="D1" s="50" t="s">
        <v>63</v>
      </c>
      <c r="E1" s="51"/>
      <c r="F1" s="51"/>
      <c r="G1" s="51"/>
      <c r="H1" s="51"/>
      <c r="I1" s="51"/>
      <c r="J1" s="51"/>
    </row>
    <row r="2" spans="1:12">
      <c r="D2" s="51"/>
      <c r="E2" s="51"/>
      <c r="F2" s="51"/>
      <c r="G2" s="51"/>
      <c r="H2" s="51"/>
      <c r="I2" s="51"/>
      <c r="J2" s="51"/>
    </row>
    <row r="3" spans="1:12">
      <c r="D3" s="51"/>
      <c r="E3" s="51"/>
      <c r="F3" s="51"/>
      <c r="G3" s="51"/>
      <c r="H3" s="51"/>
      <c r="I3" s="51"/>
      <c r="J3" s="51"/>
    </row>
    <row r="5" spans="1:12" ht="20">
      <c r="I5" s="47" t="s">
        <v>1</v>
      </c>
      <c r="J5" s="47"/>
    </row>
    <row r="8" spans="1:12">
      <c r="A8" s="48" t="s">
        <v>2</v>
      </c>
      <c r="B8" s="48"/>
      <c r="C8" s="48"/>
      <c r="D8" s="48"/>
      <c r="E8" s="48"/>
      <c r="F8" s="48"/>
      <c r="G8" s="48"/>
      <c r="H8" s="16"/>
      <c r="I8" s="49"/>
      <c r="J8" s="49"/>
      <c r="K8" s="49"/>
      <c r="L8" s="49"/>
    </row>
    <row r="9" spans="1:12">
      <c r="A9" s="48"/>
      <c r="B9" s="48"/>
      <c r="C9" s="48"/>
      <c r="D9" s="48"/>
      <c r="E9" s="48"/>
      <c r="F9" s="48"/>
      <c r="G9" s="48"/>
      <c r="H9" s="16"/>
      <c r="I9" s="49"/>
      <c r="J9" s="49"/>
      <c r="K9" s="49"/>
      <c r="L9" s="49"/>
    </row>
    <row r="10" spans="1:12" ht="51">
      <c r="A10" s="6" t="s">
        <v>4</v>
      </c>
      <c r="B10" s="28" t="s">
        <v>5</v>
      </c>
      <c r="C10" s="6" t="s">
        <v>55</v>
      </c>
      <c r="D10" s="6" t="s">
        <v>56</v>
      </c>
      <c r="E10" s="6" t="s">
        <v>9</v>
      </c>
      <c r="F10" s="28" t="s">
        <v>10</v>
      </c>
      <c r="G10" s="6" t="s">
        <v>11</v>
      </c>
      <c r="H10" s="16"/>
      <c r="I10" s="6" t="s">
        <v>13</v>
      </c>
      <c r="J10" s="6" t="s">
        <v>64</v>
      </c>
      <c r="K10" s="6" t="s">
        <v>65</v>
      </c>
      <c r="L10" s="6" t="s">
        <v>16</v>
      </c>
    </row>
    <row r="11" spans="1:12">
      <c r="A11" s="3" t="s">
        <v>66</v>
      </c>
      <c r="B11" s="2" t="s">
        <v>67</v>
      </c>
      <c r="C11" s="8">
        <v>4</v>
      </c>
      <c r="D11" s="9">
        <v>19920</v>
      </c>
      <c r="E11" s="32">
        <v>1</v>
      </c>
      <c r="F11" s="33">
        <v>0.98</v>
      </c>
      <c r="G11" s="34">
        <v>6.1499999999999999E-2</v>
      </c>
      <c r="H11" s="16"/>
      <c r="I11" s="19">
        <f t="shared" ref="I11:I13" si="0">C11*D11</f>
        <v>79680</v>
      </c>
      <c r="J11" s="19">
        <f t="shared" ref="J11:J13" si="1">I11*E11</f>
        <v>79680</v>
      </c>
      <c r="K11" s="19">
        <f t="shared" ref="K11:K13" si="2">J11*F11-(J11*F11)*G11</f>
        <v>73284.0864</v>
      </c>
      <c r="L11" s="19">
        <f t="shared" ref="L11:L13" si="3">J11-K11</f>
        <v>6395.9135999999999</v>
      </c>
    </row>
    <row r="12" spans="1:12" ht="42">
      <c r="A12" s="29" t="s">
        <v>68</v>
      </c>
      <c r="B12" s="2"/>
      <c r="C12" s="8">
        <v>4</v>
      </c>
      <c r="D12" s="9">
        <v>13756</v>
      </c>
      <c r="E12" s="32">
        <v>1</v>
      </c>
      <c r="F12" s="21">
        <v>0.98</v>
      </c>
      <c r="G12" s="34">
        <v>6.1499999999999999E-2</v>
      </c>
      <c r="H12" s="20"/>
      <c r="I12" s="19">
        <f t="shared" si="0"/>
        <v>55024</v>
      </c>
      <c r="J12" s="19">
        <f t="shared" si="1"/>
        <v>55024</v>
      </c>
      <c r="K12" s="19">
        <f t="shared" si="2"/>
        <v>50607.22352</v>
      </c>
      <c r="L12" s="19">
        <f t="shared" si="3"/>
        <v>4416.7764800000004</v>
      </c>
    </row>
    <row r="13" spans="1:12" ht="28">
      <c r="A13" s="29" t="s">
        <v>69</v>
      </c>
      <c r="B13" s="2"/>
      <c r="C13" s="8">
        <v>2</v>
      </c>
      <c r="D13" s="9">
        <v>16720</v>
      </c>
      <c r="E13" s="32">
        <v>1</v>
      </c>
      <c r="F13" s="21">
        <v>0.98</v>
      </c>
      <c r="G13" s="34">
        <v>6.1499999999999999E-2</v>
      </c>
      <c r="H13" s="16"/>
      <c r="I13" s="19">
        <f t="shared" si="0"/>
        <v>33440</v>
      </c>
      <c r="J13" s="19">
        <f t="shared" si="1"/>
        <v>33440</v>
      </c>
      <c r="K13" s="2">
        <f t="shared" si="2"/>
        <v>30755.771199999996</v>
      </c>
      <c r="L13" s="19">
        <f t="shared" si="3"/>
        <v>2684.2288000000044</v>
      </c>
    </row>
    <row r="14" spans="1:12">
      <c r="A14" s="29" t="s">
        <v>70</v>
      </c>
      <c r="B14" s="2"/>
      <c r="C14" s="8">
        <v>6</v>
      </c>
      <c r="D14" s="9">
        <v>28908</v>
      </c>
      <c r="E14" s="32">
        <v>1</v>
      </c>
      <c r="F14" s="21"/>
      <c r="G14" s="34"/>
      <c r="H14" s="16"/>
      <c r="I14" s="19"/>
      <c r="J14" s="19"/>
      <c r="K14" s="2"/>
      <c r="L14" s="19"/>
    </row>
    <row r="15" spans="1:12">
      <c r="A15" s="26" t="s">
        <v>60</v>
      </c>
      <c r="B15" s="2"/>
      <c r="C15" s="8">
        <v>5</v>
      </c>
      <c r="D15" s="30">
        <v>0</v>
      </c>
      <c r="E15" s="21"/>
      <c r="F15" s="21"/>
      <c r="G15" s="34"/>
      <c r="H15" s="16"/>
      <c r="I15" s="19"/>
      <c r="J15" s="19"/>
      <c r="K15" s="2"/>
      <c r="L15" s="19"/>
    </row>
    <row r="16" spans="1:12">
      <c r="A16" s="2"/>
      <c r="B16" s="2"/>
      <c r="C16" s="3"/>
      <c r="D16" s="11"/>
      <c r="E16" s="21"/>
      <c r="F16" s="21"/>
      <c r="G16" s="34"/>
      <c r="H16" s="16"/>
      <c r="I16" s="19"/>
      <c r="J16" s="19"/>
      <c r="K16" s="2"/>
      <c r="L16" s="19"/>
    </row>
    <row r="17" spans="1:12">
      <c r="A17" s="2"/>
      <c r="B17" s="2"/>
      <c r="C17" s="12"/>
      <c r="D17" s="11"/>
      <c r="E17" s="22"/>
      <c r="F17" s="22"/>
      <c r="G17" s="35"/>
      <c r="H17" s="16"/>
      <c r="I17" s="19"/>
      <c r="J17" s="19"/>
      <c r="K17" s="2"/>
      <c r="L17" s="19"/>
    </row>
    <row r="18" spans="1:12">
      <c r="A18" s="2"/>
      <c r="B18" s="2"/>
      <c r="C18" s="2"/>
      <c r="D18" s="11"/>
      <c r="E18" s="21"/>
      <c r="F18" s="21"/>
      <c r="G18" s="34"/>
      <c r="H18" s="16"/>
      <c r="I18" s="10"/>
      <c r="J18" s="10"/>
      <c r="K18" s="2"/>
      <c r="L18" s="2"/>
    </row>
    <row r="19" spans="1:12">
      <c r="A19" s="2"/>
      <c r="B19" s="27" t="s">
        <v>71</v>
      </c>
      <c r="C19" s="2"/>
      <c r="D19" s="14"/>
      <c r="E19" s="21"/>
      <c r="F19" s="21"/>
      <c r="G19" s="34"/>
      <c r="H19" s="16"/>
      <c r="I19" s="11">
        <f t="shared" ref="I19:L19" si="4">SUM(I11:I18)</f>
        <v>168144</v>
      </c>
      <c r="J19" s="11">
        <f t="shared" si="4"/>
        <v>168144</v>
      </c>
      <c r="K19" s="11">
        <f t="shared" si="4"/>
        <v>154647.08111999999</v>
      </c>
      <c r="L19" s="11">
        <f t="shared" si="4"/>
        <v>13496.918880000005</v>
      </c>
    </row>
    <row r="20" spans="1:12">
      <c r="B20" s="16"/>
      <c r="C20" s="16"/>
      <c r="D20" s="16"/>
      <c r="E20" s="23"/>
      <c r="F20" s="23"/>
      <c r="G20" s="23"/>
      <c r="H20" s="23"/>
      <c r="I20" s="16"/>
      <c r="J20" s="16"/>
      <c r="K20" s="25"/>
      <c r="L20" s="16"/>
    </row>
    <row r="21" spans="1:12">
      <c r="B21" s="16"/>
      <c r="C21" s="16"/>
      <c r="D21" s="16"/>
      <c r="E21" s="23"/>
      <c r="F21" s="23"/>
      <c r="G21" s="23"/>
      <c r="H21" s="23"/>
      <c r="I21" s="23"/>
      <c r="J21" s="23"/>
      <c r="K21" s="23"/>
      <c r="L21" s="23"/>
    </row>
    <row r="22" spans="1:12">
      <c r="B22" s="16"/>
      <c r="C22" s="16"/>
      <c r="D22" s="16"/>
      <c r="E22" s="23"/>
      <c r="F22" s="23"/>
      <c r="G22" s="23"/>
      <c r="H22" s="23"/>
      <c r="I22" s="23"/>
      <c r="J22" s="23"/>
      <c r="K22" s="23"/>
      <c r="L22" s="16"/>
    </row>
    <row r="23" spans="1:1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B24" s="16"/>
      <c r="C24" s="16"/>
      <c r="D24" s="52" t="s">
        <v>26</v>
      </c>
      <c r="E24" s="52"/>
      <c r="F24" s="52"/>
      <c r="G24" s="52"/>
      <c r="H24" s="52"/>
      <c r="I24" s="52"/>
      <c r="J24" s="52"/>
      <c r="K24" s="52"/>
      <c r="L24" s="16"/>
    </row>
    <row r="25" spans="1:12">
      <c r="B25" s="16"/>
      <c r="C25" s="16"/>
      <c r="D25" s="52"/>
      <c r="E25" s="52"/>
      <c r="F25" s="52"/>
      <c r="G25" s="52"/>
      <c r="H25" s="52"/>
      <c r="I25" s="52"/>
      <c r="J25" s="52"/>
      <c r="K25" s="52"/>
      <c r="L25" s="16"/>
    </row>
    <row r="26" spans="1:12">
      <c r="B26" s="16"/>
      <c r="C26" s="16"/>
      <c r="D26" s="16"/>
      <c r="E26" s="16"/>
      <c r="F26" s="16"/>
      <c r="G26" s="16"/>
      <c r="H26" s="16"/>
      <c r="I26" s="16"/>
      <c r="J26" s="16"/>
      <c r="K26" s="23"/>
      <c r="L26" s="23"/>
    </row>
    <row r="27" spans="1:12" ht="23">
      <c r="B27" s="16"/>
      <c r="C27" s="48" t="s">
        <v>2</v>
      </c>
      <c r="D27" s="48"/>
      <c r="E27" s="48"/>
      <c r="F27" s="48"/>
      <c r="G27" s="48"/>
      <c r="I27" s="49" t="s">
        <v>3</v>
      </c>
      <c r="J27" s="49"/>
      <c r="K27" s="49"/>
      <c r="L27" s="49"/>
    </row>
    <row r="28" spans="1:12" ht="68">
      <c r="B28" s="16"/>
      <c r="C28" s="6" t="s">
        <v>27</v>
      </c>
      <c r="D28" s="6" t="s">
        <v>28</v>
      </c>
      <c r="E28" s="6" t="s">
        <v>72</v>
      </c>
      <c r="F28" s="6" t="s">
        <v>31</v>
      </c>
      <c r="G28" s="6" t="s">
        <v>73</v>
      </c>
      <c r="I28" s="36" t="s">
        <v>62</v>
      </c>
      <c r="J28" s="37" t="s">
        <v>34</v>
      </c>
      <c r="K28" s="36" t="s">
        <v>16</v>
      </c>
      <c r="L28" s="37" t="s">
        <v>35</v>
      </c>
    </row>
    <row r="29" spans="1:12">
      <c r="B29" s="16"/>
      <c r="C29" s="31" t="s">
        <v>36</v>
      </c>
      <c r="D29" s="11" t="s">
        <v>37</v>
      </c>
      <c r="E29" s="19">
        <v>168144</v>
      </c>
      <c r="F29" s="3">
        <v>0.02</v>
      </c>
      <c r="G29" s="19">
        <v>142022.82999999999</v>
      </c>
      <c r="I29" s="38">
        <f>E29/4</f>
        <v>42036</v>
      </c>
      <c r="J29" s="11">
        <f>G29/4</f>
        <v>35505.707499999997</v>
      </c>
      <c r="K29" s="9">
        <f>I29-J29</f>
        <v>6530.2925000000032</v>
      </c>
      <c r="L29" s="19">
        <f>(E29*F29)*15%</f>
        <v>504.43200000000002</v>
      </c>
    </row>
    <row r="30" spans="1:12">
      <c r="C30" s="31" t="s">
        <v>38</v>
      </c>
      <c r="D30" s="11" t="s">
        <v>39</v>
      </c>
      <c r="E30" s="19"/>
      <c r="F30" s="3"/>
      <c r="G30" s="19"/>
      <c r="I30" s="38">
        <f>E29/4</f>
        <v>42036</v>
      </c>
      <c r="J30" s="11">
        <f>G29/4</f>
        <v>35505.707499999997</v>
      </c>
      <c r="K30" s="9">
        <f t="shared" ref="K30:K32" si="5">I30-J30</f>
        <v>6530.2925000000032</v>
      </c>
      <c r="L30" s="19"/>
    </row>
    <row r="31" spans="1:12">
      <c r="C31" s="31" t="s">
        <v>40</v>
      </c>
      <c r="D31" s="11" t="s">
        <v>41</v>
      </c>
      <c r="E31" s="19"/>
      <c r="F31" s="19"/>
      <c r="G31" s="19"/>
      <c r="I31" s="38">
        <f>E29/4</f>
        <v>42036</v>
      </c>
      <c r="J31" s="11">
        <f>G29/4</f>
        <v>35505.707499999997</v>
      </c>
      <c r="K31" s="9">
        <f t="shared" si="5"/>
        <v>6530.2925000000032</v>
      </c>
      <c r="L31" s="39"/>
    </row>
    <row r="32" spans="1:12">
      <c r="C32" s="31" t="s">
        <v>42</v>
      </c>
      <c r="D32" s="11" t="s">
        <v>43</v>
      </c>
      <c r="E32" s="19"/>
      <c r="F32" s="19"/>
      <c r="G32" s="19"/>
      <c r="I32" s="38">
        <f>E29/4</f>
        <v>42036</v>
      </c>
      <c r="J32" s="11">
        <f>G29/4</f>
        <v>35505.707499999997</v>
      </c>
      <c r="K32" s="9">
        <f t="shared" si="5"/>
        <v>6530.2925000000032</v>
      </c>
      <c r="L32" s="2"/>
    </row>
  </sheetData>
  <mergeCells count="7">
    <mergeCell ref="I5:J5"/>
    <mergeCell ref="C27:G27"/>
    <mergeCell ref="I27:L27"/>
    <mergeCell ref="A8:G9"/>
    <mergeCell ref="D1:J3"/>
    <mergeCell ref="I8:L9"/>
    <mergeCell ref="D24:K25"/>
  </mergeCells>
  <dataValidations count="1">
    <dataValidation allowBlank="1" showInputMessage="1" showErrorMessage="1" sqref="B11 B12" xr:uid="{00000000-0002-0000-0400-000000000000}"/>
  </dataValidations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zoomScale="110" zoomScaleNormal="110" workbookViewId="0">
      <selection activeCell="D22" sqref="D22"/>
    </sheetView>
  </sheetViews>
  <sheetFormatPr baseColWidth="10" defaultColWidth="9" defaultRowHeight="15"/>
  <cols>
    <col min="1" max="1" width="22.1640625" customWidth="1"/>
    <col min="2" max="2" width="12.83203125" customWidth="1"/>
    <col min="3" max="3" width="15.83203125"/>
    <col min="4" max="4" width="13.1640625"/>
    <col min="5" max="5" width="12.1640625"/>
    <col min="6" max="6" width="12.83203125" customWidth="1"/>
    <col min="7" max="7" width="11.6640625"/>
    <col min="8" max="8" width="12.5"/>
    <col min="12" max="12" width="11.6640625"/>
  </cols>
  <sheetData>
    <row r="1" spans="1:10">
      <c r="C1" s="50" t="s">
        <v>77</v>
      </c>
      <c r="D1" s="51"/>
      <c r="E1" s="51"/>
      <c r="F1" s="51"/>
      <c r="G1" s="51"/>
    </row>
    <row r="2" spans="1:10">
      <c r="C2" s="51"/>
      <c r="D2" s="51"/>
      <c r="E2" s="51"/>
      <c r="F2" s="51"/>
      <c r="G2" s="51"/>
    </row>
    <row r="3" spans="1:10">
      <c r="C3" s="51"/>
      <c r="D3" s="51"/>
      <c r="E3" s="51"/>
      <c r="F3" s="51"/>
      <c r="G3" s="51"/>
    </row>
    <row r="4" spans="1:10">
      <c r="I4" s="53" t="s">
        <v>74</v>
      </c>
      <c r="J4" s="53"/>
    </row>
    <row r="6" spans="1:10">
      <c r="A6" s="48"/>
      <c r="B6" s="48"/>
      <c r="C6" s="48"/>
      <c r="D6" s="48"/>
      <c r="E6" s="16"/>
      <c r="F6" s="49" t="s">
        <v>3</v>
      </c>
      <c r="G6" s="49"/>
      <c r="H6" s="49"/>
    </row>
    <row r="7" spans="1:10">
      <c r="A7" s="48"/>
      <c r="B7" s="48"/>
      <c r="C7" s="48"/>
      <c r="D7" s="48"/>
      <c r="E7" s="16"/>
      <c r="F7" s="49"/>
      <c r="G7" s="49"/>
      <c r="H7" s="49"/>
    </row>
    <row r="8" spans="1:10" ht="34">
      <c r="A8" s="6" t="s">
        <v>78</v>
      </c>
      <c r="B8" s="6" t="s">
        <v>79</v>
      </c>
      <c r="C8" s="6" t="s">
        <v>75</v>
      </c>
      <c r="D8" s="6" t="s">
        <v>76</v>
      </c>
      <c r="E8" s="16"/>
      <c r="F8" s="6" t="s">
        <v>80</v>
      </c>
      <c r="G8" s="6" t="s">
        <v>81</v>
      </c>
      <c r="H8" s="6" t="s">
        <v>82</v>
      </c>
    </row>
    <row r="9" spans="1:10">
      <c r="A9" s="2" t="s">
        <v>83</v>
      </c>
      <c r="B9" s="8"/>
      <c r="C9" s="9">
        <v>107645157</v>
      </c>
      <c r="D9" s="26">
        <v>1.173829E-2</v>
      </c>
      <c r="E9" s="16"/>
      <c r="F9" s="18">
        <f>C9*D9</f>
        <v>1263570.0699615299</v>
      </c>
      <c r="G9" s="19">
        <f>F9*15%</f>
        <v>189535.51049422947</v>
      </c>
      <c r="H9" s="19">
        <f>F9+G9</f>
        <v>1453105.5804557593</v>
      </c>
    </row>
    <row r="10" spans="1:10">
      <c r="A10" s="2" t="s">
        <v>84</v>
      </c>
      <c r="B10" s="8">
        <v>104</v>
      </c>
      <c r="C10" s="9">
        <f>C9*B10</f>
        <v>11195096328</v>
      </c>
      <c r="D10" s="17"/>
      <c r="E10" s="20"/>
      <c r="F10" s="19">
        <f>C10*D9</f>
        <v>131411287.27599913</v>
      </c>
      <c r="G10" s="19">
        <f>F10*15%</f>
        <v>19711693.091399867</v>
      </c>
      <c r="H10" s="19">
        <f>F10+G10</f>
        <v>151122980.36739901</v>
      </c>
    </row>
    <row r="11" spans="1:10">
      <c r="A11" s="2"/>
      <c r="B11" s="8"/>
      <c r="C11" s="9"/>
      <c r="D11" s="17"/>
      <c r="E11" s="16"/>
      <c r="F11" s="19"/>
      <c r="G11" s="19"/>
      <c r="H11" s="2"/>
    </row>
    <row r="12" spans="1:10">
      <c r="A12" s="16"/>
      <c r="B12" s="16"/>
      <c r="C12" s="16"/>
      <c r="D12" s="23"/>
      <c r="E12" s="23"/>
      <c r="F12" s="16"/>
      <c r="G12" s="16"/>
      <c r="H12" s="25"/>
    </row>
    <row r="13" spans="1:10">
      <c r="A13" s="16"/>
      <c r="B13" s="16"/>
      <c r="C13" s="16"/>
      <c r="D13" s="23"/>
      <c r="E13" s="23"/>
      <c r="F13" s="23"/>
      <c r="G13" s="23"/>
      <c r="H13" s="23"/>
    </row>
    <row r="14" spans="1:10">
      <c r="A14" s="16"/>
      <c r="B14" s="16"/>
      <c r="C14" s="16"/>
      <c r="D14" s="23"/>
      <c r="E14" s="23"/>
      <c r="F14" s="23"/>
      <c r="G14" s="23"/>
      <c r="H14" s="23"/>
    </row>
    <row r="15" spans="1:10">
      <c r="A15" s="16"/>
      <c r="B15" s="16"/>
      <c r="C15" s="16"/>
      <c r="D15" s="16"/>
      <c r="E15" s="16"/>
      <c r="F15" s="16"/>
      <c r="G15" s="16"/>
      <c r="H15" s="16"/>
    </row>
    <row r="16" spans="1:10">
      <c r="A16" s="16"/>
      <c r="B16" s="16"/>
      <c r="C16" s="16"/>
      <c r="D16" s="16"/>
      <c r="E16" s="16"/>
      <c r="F16" s="16"/>
      <c r="G16" s="16"/>
      <c r="H16" s="16"/>
    </row>
    <row r="17" spans="1:8">
      <c r="A17" s="16"/>
      <c r="B17" s="16"/>
      <c r="C17" s="16"/>
      <c r="D17" s="16"/>
      <c r="E17" s="16"/>
      <c r="F17" s="16"/>
      <c r="G17" s="16"/>
      <c r="H17" s="16"/>
    </row>
    <row r="18" spans="1:8">
      <c r="A18" s="16"/>
      <c r="B18" s="16"/>
      <c r="C18" s="16"/>
      <c r="D18" s="16"/>
      <c r="E18" s="16"/>
      <c r="F18" s="16"/>
      <c r="G18" s="16"/>
      <c r="H18" s="16"/>
    </row>
    <row r="19" spans="1:8">
      <c r="A19" s="16"/>
      <c r="B19" s="16"/>
      <c r="C19" s="16"/>
      <c r="D19" s="16"/>
      <c r="E19" s="16"/>
      <c r="F19" s="16"/>
      <c r="G19" s="16"/>
      <c r="H19" s="16"/>
    </row>
    <row r="20" spans="1:8">
      <c r="A20" s="16"/>
      <c r="B20" s="16"/>
      <c r="C20" s="16"/>
      <c r="D20" s="16"/>
      <c r="E20" s="16"/>
      <c r="F20" s="16"/>
      <c r="G20" s="16"/>
      <c r="H20" s="16"/>
    </row>
    <row r="21" spans="1:8">
      <c r="A21" s="16"/>
      <c r="B21" s="16"/>
      <c r="C21" s="16"/>
      <c r="D21" s="16"/>
      <c r="E21" s="16"/>
      <c r="F21" s="16"/>
      <c r="G21" s="16"/>
      <c r="H21" s="16"/>
    </row>
    <row r="22" spans="1:8">
      <c r="B22" s="16"/>
      <c r="C22" s="16"/>
      <c r="D22" s="16"/>
      <c r="E22" s="16"/>
      <c r="F22" s="16"/>
      <c r="G22" s="16"/>
      <c r="H22" s="16"/>
    </row>
    <row r="23" spans="1:8">
      <c r="B23" s="16"/>
      <c r="C23" s="16"/>
      <c r="D23" s="16"/>
      <c r="E23" s="16"/>
      <c r="F23" s="16"/>
      <c r="G23" s="16"/>
      <c r="H23" s="16"/>
    </row>
    <row r="24" spans="1:8">
      <c r="B24" s="16"/>
      <c r="C24" s="16"/>
      <c r="D24" s="16"/>
      <c r="E24" s="16"/>
      <c r="F24" s="16"/>
      <c r="G24" s="16"/>
      <c r="H24" s="16"/>
    </row>
    <row r="25" spans="1:8">
      <c r="B25" s="16"/>
      <c r="C25" s="16"/>
      <c r="D25" s="16"/>
      <c r="E25" s="16"/>
      <c r="F25" s="16"/>
      <c r="G25" s="16"/>
      <c r="H25" s="16"/>
    </row>
    <row r="27" spans="1:8">
      <c r="D27" s="16"/>
    </row>
  </sheetData>
  <mergeCells count="4">
    <mergeCell ref="I4:J4"/>
    <mergeCell ref="C1:G3"/>
    <mergeCell ref="A6:D7"/>
    <mergeCell ref="F6:H7"/>
  </mergeCells>
  <dataValidations count="1">
    <dataValidation allowBlank="1" showInputMessage="1" showErrorMessage="1" sqref="A9 A10" xr:uid="{00000000-0002-0000-0600-000000000000}"/>
  </dataValidations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"/>
  <sheetViews>
    <sheetView zoomScale="110" zoomScaleNormal="110" workbookViewId="0">
      <selection activeCell="G18" sqref="G18"/>
    </sheetView>
  </sheetViews>
  <sheetFormatPr baseColWidth="10" defaultColWidth="9" defaultRowHeight="15"/>
  <cols>
    <col min="1" max="1" width="15"/>
    <col min="2" max="2" width="13.1640625"/>
    <col min="3" max="3" width="12.1640625"/>
    <col min="4" max="4" width="12.83203125" customWidth="1"/>
    <col min="5" max="5" width="11.6640625"/>
    <col min="6" max="6" width="12.5"/>
    <col min="10" max="10" width="11.6640625"/>
  </cols>
  <sheetData>
    <row r="1" spans="1:10">
      <c r="C1" s="50" t="s">
        <v>85</v>
      </c>
      <c r="D1" s="50"/>
      <c r="E1" s="50"/>
      <c r="F1" s="50"/>
      <c r="G1" s="50"/>
      <c r="H1" s="50"/>
    </row>
    <row r="2" spans="1:10">
      <c r="C2" s="50"/>
      <c r="D2" s="50"/>
      <c r="E2" s="50"/>
      <c r="F2" s="50"/>
      <c r="G2" s="50"/>
      <c r="H2" s="50"/>
    </row>
    <row r="3" spans="1:10">
      <c r="C3" s="50"/>
      <c r="D3" s="50"/>
      <c r="E3" s="50"/>
      <c r="F3" s="50"/>
      <c r="G3" s="50"/>
      <c r="H3" s="50"/>
    </row>
    <row r="4" spans="1:10">
      <c r="I4" s="53" t="s">
        <v>74</v>
      </c>
      <c r="J4" s="53"/>
    </row>
    <row r="6" spans="1:10">
      <c r="C6" s="48"/>
      <c r="D6" s="48"/>
      <c r="E6" s="16"/>
      <c r="F6" s="49" t="s">
        <v>3</v>
      </c>
      <c r="G6" s="49"/>
      <c r="H6" s="49"/>
    </row>
    <row r="7" spans="1:10">
      <c r="C7" s="48"/>
      <c r="D7" s="48"/>
      <c r="E7" s="16"/>
      <c r="F7" s="49"/>
      <c r="G7" s="49"/>
      <c r="H7" s="49"/>
    </row>
    <row r="8" spans="1:10" ht="34">
      <c r="C8" s="6" t="s">
        <v>75</v>
      </c>
      <c r="D8" s="6" t="s">
        <v>76</v>
      </c>
      <c r="E8" s="16"/>
      <c r="F8" s="6" t="s">
        <v>80</v>
      </c>
      <c r="G8" s="6" t="s">
        <v>81</v>
      </c>
      <c r="H8" s="6" t="s">
        <v>82</v>
      </c>
    </row>
    <row r="9" spans="1:10">
      <c r="C9" s="9">
        <v>106250</v>
      </c>
      <c r="D9" s="26">
        <v>0.1</v>
      </c>
      <c r="E9" s="16"/>
      <c r="F9" s="18">
        <f>C9*D9</f>
        <v>10625</v>
      </c>
      <c r="G9" s="19">
        <f>F9*15%</f>
        <v>1593.75</v>
      </c>
      <c r="H9" s="19">
        <f>F9+G9</f>
        <v>12218.75</v>
      </c>
    </row>
    <row r="10" spans="1:10">
      <c r="C10" s="9"/>
      <c r="D10" s="17"/>
      <c r="E10" s="20"/>
      <c r="F10" s="19"/>
      <c r="G10" s="19"/>
      <c r="H10" s="19"/>
    </row>
    <row r="11" spans="1:10">
      <c r="C11" s="9"/>
      <c r="D11" s="17"/>
      <c r="E11" s="16"/>
      <c r="F11" s="19"/>
      <c r="G11" s="19"/>
      <c r="H11" s="2"/>
    </row>
    <row r="12" spans="1:10">
      <c r="A12" s="16"/>
      <c r="B12" s="23"/>
      <c r="C12" s="23"/>
      <c r="D12" s="16"/>
      <c r="E12" s="16"/>
      <c r="F12" s="25"/>
    </row>
    <row r="13" spans="1:10">
      <c r="A13" s="16"/>
      <c r="B13" s="23"/>
      <c r="C13" s="23"/>
      <c r="D13" s="23"/>
      <c r="E13" s="23"/>
      <c r="F13" s="23"/>
    </row>
    <row r="14" spans="1:10">
      <c r="A14" s="16"/>
      <c r="B14" s="23"/>
      <c r="C14" s="23"/>
      <c r="D14" s="23"/>
      <c r="E14" s="23"/>
      <c r="F14" s="23"/>
    </row>
    <row r="15" spans="1:10">
      <c r="A15" s="16"/>
      <c r="B15" s="16"/>
      <c r="C15" s="16"/>
      <c r="D15" s="16"/>
      <c r="E15" s="16"/>
      <c r="F15" s="16"/>
    </row>
    <row r="16" spans="1:10">
      <c r="A16" s="16"/>
      <c r="B16" s="16"/>
      <c r="C16" s="16"/>
      <c r="D16" s="16"/>
      <c r="E16" s="16"/>
      <c r="F16" s="16"/>
    </row>
    <row r="17" spans="1:6">
      <c r="A17" s="16"/>
      <c r="B17" s="16"/>
      <c r="C17" s="16"/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  <row r="19" spans="1:6">
      <c r="A19" s="16"/>
      <c r="B19" s="16"/>
      <c r="C19" s="16"/>
      <c r="D19" s="16"/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A21" s="16"/>
      <c r="B21" s="16"/>
      <c r="C21" s="16"/>
      <c r="D21" s="16"/>
      <c r="E21" s="16"/>
      <c r="F21" s="16"/>
    </row>
    <row r="22" spans="1:6">
      <c r="A22" s="16"/>
      <c r="B22" s="16"/>
      <c r="C22" s="16"/>
      <c r="D22" s="16"/>
      <c r="E22" s="16"/>
      <c r="F22" s="16"/>
    </row>
    <row r="23" spans="1:6">
      <c r="A23" s="16"/>
      <c r="B23" s="16"/>
      <c r="C23" s="16"/>
      <c r="D23" s="16"/>
      <c r="E23" s="16"/>
      <c r="F23" s="16"/>
    </row>
    <row r="24" spans="1:6">
      <c r="A24" s="16"/>
      <c r="B24" s="16"/>
      <c r="C24" s="16"/>
      <c r="D24" s="16"/>
      <c r="E24" s="16"/>
      <c r="F24" s="16"/>
    </row>
    <row r="25" spans="1:6">
      <c r="A25" s="16"/>
      <c r="B25" s="16"/>
      <c r="C25" s="16"/>
      <c r="D25" s="16"/>
      <c r="E25" s="16"/>
      <c r="F25" s="16"/>
    </row>
    <row r="27" spans="1:6">
      <c r="B27" s="16"/>
    </row>
  </sheetData>
  <mergeCells count="4">
    <mergeCell ref="I4:J4"/>
    <mergeCell ref="F6:H7"/>
    <mergeCell ref="C1:H3"/>
    <mergeCell ref="C6:D7"/>
  </mergeCells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"/>
  <sheetViews>
    <sheetView zoomScale="110" zoomScaleNormal="110" workbookViewId="0">
      <selection activeCell="G9" sqref="G9"/>
    </sheetView>
  </sheetViews>
  <sheetFormatPr baseColWidth="10" defaultColWidth="9" defaultRowHeight="15"/>
  <cols>
    <col min="1" max="1" width="15"/>
    <col min="2" max="2" width="13.1640625"/>
    <col min="3" max="3" width="12.1640625"/>
    <col min="4" max="4" width="12.83203125" customWidth="1"/>
    <col min="5" max="5" width="11.6640625"/>
    <col min="6" max="6" width="12.5"/>
    <col min="10" max="10" width="11.6640625"/>
  </cols>
  <sheetData>
    <row r="1" spans="1:10">
      <c r="C1" s="50" t="s">
        <v>85</v>
      </c>
      <c r="D1" s="50"/>
      <c r="E1" s="50"/>
      <c r="F1" s="50"/>
      <c r="G1" s="50"/>
      <c r="H1" s="50"/>
    </row>
    <row r="2" spans="1:10">
      <c r="C2" s="50"/>
      <c r="D2" s="50"/>
      <c r="E2" s="50"/>
      <c r="F2" s="50"/>
      <c r="G2" s="50"/>
      <c r="H2" s="50"/>
    </row>
    <row r="3" spans="1:10">
      <c r="C3" s="50"/>
      <c r="D3" s="50"/>
      <c r="E3" s="50"/>
      <c r="F3" s="50"/>
      <c r="G3" s="50"/>
      <c r="H3" s="50"/>
    </row>
    <row r="4" spans="1:10">
      <c r="I4" s="53" t="s">
        <v>74</v>
      </c>
      <c r="J4" s="53"/>
    </row>
    <row r="6" spans="1:10">
      <c r="C6" s="48"/>
      <c r="D6" s="48"/>
      <c r="E6" s="16"/>
      <c r="F6" s="49" t="s">
        <v>3</v>
      </c>
      <c r="G6" s="49"/>
      <c r="H6" s="49"/>
    </row>
    <row r="7" spans="1:10">
      <c r="C7" s="48"/>
      <c r="D7" s="48"/>
      <c r="E7" s="16"/>
      <c r="F7" s="49"/>
      <c r="G7" s="49"/>
      <c r="H7" s="49"/>
    </row>
    <row r="8" spans="1:10" ht="34">
      <c r="C8" s="6" t="s">
        <v>75</v>
      </c>
      <c r="D8" s="6" t="s">
        <v>76</v>
      </c>
      <c r="E8" s="16"/>
      <c r="F8" s="6" t="s">
        <v>80</v>
      </c>
      <c r="G8" s="6" t="s">
        <v>81</v>
      </c>
      <c r="H8" s="6" t="s">
        <v>82</v>
      </c>
    </row>
    <row r="9" spans="1:10">
      <c r="C9" s="9">
        <v>100000</v>
      </c>
      <c r="D9" s="26">
        <v>0.1</v>
      </c>
      <c r="E9" s="16"/>
      <c r="F9" s="18">
        <f>C9*D9</f>
        <v>10000</v>
      </c>
      <c r="G9" s="19">
        <f>F9*15%</f>
        <v>1500</v>
      </c>
      <c r="H9" s="19">
        <f>F9+G9</f>
        <v>11500</v>
      </c>
    </row>
    <row r="10" spans="1:10">
      <c r="C10" s="9"/>
      <c r="D10" s="17"/>
      <c r="E10" s="20"/>
      <c r="F10" s="19"/>
      <c r="G10" s="19"/>
      <c r="H10" s="19"/>
    </row>
    <row r="11" spans="1:10">
      <c r="C11" s="9"/>
      <c r="D11" s="17"/>
      <c r="E11" s="16"/>
      <c r="F11" s="19"/>
      <c r="G11" s="19"/>
      <c r="H11" s="2"/>
    </row>
    <row r="12" spans="1:10">
      <c r="A12" s="16"/>
      <c r="B12" s="23"/>
      <c r="C12" s="23"/>
      <c r="D12" s="16"/>
      <c r="E12" s="16"/>
      <c r="F12" s="25"/>
    </row>
    <row r="13" spans="1:10">
      <c r="A13" s="16"/>
      <c r="B13" s="23"/>
      <c r="C13" s="23"/>
      <c r="D13" s="23"/>
      <c r="E13" s="23"/>
      <c r="F13" s="23"/>
    </row>
    <row r="14" spans="1:10">
      <c r="A14" s="16"/>
      <c r="B14" s="23"/>
      <c r="C14" s="23"/>
      <c r="D14" s="23"/>
      <c r="E14" s="23"/>
      <c r="F14" s="23"/>
    </row>
    <row r="15" spans="1:10">
      <c r="A15" s="16"/>
      <c r="B15" s="16"/>
      <c r="C15" s="16"/>
      <c r="D15" s="16"/>
      <c r="E15" s="16"/>
      <c r="F15" s="16"/>
    </row>
    <row r="16" spans="1:10">
      <c r="A16" s="16"/>
      <c r="B16" s="16"/>
      <c r="C16" s="16"/>
      <c r="D16" s="16"/>
      <c r="E16" s="16"/>
      <c r="F16" s="16"/>
    </row>
    <row r="17" spans="1:6">
      <c r="A17" s="16"/>
      <c r="B17" s="16"/>
      <c r="C17" s="16"/>
      <c r="D17" s="16"/>
      <c r="E17" s="16"/>
      <c r="F17" s="16"/>
    </row>
    <row r="18" spans="1:6">
      <c r="A18" s="16"/>
      <c r="B18" s="16"/>
      <c r="C18" s="16"/>
      <c r="D18" s="16"/>
      <c r="E18" s="16"/>
      <c r="F18" s="16"/>
    </row>
    <row r="19" spans="1:6">
      <c r="A19" s="16"/>
      <c r="B19" s="16"/>
      <c r="C19" s="16"/>
      <c r="D19" s="16"/>
      <c r="E19" s="16"/>
      <c r="F19" s="16"/>
    </row>
    <row r="20" spans="1:6">
      <c r="A20" s="16"/>
      <c r="B20" s="16"/>
      <c r="C20" s="16"/>
      <c r="D20" s="16"/>
      <c r="E20" s="16"/>
      <c r="F20" s="16"/>
    </row>
    <row r="21" spans="1:6">
      <c r="A21" s="16"/>
      <c r="B21" s="16"/>
      <c r="C21" s="16"/>
      <c r="D21" s="16"/>
      <c r="E21" s="16"/>
      <c r="F21" s="16"/>
    </row>
    <row r="22" spans="1:6">
      <c r="A22" s="16"/>
      <c r="B22" s="16"/>
      <c r="C22" s="16"/>
      <c r="D22" s="16"/>
      <c r="E22" s="16"/>
      <c r="F22" s="16"/>
    </row>
    <row r="23" spans="1:6">
      <c r="A23" s="16"/>
      <c r="B23" s="16"/>
      <c r="C23" s="16"/>
      <c r="D23" s="16"/>
      <c r="E23" s="16"/>
      <c r="F23" s="16"/>
    </row>
    <row r="24" spans="1:6">
      <c r="A24" s="16"/>
      <c r="B24" s="16"/>
      <c r="C24" s="16"/>
      <c r="D24" s="16"/>
      <c r="E24" s="16"/>
      <c r="F24" s="16"/>
    </row>
    <row r="25" spans="1:6">
      <c r="A25" s="16"/>
      <c r="B25" s="16"/>
      <c r="C25" s="16"/>
      <c r="D25" s="16"/>
      <c r="E25" s="16"/>
      <c r="F25" s="16"/>
    </row>
    <row r="27" spans="1:6">
      <c r="B27" s="16"/>
    </row>
  </sheetData>
  <mergeCells count="4">
    <mergeCell ref="I4:J4"/>
    <mergeCell ref="F6:H7"/>
    <mergeCell ref="C6:D7"/>
    <mergeCell ref="C1:H3"/>
  </mergeCells>
  <pageMargins left="0.75" right="0.75" top="1" bottom="1" header="0.51180555555555596" footer="0.51180555555555596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zoomScale="139" zoomScaleNormal="139" workbookViewId="0">
      <selection activeCell="B5" sqref="B5:I6"/>
    </sheetView>
  </sheetViews>
  <sheetFormatPr baseColWidth="10" defaultColWidth="9" defaultRowHeight="15"/>
  <cols>
    <col min="2" max="2" width="14" style="4" customWidth="1"/>
    <col min="4" max="4" width="11.6640625"/>
    <col min="7" max="8" width="10.6640625"/>
    <col min="9" max="9" width="11.6640625"/>
  </cols>
  <sheetData>
    <row r="1" spans="1:11">
      <c r="D1" s="50" t="s">
        <v>86</v>
      </c>
      <c r="E1" s="51"/>
      <c r="F1" s="51"/>
      <c r="G1" s="51"/>
      <c r="H1" s="51"/>
    </row>
    <row r="2" spans="1:11">
      <c r="D2" s="51"/>
      <c r="E2" s="51"/>
      <c r="F2" s="51"/>
      <c r="G2" s="51"/>
      <c r="H2" s="51"/>
    </row>
    <row r="3" spans="1:11">
      <c r="D3" s="51"/>
      <c r="E3" s="51"/>
      <c r="F3" s="51"/>
      <c r="G3" s="51"/>
      <c r="H3" s="51"/>
    </row>
    <row r="4" spans="1:11">
      <c r="J4" s="54" t="s">
        <v>74</v>
      </c>
      <c r="K4" s="54"/>
    </row>
    <row r="5" spans="1:11">
      <c r="B5" s="56" t="s">
        <v>87</v>
      </c>
      <c r="C5" s="57"/>
      <c r="D5" s="57"/>
      <c r="E5" s="57"/>
      <c r="F5" s="57"/>
      <c r="G5" s="57"/>
      <c r="H5" s="57"/>
      <c r="I5" s="57"/>
      <c r="J5" s="24"/>
      <c r="K5" s="24"/>
    </row>
    <row r="6" spans="1:11">
      <c r="B6" s="57"/>
      <c r="C6" s="57"/>
      <c r="D6" s="57"/>
      <c r="E6" s="57"/>
      <c r="F6" s="57"/>
      <c r="G6" s="57"/>
      <c r="H6" s="57"/>
      <c r="I6" s="57"/>
      <c r="J6" s="24"/>
      <c r="K6" s="24"/>
    </row>
    <row r="8" spans="1:11">
      <c r="A8" s="48" t="s">
        <v>2</v>
      </c>
      <c r="B8" s="55"/>
      <c r="C8" s="48"/>
      <c r="D8" s="48"/>
      <c r="E8" s="48"/>
      <c r="F8" s="16"/>
      <c r="G8" s="49" t="s">
        <v>3</v>
      </c>
      <c r="H8" s="49"/>
      <c r="I8" s="49"/>
    </row>
    <row r="9" spans="1:11">
      <c r="A9" s="48"/>
      <c r="B9" s="55"/>
      <c r="C9" s="48"/>
      <c r="D9" s="48"/>
      <c r="E9" s="48"/>
      <c r="F9" s="16"/>
      <c r="G9" s="49"/>
      <c r="H9" s="49"/>
      <c r="I9" s="49"/>
    </row>
    <row r="10" spans="1:11" ht="16">
      <c r="A10" s="6"/>
      <c r="B10" s="6"/>
      <c r="C10" s="6"/>
      <c r="D10" s="6"/>
      <c r="E10" s="6"/>
      <c r="F10" s="16"/>
      <c r="G10" s="6"/>
      <c r="H10" s="6"/>
      <c r="I10" s="6"/>
    </row>
    <row r="11" spans="1:11">
      <c r="A11" s="2"/>
      <c r="B11" s="7"/>
      <c r="C11" s="8"/>
      <c r="D11" s="9"/>
      <c r="E11" s="17"/>
      <c r="F11" s="16"/>
      <c r="G11" s="18"/>
      <c r="H11" s="19"/>
      <c r="I11" s="19"/>
    </row>
    <row r="12" spans="1:11">
      <c r="A12" s="2"/>
      <c r="B12" s="7"/>
      <c r="C12" s="8"/>
      <c r="D12" s="9"/>
      <c r="E12" s="17"/>
      <c r="F12" s="20"/>
      <c r="G12" s="19"/>
      <c r="H12" s="19"/>
      <c r="I12" s="19"/>
    </row>
    <row r="13" spans="1:11">
      <c r="A13" s="2"/>
      <c r="B13" s="7"/>
      <c r="C13" s="8"/>
      <c r="D13" s="9"/>
      <c r="E13" s="17"/>
      <c r="F13" s="16"/>
      <c r="G13" s="19"/>
      <c r="H13" s="19"/>
      <c r="I13" s="2"/>
    </row>
    <row r="14" spans="1:11">
      <c r="A14" s="2"/>
      <c r="B14" s="7"/>
      <c r="C14" s="8"/>
      <c r="D14" s="9"/>
      <c r="E14" s="17"/>
      <c r="F14" s="16"/>
      <c r="G14" s="19"/>
      <c r="H14" s="19"/>
      <c r="I14" s="2"/>
    </row>
    <row r="15" spans="1:11">
      <c r="A15" s="2"/>
      <c r="B15" s="7"/>
      <c r="C15" s="8"/>
      <c r="D15" s="10"/>
      <c r="E15" s="17"/>
      <c r="F15" s="16"/>
      <c r="G15" s="19"/>
      <c r="H15" s="19"/>
      <c r="I15" s="2"/>
    </row>
    <row r="16" spans="1:11">
      <c r="A16" s="2"/>
      <c r="B16" s="7"/>
      <c r="C16" s="3"/>
      <c r="D16" s="11"/>
      <c r="E16" s="21"/>
      <c r="F16" s="16"/>
      <c r="G16" s="19"/>
      <c r="H16" s="19"/>
      <c r="I16" s="2"/>
    </row>
    <row r="17" spans="1:9">
      <c r="A17" s="2"/>
      <c r="B17" s="7"/>
      <c r="C17" s="12"/>
      <c r="D17" s="11"/>
      <c r="E17" s="22"/>
      <c r="F17" s="16"/>
      <c r="G17" s="19"/>
      <c r="H17" s="19"/>
      <c r="I17" s="2"/>
    </row>
    <row r="18" spans="1:9">
      <c r="A18" s="2"/>
      <c r="B18" s="7"/>
      <c r="C18" s="2"/>
      <c r="D18" s="11"/>
      <c r="E18" s="21"/>
      <c r="F18" s="16"/>
      <c r="G18" s="10"/>
      <c r="H18" s="10"/>
      <c r="I18" s="2"/>
    </row>
    <row r="19" spans="1:9">
      <c r="A19" s="2"/>
      <c r="B19" s="13"/>
      <c r="C19" s="2"/>
      <c r="D19" s="14"/>
      <c r="E19" s="21"/>
      <c r="F19" s="16"/>
      <c r="G19" s="11"/>
      <c r="H19" s="11"/>
      <c r="I19" s="11"/>
    </row>
    <row r="20" spans="1:9">
      <c r="B20" s="15"/>
      <c r="C20" s="16"/>
      <c r="D20" s="16"/>
      <c r="E20" s="23"/>
      <c r="F20" s="23"/>
      <c r="G20" s="16"/>
      <c r="H20" s="16"/>
      <c r="I20" s="25"/>
    </row>
    <row r="21" spans="1:9">
      <c r="B21" s="15"/>
      <c r="C21" s="16"/>
      <c r="D21" s="16"/>
      <c r="E21" s="23"/>
      <c r="F21" s="23"/>
      <c r="G21" s="23"/>
      <c r="H21" s="23"/>
      <c r="I21" s="23"/>
    </row>
  </sheetData>
  <mergeCells count="5">
    <mergeCell ref="J4:K4"/>
    <mergeCell ref="D1:H3"/>
    <mergeCell ref="A8:E9"/>
    <mergeCell ref="G8:I9"/>
    <mergeCell ref="B5:I6"/>
  </mergeCells>
  <dataValidations count="1">
    <dataValidation allowBlank="1" showInputMessage="1" showErrorMessage="1" sqref="B11 B12" xr:uid="{00000000-0002-0000-0900-000000000000}"/>
  </dataValidation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Aviation Hull &amp; Spares Liabilit</vt:lpstr>
      <vt:lpstr>Aviation Liability Insurance </vt:lpstr>
      <vt:lpstr>Aviation Hull War</vt:lpstr>
      <vt:lpstr>Aviation Deductible Insurance P</vt:lpstr>
      <vt:lpstr>Aviation War,Hi-Jacking &amp; other</vt:lpstr>
      <vt:lpstr>In Orbit Policy</vt:lpstr>
      <vt:lpstr>Drone Hull Insurance</vt:lpstr>
      <vt:lpstr>Drone Liability Insurance</vt:lpstr>
      <vt:lpstr>Crew Personal Accident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User</cp:lastModifiedBy>
  <dcterms:created xsi:type="dcterms:W3CDTF">2024-01-18T11:05:00Z</dcterms:created>
  <dcterms:modified xsi:type="dcterms:W3CDTF">2024-01-29T05:45:10Z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