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2180" activeTab="3"/>
  </bookViews>
  <sheets>
    <sheet name="PV" sheetId="1" r:id="rId1"/>
    <sheet name="MotorCycle&amp; Scooter" sheetId="3" r:id="rId2"/>
    <sheet name="Sheet2" sheetId="2" r:id="rId3"/>
    <sheet name="CV" sheetId="4" r:id="rId4"/>
    <sheet name="CV Dummy Tarrif Rate" sheetId="5" r:id="rId5"/>
  </sheets>
  <externalReferences>
    <externalReference r:id="rId6"/>
  </externalReferences>
  <calcPr calcId="144525" concurrentCalc="0"/>
</workbook>
</file>

<file path=xl/comments1.xml><?xml version="1.0" encoding="utf-8"?>
<comments xmlns="http://schemas.openxmlformats.org/spreadsheetml/2006/main">
  <authors>
    <author>mac</author>
  </authors>
  <commentList>
    <comment ref="B3" authorId="0">
      <text>
        <r>
          <rPr>
            <b/>
            <sz val="9"/>
            <rFont val="Times New Roman"/>
            <charset val="0"/>
          </rPr>
          <t>mac:</t>
        </r>
        <r>
          <rPr>
            <sz val="9"/>
            <rFont val="Times New Roman"/>
            <charset val="0"/>
          </rPr>
          <t xml:space="preserve">
Manual Input
</t>
        </r>
      </text>
    </comment>
    <comment ref="A7" authorId="0">
      <text>
        <r>
          <rPr>
            <b/>
            <sz val="9"/>
            <color rgb="FF000000"/>
            <rFont val="Times New Roman"/>
            <charset val="134"/>
          </rPr>
          <t>mac:</t>
        </r>
        <r>
          <rPr>
            <sz val="9"/>
            <color rgb="FF000000"/>
            <rFont val="Times New Roman"/>
            <charset val="134"/>
          </rPr>
          <t xml:space="preserve">
Manually Input </t>
        </r>
      </text>
    </comment>
  </commentList>
</comments>
</file>

<file path=xl/comments2.xml><?xml version="1.0" encoding="utf-8"?>
<comments xmlns="http://schemas.openxmlformats.org/spreadsheetml/2006/main">
  <authors>
    <author>mac</author>
  </authors>
  <commentList>
    <comment ref="B3" authorId="0">
      <text>
        <r>
          <rPr>
            <b/>
            <sz val="9"/>
            <rFont val="Times New Roman"/>
            <charset val="0"/>
          </rPr>
          <t>mac:</t>
        </r>
        <r>
          <rPr>
            <sz val="9"/>
            <rFont val="Times New Roman"/>
            <charset val="0"/>
          </rPr>
          <t xml:space="preserve">
Manual Input</t>
        </r>
      </text>
    </comment>
    <comment ref="A7" authorId="0">
      <text>
        <r>
          <rPr>
            <b/>
            <sz val="9"/>
            <color rgb="FF000000"/>
            <rFont val="Times New Roman"/>
            <charset val="134"/>
          </rPr>
          <t>mac:</t>
        </r>
        <r>
          <rPr>
            <sz val="9"/>
            <color rgb="FF000000"/>
            <rFont val="Times New Roman"/>
            <charset val="134"/>
          </rPr>
          <t xml:space="preserve">
Manually Input </t>
        </r>
      </text>
    </comment>
  </commentList>
</comments>
</file>

<file path=xl/comments3.xml><?xml version="1.0" encoding="utf-8"?>
<comments xmlns="http://schemas.openxmlformats.org/spreadsheetml/2006/main">
  <authors>
    <author>mac</author>
  </authors>
  <commentList>
    <comment ref="D2" authorId="0">
      <text>
        <r>
          <rPr>
            <b/>
            <sz val="9"/>
            <rFont val="Times New Roman"/>
            <charset val="0"/>
          </rPr>
          <t>mac:</t>
        </r>
        <r>
          <rPr>
            <sz val="9"/>
            <rFont val="Times New Roman"/>
            <charset val="0"/>
          </rPr>
          <t xml:space="preserve">
It will come from Tarrif </t>
        </r>
      </text>
    </comment>
    <comment ref="G2" authorId="0">
      <text>
        <r>
          <rPr>
            <b/>
            <sz val="9"/>
            <rFont val="Times New Roman"/>
            <charset val="0"/>
          </rPr>
          <t xml:space="preserve">mac:
</t>
        </r>
        <r>
          <rPr>
            <sz val="9"/>
            <rFont val="Times New Roman"/>
            <charset val="0"/>
          </rPr>
          <t xml:space="preserve">It will come from tariff </t>
        </r>
      </text>
    </comment>
    <comment ref="B3" authorId="0">
      <text>
        <r>
          <rPr>
            <b/>
            <sz val="9"/>
            <rFont val="Times New Roman"/>
            <charset val="0"/>
          </rPr>
          <t>mac:</t>
        </r>
        <r>
          <rPr>
            <sz val="9"/>
            <rFont val="Times New Roman"/>
            <charset val="0"/>
          </rPr>
          <t xml:space="preserve">
Manual Input</t>
        </r>
      </text>
    </comment>
    <comment ref="B4" authorId="0">
      <text>
        <r>
          <rPr>
            <b/>
            <sz val="9"/>
            <rFont val="Times New Roman"/>
            <charset val="0"/>
          </rPr>
          <t>mac:</t>
        </r>
        <r>
          <rPr>
            <sz val="9"/>
            <rFont val="Times New Roman"/>
            <charset val="0"/>
          </rPr>
          <t xml:space="preserve">
Manual Input But if the value is in CC or HP have to convert to Ton</t>
        </r>
      </text>
    </comment>
    <comment ref="D5" authorId="0">
      <text>
        <r>
          <rPr>
            <b/>
            <sz val="9"/>
            <rFont val="Times New Roman"/>
            <charset val="0"/>
          </rPr>
          <t>mac:</t>
        </r>
        <r>
          <rPr>
            <sz val="9"/>
            <rFont val="Times New Roman"/>
            <charset val="0"/>
          </rPr>
          <t xml:space="preserve">
These Deductible Risk rates are fixed, and those rates follow Sheet2 Deductible Risks Type table</t>
        </r>
      </text>
    </comment>
    <comment ref="G6" authorId="0">
      <text>
        <r>
          <rPr>
            <b/>
            <sz val="9"/>
            <rFont val="Times New Roman"/>
            <charset val="0"/>
          </rPr>
          <t>mac:</t>
        </r>
        <r>
          <rPr>
            <sz val="9"/>
            <rFont val="Times New Roman"/>
            <charset val="0"/>
          </rPr>
          <t xml:space="preserve">
It will come from tariff 
</t>
        </r>
      </text>
    </comment>
    <comment ref="A7" authorId="0">
      <text>
        <r>
          <rPr>
            <b/>
            <sz val="9"/>
            <color rgb="FF000000"/>
            <rFont val="Times New Roman"/>
            <charset val="134"/>
          </rPr>
          <t>mac:</t>
        </r>
        <r>
          <rPr>
            <sz val="9"/>
            <color rgb="FF000000"/>
            <rFont val="Times New Roman"/>
            <charset val="134"/>
          </rPr>
          <t xml:space="preserve">
Manually Input </t>
        </r>
      </text>
    </comment>
  </commentList>
</comments>
</file>

<file path=xl/sharedStrings.xml><?xml version="1.0" encoding="utf-8"?>
<sst xmlns="http://schemas.openxmlformats.org/spreadsheetml/2006/main" count="78">
  <si>
    <t>Input</t>
  </si>
  <si>
    <t>OutPut</t>
  </si>
  <si>
    <t>Vehicles Type</t>
  </si>
  <si>
    <t>PV</t>
  </si>
  <si>
    <t>Base Rate</t>
  </si>
  <si>
    <t>Basic Premium</t>
  </si>
  <si>
    <t>Full Sum Insured</t>
  </si>
  <si>
    <t>Own Damage Premium</t>
  </si>
  <si>
    <t>Vehicles CC/Ton/HP</t>
  </si>
  <si>
    <t>1301-1800</t>
  </si>
  <si>
    <t>Deductible Risks Less</t>
  </si>
  <si>
    <t xml:space="preserve">Deductible Risks </t>
  </si>
  <si>
    <t>Select ALL</t>
  </si>
  <si>
    <t>Deductible Risks Rate</t>
  </si>
  <si>
    <t>Less_NCB</t>
  </si>
  <si>
    <t>NCB</t>
  </si>
  <si>
    <t xml:space="preserve">Act Liability Premium </t>
  </si>
  <si>
    <t>Passenger</t>
  </si>
  <si>
    <t>Passenger Premium</t>
  </si>
  <si>
    <t>Driver Type</t>
  </si>
  <si>
    <t>Paid</t>
  </si>
  <si>
    <t>Driver_Premium</t>
  </si>
  <si>
    <t>Passenger+Driver Premium</t>
  </si>
  <si>
    <t xml:space="preserve">Net Premium </t>
  </si>
  <si>
    <t>VAT(%)</t>
  </si>
  <si>
    <t>Gross Premium</t>
  </si>
  <si>
    <t>Motor/Scooter</t>
  </si>
  <si>
    <t>Vehicles CC</t>
  </si>
  <si>
    <t>151-250</t>
  </si>
  <si>
    <t>Earthquake</t>
  </si>
  <si>
    <t>Basic</t>
  </si>
  <si>
    <t>Act Liability</t>
  </si>
  <si>
    <t>Premium Rate</t>
  </si>
  <si>
    <t>M Vehicles CC</t>
  </si>
  <si>
    <t>M TPL</t>
  </si>
  <si>
    <t>Premium</t>
  </si>
  <si>
    <t>0-1300</t>
  </si>
  <si>
    <t>30+45</t>
  </si>
  <si>
    <t>0-150</t>
  </si>
  <si>
    <t>50+30 Motor driver 50</t>
  </si>
  <si>
    <t>Normal</t>
  </si>
  <si>
    <t>1801-3000</t>
  </si>
  <si>
    <t>251-350</t>
  </si>
  <si>
    <t>D/H</t>
  </si>
  <si>
    <t>3001 to up</t>
  </si>
  <si>
    <t>D/H/R</t>
  </si>
  <si>
    <t>MotorCycle NCB</t>
  </si>
  <si>
    <t>Detductable Risks Type</t>
  </si>
  <si>
    <t>Rate</t>
  </si>
  <si>
    <t>Number</t>
  </si>
  <si>
    <t>Riot &amp; Strike</t>
  </si>
  <si>
    <t>Cyclone &amp; Flood</t>
  </si>
  <si>
    <t>Riot &amp; Strike, Cyclone &amp; Flood</t>
  </si>
  <si>
    <t>Riot &amp; Strike, Earthquake</t>
  </si>
  <si>
    <t>Cyclone &amp; Flood, Earthquake</t>
  </si>
  <si>
    <t>Not Select</t>
  </si>
  <si>
    <t>CV</t>
  </si>
  <si>
    <t xml:space="preserve">Input </t>
  </si>
  <si>
    <t xml:space="preserve">Class Selection </t>
  </si>
  <si>
    <t xml:space="preserve">Vehicle Name </t>
  </si>
  <si>
    <t>Ton</t>
  </si>
  <si>
    <t>CV (Commercial Vehicle)</t>
  </si>
  <si>
    <t>Class A Goods Carrying Vehicles</t>
  </si>
  <si>
    <t>Goods Carrying Vehicles</t>
  </si>
  <si>
    <t>Upto 5 Tons</t>
  </si>
  <si>
    <t>Class B(1,0)  Goods Carrying Vehicles</t>
  </si>
  <si>
    <t>Towing of three or more trailers at a time</t>
  </si>
  <si>
    <t>Agricultural &amp; Foresty Vehicles Item (To be rated by the comittee on application,0)</t>
  </si>
  <si>
    <t>Class B(1,0) Passenger Carrying Vehicles</t>
  </si>
  <si>
    <t>Single Deck</t>
  </si>
  <si>
    <t>Not Exceeding 19-24 Seats  (Endt. 75 must be used,0)</t>
  </si>
  <si>
    <t>Class B(2,0) Passenger Carrying Vehicles</t>
  </si>
  <si>
    <t>Taxi or Private Car type vehicles Playing for Public hire  (Endt. 75 &amp; 76 must be used,0)</t>
  </si>
  <si>
    <t>na</t>
  </si>
  <si>
    <t>Class C Passenger Carrying Vehicles</t>
  </si>
  <si>
    <t>Not Exceeding 18 Seats (Endt. 75 must be used,0)</t>
  </si>
  <si>
    <t>Class D Miscellaneous &amp; Special Types of Vehicles</t>
  </si>
  <si>
    <t>Agricultural &amp; Foresty Vehicles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</si>
</sst>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8">
    <font>
      <sz val="12"/>
      <color theme="1"/>
      <name val="Calibri"/>
      <charset val="134"/>
      <scheme val="minor"/>
    </font>
    <font>
      <b/>
      <sz val="16"/>
      <color theme="1"/>
      <name val="Times New Roman Bold"/>
      <charset val="134"/>
    </font>
    <font>
      <sz val="11"/>
      <color theme="1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B05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12" borderId="1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" fillId="30" borderId="13" applyNumberFormat="0" applyFon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/>
    <xf numFmtId="0" fontId="2" fillId="0" borderId="2" xfId="0" applyFont="1" applyFill="1" applyBorder="1" applyAlignment="1"/>
    <xf numFmtId="0" fontId="3" fillId="4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0" fillId="0" borderId="3" xfId="0" applyBorder="1"/>
    <xf numFmtId="0" fontId="3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3" fontId="0" fillId="0" borderId="3" xfId="0" applyNumberFormat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6" fillId="7" borderId="3" xfId="0" applyFont="1" applyFill="1" applyBorder="1"/>
    <xf numFmtId="0" fontId="7" fillId="0" borderId="0" xfId="0" applyFont="1"/>
    <xf numFmtId="0" fontId="6" fillId="2" borderId="3" xfId="0" applyFont="1" applyFill="1" applyBorder="1"/>
    <xf numFmtId="10" fontId="7" fillId="0" borderId="0" xfId="0" applyNumberFormat="1" applyFont="1"/>
    <xf numFmtId="0" fontId="8" fillId="7" borderId="3" xfId="0" applyFont="1" applyFill="1" applyBorder="1"/>
    <xf numFmtId="0" fontId="6" fillId="2" borderId="3" xfId="0" applyFont="1" applyFill="1" applyBorder="1" applyAlignment="1">
      <alignment vertical="center"/>
    </xf>
    <xf numFmtId="9" fontId="7" fillId="0" borderId="0" xfId="0" applyNumberFormat="1" applyFont="1"/>
    <xf numFmtId="10" fontId="0" fillId="0" borderId="3" xfId="0" applyNumberFormat="1" applyBorder="1" applyAlignment="1">
      <alignment vertical="center"/>
    </xf>
    <xf numFmtId="0" fontId="0" fillId="0" borderId="5" xfId="0" applyBorder="1"/>
    <xf numFmtId="0" fontId="0" fillId="0" borderId="0" xfId="0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SinoSoft/Products/Motor_Final/5. Tarrif Rate /Tariff_Data/Motor Tarif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V"/>
      <sheetName val="Formula"/>
      <sheetName val="Tabel"/>
      <sheetName val="data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" displayName="Table1" ref="A1:C5" totalsRowShown="0">
  <autoFilter ref="A1:C5"/>
  <tableColumns count="3">
    <tableColumn id="1" name="Vehicles CC"/>
    <tableColumn id="2" name="Basic"/>
    <tableColumn id="3" name="Act L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3"/>
  <sheetViews>
    <sheetView zoomScale="93" zoomScaleNormal="93" workbookViewId="0">
      <selection activeCell="C16" sqref="C16"/>
    </sheetView>
  </sheetViews>
  <sheetFormatPr defaultColWidth="9" defaultRowHeight="14.8"/>
  <cols>
    <col min="1" max="1" width="28.3308823529412" customWidth="1"/>
    <col min="2" max="2" width="24.8308823529412" customWidth="1"/>
    <col min="3" max="3" width="22.1617647058824" customWidth="1"/>
    <col min="4" max="4" width="14.1617647058824" customWidth="1"/>
    <col min="5" max="5" width="15.5" customWidth="1"/>
    <col min="6" max="6" width="26.6617647058824" customWidth="1"/>
    <col min="7" max="7" width="13.6617647058824" customWidth="1"/>
    <col min="8" max="11" width="14.1617647058824" customWidth="1"/>
    <col min="12" max="12" width="13" customWidth="1"/>
    <col min="13" max="13" width="11.6617647058824" customWidth="1"/>
    <col min="14" max="14" width="12" customWidth="1"/>
    <col min="15" max="15" width="18.8308823529412" customWidth="1"/>
    <col min="16" max="16" width="27.5" customWidth="1"/>
    <col min="17" max="17" width="15.5" customWidth="1"/>
    <col min="18" max="18" width="12.6617647058824"/>
    <col min="19" max="19" width="25.8308823529412" customWidth="1"/>
    <col min="20" max="21" width="17.6617647058824" customWidth="1"/>
    <col min="22" max="22" width="29.8308823529412" customWidth="1"/>
  </cols>
  <sheetData>
    <row r="1" ht="22.4" spans="1:7">
      <c r="A1" s="13" t="s">
        <v>0</v>
      </c>
      <c r="B1" s="14"/>
      <c r="F1" s="22" t="s">
        <v>1</v>
      </c>
      <c r="G1" s="14"/>
    </row>
    <row r="2" ht="17.6" spans="1:7">
      <c r="A2" s="15" t="s">
        <v>2</v>
      </c>
      <c r="B2" s="16" t="s">
        <v>3</v>
      </c>
      <c r="C2" s="9" t="s">
        <v>4</v>
      </c>
      <c r="D2" s="16">
        <f>VLOOKUP(B2,Sheet2!E1:F4,2,FALSE)</f>
        <v>0.0265</v>
      </c>
      <c r="F2" s="8" t="s">
        <v>5</v>
      </c>
      <c r="G2" s="16">
        <f>IF(B4="0-1300",2795,IF(B4="1301-1800",2873,IF(B4="1801-3000",2925,IF(B4="3001 to up",2990,""))))</f>
        <v>2873</v>
      </c>
    </row>
    <row r="3" ht="18" spans="1:7">
      <c r="A3" s="15" t="s">
        <v>6</v>
      </c>
      <c r="B3" s="17">
        <v>4000000</v>
      </c>
      <c r="F3" s="12" t="s">
        <v>7</v>
      </c>
      <c r="G3" s="16">
        <f>(B3*D2)+G2</f>
        <v>108873</v>
      </c>
    </row>
    <row r="4" ht="18" spans="1:7">
      <c r="A4" s="15" t="s">
        <v>8</v>
      </c>
      <c r="B4" s="16" t="s">
        <v>9</v>
      </c>
      <c r="F4" s="12" t="s">
        <v>10</v>
      </c>
      <c r="G4" s="16">
        <f>(B3*D5)/100</f>
        <v>40000</v>
      </c>
    </row>
    <row r="5" ht="36" spans="1:19">
      <c r="A5" s="19" t="s">
        <v>11</v>
      </c>
      <c r="B5" s="16" t="s">
        <v>12</v>
      </c>
      <c r="C5" s="20" t="s">
        <v>13</v>
      </c>
      <c r="D5" s="16">
        <f>VLOOKUP(B5,Sheet2!I9:J16,2,FALSE)</f>
        <v>1</v>
      </c>
      <c r="F5" s="8" t="s">
        <v>14</v>
      </c>
      <c r="G5" s="16">
        <f>(G3-G4)*B6</f>
        <v>20661.9</v>
      </c>
      <c r="S5" s="33"/>
    </row>
    <row r="6" ht="18" spans="1:7">
      <c r="A6" s="15" t="s">
        <v>15</v>
      </c>
      <c r="B6" s="16">
        <v>0.3</v>
      </c>
      <c r="F6" s="12" t="s">
        <v>16</v>
      </c>
      <c r="G6" s="16">
        <f>IF(B4="0-1300",150,IF(B4="1301-1800",250,IF(B4="1801-3000",350,IF(B4="3001 to up",450,""))))</f>
        <v>250</v>
      </c>
    </row>
    <row r="7" ht="18" spans="1:11">
      <c r="A7" s="15" t="s">
        <v>17</v>
      </c>
      <c r="B7" s="16">
        <v>4</v>
      </c>
      <c r="F7" s="12" t="s">
        <v>18</v>
      </c>
      <c r="G7" s="16">
        <f>B7*45</f>
        <v>180</v>
      </c>
      <c r="K7" s="32"/>
    </row>
    <row r="8" ht="17.6" spans="1:7">
      <c r="A8" s="15" t="s">
        <v>19</v>
      </c>
      <c r="B8" s="16" t="s">
        <v>20</v>
      </c>
      <c r="F8" s="8" t="s">
        <v>21</v>
      </c>
      <c r="G8" s="16">
        <f>VLOOKUP(B8,Sheet2!R2:S5,2,FALSE)</f>
        <v>30</v>
      </c>
    </row>
    <row r="9" ht="17.6" spans="2:7">
      <c r="B9" s="21"/>
      <c r="F9" s="8" t="s">
        <v>22</v>
      </c>
      <c r="G9" s="16">
        <f>G7+G8</f>
        <v>210</v>
      </c>
    </row>
    <row r="10" spans="6:11">
      <c r="F10" s="14"/>
      <c r="G10" s="14"/>
      <c r="K10" s="32"/>
    </row>
    <row r="11" ht="17.6" spans="6:7">
      <c r="F11" s="23" t="s">
        <v>23</v>
      </c>
      <c r="G11" s="16">
        <f>(G3+G6+G9)-G4-G5</f>
        <v>48671.1</v>
      </c>
    </row>
    <row r="12" ht="17.6" spans="6:7">
      <c r="F12" s="23" t="s">
        <v>24</v>
      </c>
      <c r="G12" s="16">
        <f>G11*15%</f>
        <v>7300.665</v>
      </c>
    </row>
    <row r="13" ht="17.6" spans="6:7">
      <c r="F13" s="23" t="s">
        <v>25</v>
      </c>
      <c r="G13" s="16">
        <f>G11+G12</f>
        <v>55971.765</v>
      </c>
    </row>
  </sheetData>
  <dataValidations count="7">
    <dataValidation allowBlank="1" showInputMessage="1" showErrorMessage="1" sqref="A2 C2:D2 D5 G2:G5"/>
    <dataValidation type="list" allowBlank="1" showInputMessage="1" showErrorMessage="1" sqref="B2">
      <formula1>Sheet2!$E$2:$E$4</formula1>
    </dataValidation>
    <dataValidation type="list" allowBlank="1" showInputMessage="1" showErrorMessage="1" sqref="B4">
      <formula1>Sheet2!$A$2:$A$5</formula1>
    </dataValidation>
    <dataValidation type="list" allowBlank="1" showInputMessage="1" showErrorMessage="1" sqref="B5">
      <formula1>Sheet2!$I$9:$I$16</formula1>
    </dataValidation>
    <dataValidation type="list" allowBlank="1" showInputMessage="1" showErrorMessage="1" sqref="B6">
      <formula1>Sheet2!$Q$8:$Q$18</formula1>
    </dataValidation>
    <dataValidation type="list" allowBlank="1" showInputMessage="1" showErrorMessage="1" sqref="B7">
      <formula1>Sheet2!$G$10:$G$132</formula1>
    </dataValidation>
    <dataValidation type="list" allowBlank="1" showInputMessage="1" showErrorMessage="1" sqref="B8:B9">
      <formula1>Sheet2!$R$2:$R$5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3"/>
  <sheetViews>
    <sheetView workbookViewId="0">
      <selection activeCell="D5" sqref="D5"/>
    </sheetView>
  </sheetViews>
  <sheetFormatPr defaultColWidth="9" defaultRowHeight="14.8"/>
  <cols>
    <col min="1" max="1" width="28.3308823529412" customWidth="1"/>
    <col min="2" max="2" width="24.8308823529412" customWidth="1"/>
    <col min="3" max="3" width="22.1617647058824" customWidth="1"/>
    <col min="4" max="4" width="14.1617647058824" customWidth="1"/>
    <col min="5" max="5" width="15.5" customWidth="1"/>
    <col min="6" max="6" width="26.6617647058824" customWidth="1"/>
    <col min="7" max="7" width="13.6617647058824" customWidth="1"/>
    <col min="8" max="11" width="14.1617647058824" customWidth="1"/>
    <col min="12" max="12" width="13" customWidth="1"/>
    <col min="13" max="13" width="11.6617647058824" customWidth="1"/>
    <col min="14" max="14" width="12" customWidth="1"/>
    <col min="15" max="15" width="18.8308823529412" customWidth="1"/>
    <col min="16" max="16" width="27.5" customWidth="1"/>
    <col min="17" max="17" width="15.5" customWidth="1"/>
    <col min="18" max="18" width="12.6617647058824"/>
    <col min="19" max="19" width="25.8308823529412" customWidth="1"/>
    <col min="20" max="21" width="17.6617647058824" customWidth="1"/>
    <col min="22" max="22" width="29.8308823529412" customWidth="1"/>
  </cols>
  <sheetData>
    <row r="1" customFormat="1" ht="22.4" spans="1:7">
      <c r="A1" s="13" t="s">
        <v>0</v>
      </c>
      <c r="B1" s="14"/>
      <c r="F1" s="22" t="s">
        <v>1</v>
      </c>
      <c r="G1" s="14"/>
    </row>
    <row r="2" customFormat="1" ht="17.6" spans="1:7">
      <c r="A2" s="15" t="s">
        <v>2</v>
      </c>
      <c r="B2" s="16" t="s">
        <v>26</v>
      </c>
      <c r="C2" s="9" t="s">
        <v>4</v>
      </c>
      <c r="D2" s="31">
        <v>0.0215</v>
      </c>
      <c r="F2" s="8" t="s">
        <v>5</v>
      </c>
      <c r="G2" s="16">
        <f>IF(B4="0-150",200,IF(B4="151-250",275,IF(B4="251-350",350,"")))</f>
        <v>275</v>
      </c>
    </row>
    <row r="3" customFormat="1" ht="18" spans="1:7">
      <c r="A3" s="15" t="s">
        <v>6</v>
      </c>
      <c r="B3" s="17">
        <v>400000</v>
      </c>
      <c r="F3" s="12" t="s">
        <v>7</v>
      </c>
      <c r="G3" s="16">
        <f>(B3*D2)+G2</f>
        <v>8875</v>
      </c>
    </row>
    <row r="4" customFormat="1" ht="18" spans="1:7">
      <c r="A4" s="15" t="s">
        <v>27</v>
      </c>
      <c r="B4" s="16" t="s">
        <v>28</v>
      </c>
      <c r="F4" s="12" t="s">
        <v>10</v>
      </c>
      <c r="G4" s="16">
        <f>(B3*D5)/100</f>
        <v>1000</v>
      </c>
    </row>
    <row r="5" customFormat="1" ht="36" spans="1:19">
      <c r="A5" s="19" t="s">
        <v>11</v>
      </c>
      <c r="B5" s="16" t="s">
        <v>29</v>
      </c>
      <c r="C5" s="20" t="s">
        <v>13</v>
      </c>
      <c r="D5" s="16">
        <f>VLOOKUP(B5,Sheet2!I9:J16,2,FALSE)</f>
        <v>0.25</v>
      </c>
      <c r="F5" s="8" t="s">
        <v>14</v>
      </c>
      <c r="G5" s="16">
        <f>(G3-G4)*B6</f>
        <v>1968.75</v>
      </c>
      <c r="S5" s="33"/>
    </row>
    <row r="6" customFormat="1" ht="18" spans="1:7">
      <c r="A6" s="15" t="s">
        <v>15</v>
      </c>
      <c r="B6" s="16">
        <v>0.25</v>
      </c>
      <c r="F6" s="12" t="s">
        <v>16</v>
      </c>
      <c r="G6" s="16">
        <f>IF(B4="0-150",100,IF(B4="151-250",130,IF(B4="251-350",160,"")))</f>
        <v>130</v>
      </c>
    </row>
    <row r="7" customFormat="1" ht="18" spans="1:11">
      <c r="A7" s="15" t="s">
        <v>17</v>
      </c>
      <c r="B7" s="16">
        <v>1</v>
      </c>
      <c r="F7" s="12" t="s">
        <v>18</v>
      </c>
      <c r="G7" s="16">
        <f>B7*45</f>
        <v>45</v>
      </c>
      <c r="K7" s="32"/>
    </row>
    <row r="8" customFormat="1" ht="17.6" spans="1:7">
      <c r="A8" s="15" t="s">
        <v>19</v>
      </c>
      <c r="B8" s="16" t="s">
        <v>26</v>
      </c>
      <c r="F8" s="8" t="s">
        <v>21</v>
      </c>
      <c r="G8" s="16">
        <v>50</v>
      </c>
    </row>
    <row r="9" customFormat="1" ht="17.6" spans="2:7">
      <c r="B9" s="21"/>
      <c r="F9" s="8" t="s">
        <v>22</v>
      </c>
      <c r="G9" s="16">
        <f>G7+G8</f>
        <v>95</v>
      </c>
    </row>
    <row r="10" customFormat="1" spans="6:11">
      <c r="F10" s="14"/>
      <c r="G10" s="14"/>
      <c r="K10" s="32"/>
    </row>
    <row r="11" customFormat="1" ht="17.6" spans="6:7">
      <c r="F11" s="23" t="s">
        <v>23</v>
      </c>
      <c r="G11" s="16">
        <f>(G3+G6+G9)-G4-G5</f>
        <v>6131.25</v>
      </c>
    </row>
    <row r="12" customFormat="1" ht="17.6" spans="6:7">
      <c r="F12" s="23" t="s">
        <v>24</v>
      </c>
      <c r="G12" s="16">
        <f>G11*15%</f>
        <v>919.6875</v>
      </c>
    </row>
    <row r="13" customFormat="1" ht="17.6" spans="6:7">
      <c r="F13" s="23" t="s">
        <v>25</v>
      </c>
      <c r="G13" s="16">
        <f>G11+G12</f>
        <v>7050.9375</v>
      </c>
    </row>
  </sheetData>
  <dataValidations count="6">
    <dataValidation allowBlank="1" showInputMessage="1" showErrorMessage="1" sqref="A2 B2 C2:D2 D5 B8 G2:G5"/>
    <dataValidation type="list" allowBlank="1" showInputMessage="1" showErrorMessage="1" sqref="B4">
      <formula1>Sheet2!$K$2:$K$4</formula1>
    </dataValidation>
    <dataValidation type="list" allowBlank="1" showInputMessage="1" showErrorMessage="1" sqref="B5">
      <formula1>Sheet2!$I$9:$I$16</formula1>
    </dataValidation>
    <dataValidation type="list" allowBlank="1" showInputMessage="1" showErrorMessage="1" sqref="B6">
      <formula1>Sheet2!$U$7:$U$11</formula1>
    </dataValidation>
    <dataValidation type="list" allowBlank="1" showInputMessage="1" showErrorMessage="1" sqref="B7">
      <formula1>Sheet2!$G$10:$G$132</formula1>
    </dataValidation>
    <dataValidation type="list" allowBlank="1" showInputMessage="1" showErrorMessage="1" sqref="B9">
      <formula1>Sheet2!$R$2:$R$5</formula1>
    </dataValidation>
  </dataValidation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32"/>
  <sheetViews>
    <sheetView zoomScale="81" zoomScaleNormal="81" topLeftCell="D1" workbookViewId="0">
      <selection activeCell="H13" sqref="H13"/>
    </sheetView>
  </sheetViews>
  <sheetFormatPr defaultColWidth="9" defaultRowHeight="14.8"/>
  <cols>
    <col min="1" max="1" width="21.6617647058824" customWidth="1"/>
    <col min="2" max="2" width="12.3308823529412" customWidth="1"/>
    <col min="3" max="3" width="20.8308823529412" customWidth="1"/>
    <col min="5" max="5" width="20.6617647058824" customWidth="1"/>
    <col min="6" max="6" width="19.1617647058824" customWidth="1"/>
    <col min="7" max="7" width="13.1617647058824" customWidth="1"/>
    <col min="8" max="8" width="37.8308823529412" customWidth="1"/>
    <col min="9" max="9" width="41" customWidth="1"/>
    <col min="10" max="10" width="13.5" customWidth="1"/>
    <col min="11" max="11" width="20.3308823529412" customWidth="1"/>
    <col min="12" max="12" width="11.8308823529412" customWidth="1"/>
    <col min="14" max="14" width="8.33088235294118" customWidth="1"/>
    <col min="15" max="15" width="22.3308823529412" customWidth="1"/>
    <col min="16" max="16" width="19.6617647058824" customWidth="1"/>
    <col min="18" max="18" width="23.6617647058824" customWidth="1"/>
    <col min="19" max="19" width="14.8308823529412" customWidth="1"/>
    <col min="20" max="20" width="15.6617647058824" customWidth="1"/>
    <col min="21" max="21" width="24.9632352941176" customWidth="1"/>
  </cols>
  <sheetData>
    <row r="1" ht="22" customHeight="1" spans="1:19">
      <c r="A1" s="24" t="s">
        <v>27</v>
      </c>
      <c r="B1" s="24" t="s">
        <v>30</v>
      </c>
      <c r="C1" s="24" t="s">
        <v>31</v>
      </c>
      <c r="D1" s="25"/>
      <c r="E1" s="26" t="s">
        <v>2</v>
      </c>
      <c r="F1" s="26" t="s">
        <v>32</v>
      </c>
      <c r="G1" s="25"/>
      <c r="H1" s="26" t="s">
        <v>22</v>
      </c>
      <c r="I1" s="25"/>
      <c r="J1" s="25"/>
      <c r="K1" s="29" t="s">
        <v>33</v>
      </c>
      <c r="L1" s="29" t="s">
        <v>30</v>
      </c>
      <c r="M1" s="29" t="s">
        <v>34</v>
      </c>
      <c r="N1" s="25"/>
      <c r="O1" s="29" t="s">
        <v>2</v>
      </c>
      <c r="P1" s="29" t="s">
        <v>32</v>
      </c>
      <c r="R1" s="28" t="s">
        <v>19</v>
      </c>
      <c r="S1" s="28" t="s">
        <v>35</v>
      </c>
    </row>
    <row r="2" ht="22" spans="1:19">
      <c r="A2" s="25" t="s">
        <v>36</v>
      </c>
      <c r="B2" s="25">
        <v>2795</v>
      </c>
      <c r="C2" s="25">
        <v>150</v>
      </c>
      <c r="D2" s="25"/>
      <c r="E2" s="25" t="s">
        <v>3</v>
      </c>
      <c r="F2" s="27">
        <v>0.0265</v>
      </c>
      <c r="G2" s="25"/>
      <c r="H2" s="25" t="s">
        <v>37</v>
      </c>
      <c r="I2" s="25"/>
      <c r="J2" s="25"/>
      <c r="K2" s="25" t="s">
        <v>38</v>
      </c>
      <c r="L2" s="25">
        <v>200</v>
      </c>
      <c r="M2" s="25">
        <v>100</v>
      </c>
      <c r="N2" s="25"/>
      <c r="O2" s="25" t="s">
        <v>26</v>
      </c>
      <c r="P2" s="27">
        <v>0.0215</v>
      </c>
      <c r="R2" s="25" t="s">
        <v>20</v>
      </c>
      <c r="S2" s="25">
        <v>30</v>
      </c>
    </row>
    <row r="3" ht="22" spans="1:19">
      <c r="A3" s="25" t="s">
        <v>9</v>
      </c>
      <c r="B3" s="25">
        <v>2873</v>
      </c>
      <c r="C3" s="25">
        <v>250</v>
      </c>
      <c r="D3" s="25"/>
      <c r="G3" s="25"/>
      <c r="H3" s="25" t="s">
        <v>39</v>
      </c>
      <c r="I3" s="25"/>
      <c r="J3" s="25"/>
      <c r="K3" s="25" t="s">
        <v>28</v>
      </c>
      <c r="L3" s="25">
        <v>275</v>
      </c>
      <c r="M3" s="25">
        <v>130</v>
      </c>
      <c r="N3" s="25"/>
      <c r="O3" s="25"/>
      <c r="P3" s="25"/>
      <c r="R3" s="25" t="s">
        <v>40</v>
      </c>
      <c r="S3" s="25">
        <v>45</v>
      </c>
    </row>
    <row r="4" ht="22" spans="1:19">
      <c r="A4" s="25" t="s">
        <v>41</v>
      </c>
      <c r="B4" s="25">
        <v>2925</v>
      </c>
      <c r="C4" s="25">
        <v>350</v>
      </c>
      <c r="D4" s="25"/>
      <c r="E4" s="25"/>
      <c r="F4" s="25"/>
      <c r="G4" s="25"/>
      <c r="H4" s="25"/>
      <c r="I4" s="25"/>
      <c r="J4" s="25"/>
      <c r="K4" s="25" t="s">
        <v>42</v>
      </c>
      <c r="L4" s="25">
        <v>350</v>
      </c>
      <c r="M4" s="25">
        <v>160</v>
      </c>
      <c r="N4" s="25"/>
      <c r="O4" s="25"/>
      <c r="P4" s="25"/>
      <c r="R4" s="25" t="s">
        <v>43</v>
      </c>
      <c r="S4" s="25">
        <v>60</v>
      </c>
    </row>
    <row r="5" ht="22" spans="1:19">
      <c r="A5" s="25" t="s">
        <v>44</v>
      </c>
      <c r="B5" s="25">
        <v>2990</v>
      </c>
      <c r="C5" s="25">
        <v>450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R5" s="25" t="s">
        <v>45</v>
      </c>
      <c r="S5" s="25">
        <v>90</v>
      </c>
    </row>
    <row r="6" ht="22.4" spans="1:2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R6" s="25"/>
      <c r="U6" s="28" t="s">
        <v>46</v>
      </c>
    </row>
    <row r="7" ht="22.4" spans="1:2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8" t="s">
        <v>15</v>
      </c>
      <c r="U7" s="25">
        <v>0</v>
      </c>
    </row>
    <row r="8" ht="22.4" spans="1:21">
      <c r="A8" s="25"/>
      <c r="B8" s="25"/>
      <c r="C8" s="25"/>
      <c r="D8" s="25"/>
      <c r="E8" s="25"/>
      <c r="F8" s="25"/>
      <c r="G8" s="25"/>
      <c r="H8" s="25"/>
      <c r="I8" s="26" t="s">
        <v>47</v>
      </c>
      <c r="J8" s="26" t="s">
        <v>48</v>
      </c>
      <c r="K8" s="25"/>
      <c r="L8" s="25"/>
      <c r="M8" s="25"/>
      <c r="N8" s="25"/>
      <c r="O8" s="25"/>
      <c r="P8" s="25"/>
      <c r="Q8" s="25">
        <v>0</v>
      </c>
      <c r="U8" s="30">
        <v>0.1</v>
      </c>
    </row>
    <row r="9" ht="22.4" spans="1:21">
      <c r="A9" s="25"/>
      <c r="B9" s="25"/>
      <c r="C9" s="25"/>
      <c r="D9" s="25"/>
      <c r="E9" s="25"/>
      <c r="F9" s="25"/>
      <c r="G9" s="28" t="s">
        <v>49</v>
      </c>
      <c r="H9" s="25"/>
      <c r="I9" s="25" t="s">
        <v>50</v>
      </c>
      <c r="J9" s="25">
        <v>0.5</v>
      </c>
      <c r="K9" s="25"/>
      <c r="L9" s="25"/>
      <c r="M9" s="25"/>
      <c r="N9" s="25"/>
      <c r="O9" s="25"/>
      <c r="P9" s="25"/>
      <c r="Q9" s="30">
        <v>0.1</v>
      </c>
      <c r="U9" s="30">
        <v>0.15</v>
      </c>
    </row>
    <row r="10" ht="22" spans="1:21">
      <c r="A10" s="25"/>
      <c r="B10" s="25"/>
      <c r="C10" s="25"/>
      <c r="D10" s="25"/>
      <c r="E10" s="25"/>
      <c r="F10" s="25"/>
      <c r="G10" s="25">
        <v>1</v>
      </c>
      <c r="H10" s="25"/>
      <c r="I10" s="25" t="s">
        <v>51</v>
      </c>
      <c r="J10" s="25">
        <v>0.25</v>
      </c>
      <c r="K10" s="25"/>
      <c r="L10" s="25"/>
      <c r="M10" s="25"/>
      <c r="N10" s="25"/>
      <c r="O10" s="25"/>
      <c r="P10" s="25"/>
      <c r="Q10" s="30">
        <v>0.2</v>
      </c>
      <c r="U10" s="30">
        <v>0.2</v>
      </c>
    </row>
    <row r="11" ht="22" spans="1:21">
      <c r="A11" s="25"/>
      <c r="B11" s="25"/>
      <c r="C11" s="25"/>
      <c r="D11" s="25"/>
      <c r="E11" s="25"/>
      <c r="F11" s="25"/>
      <c r="G11" s="25">
        <v>2</v>
      </c>
      <c r="H11" s="25"/>
      <c r="I11" s="25" t="s">
        <v>29</v>
      </c>
      <c r="J11" s="25">
        <v>0.25</v>
      </c>
      <c r="K11" s="25"/>
      <c r="L11" s="25"/>
      <c r="M11" s="25"/>
      <c r="N11" s="25"/>
      <c r="O11" s="25"/>
      <c r="P11" s="25"/>
      <c r="Q11" s="30">
        <v>0.3</v>
      </c>
      <c r="U11" s="30">
        <v>0.25</v>
      </c>
    </row>
    <row r="12" ht="22" spans="7:21">
      <c r="G12" s="25">
        <v>3</v>
      </c>
      <c r="I12" s="25" t="s">
        <v>52</v>
      </c>
      <c r="J12" s="25">
        <v>0.75</v>
      </c>
      <c r="Q12" s="30">
        <v>0.4</v>
      </c>
      <c r="U12" s="30"/>
    </row>
    <row r="13" ht="22" spans="7:17">
      <c r="G13" s="25">
        <v>4</v>
      </c>
      <c r="I13" s="25" t="s">
        <v>53</v>
      </c>
      <c r="J13" s="25">
        <v>0.75</v>
      </c>
      <c r="Q13" s="30">
        <v>0.5</v>
      </c>
    </row>
    <row r="14" ht="22" spans="7:17">
      <c r="G14" s="25">
        <v>5</v>
      </c>
      <c r="I14" s="25" t="s">
        <v>54</v>
      </c>
      <c r="J14" s="25">
        <v>0.5</v>
      </c>
      <c r="Q14" s="30"/>
    </row>
    <row r="15" ht="22" spans="7:17">
      <c r="G15" s="25">
        <v>6</v>
      </c>
      <c r="I15" s="25" t="s">
        <v>55</v>
      </c>
      <c r="J15" s="25">
        <v>0</v>
      </c>
      <c r="Q15" s="30"/>
    </row>
    <row r="16" ht="22" spans="7:17">
      <c r="G16" s="25">
        <v>7</v>
      </c>
      <c r="I16" s="25" t="s">
        <v>12</v>
      </c>
      <c r="J16" s="25">
        <v>1</v>
      </c>
      <c r="Q16" s="30"/>
    </row>
    <row r="17" ht="22" spans="7:17">
      <c r="G17" s="25">
        <v>8</v>
      </c>
      <c r="Q17" s="30"/>
    </row>
    <row r="18" ht="22" spans="7:17">
      <c r="G18" s="25">
        <v>9</v>
      </c>
      <c r="Q18" s="30"/>
    </row>
    <row r="19" ht="22" spans="7:7">
      <c r="G19" s="25">
        <v>10</v>
      </c>
    </row>
    <row r="20" ht="22" spans="7:7">
      <c r="G20" s="25">
        <v>11</v>
      </c>
    </row>
    <row r="21" ht="22" spans="7:7">
      <c r="G21" s="25">
        <v>12</v>
      </c>
    </row>
    <row r="22" ht="22" spans="7:7">
      <c r="G22" s="25">
        <v>13</v>
      </c>
    </row>
    <row r="23" ht="22" spans="7:7">
      <c r="G23" s="25">
        <v>14</v>
      </c>
    </row>
    <row r="24" ht="22" spans="7:7">
      <c r="G24" s="25">
        <v>15</v>
      </c>
    </row>
    <row r="25" ht="22" spans="7:7">
      <c r="G25" s="25">
        <v>16</v>
      </c>
    </row>
    <row r="26" ht="22" spans="7:7">
      <c r="G26" s="25">
        <v>17</v>
      </c>
    </row>
    <row r="27" ht="22" spans="7:7">
      <c r="G27" s="25">
        <v>18</v>
      </c>
    </row>
    <row r="28" ht="22" spans="7:7">
      <c r="G28" s="25">
        <v>19</v>
      </c>
    </row>
    <row r="29" ht="22" spans="7:7">
      <c r="G29" s="25">
        <v>20</v>
      </c>
    </row>
    <row r="30" ht="22" spans="7:7">
      <c r="G30" s="25">
        <v>21</v>
      </c>
    </row>
    <row r="31" ht="22" spans="7:7">
      <c r="G31" s="25">
        <v>22</v>
      </c>
    </row>
    <row r="32" ht="22" spans="7:7">
      <c r="G32" s="25">
        <v>23</v>
      </c>
    </row>
    <row r="33" ht="22" spans="7:7">
      <c r="G33" s="25">
        <v>24</v>
      </c>
    </row>
    <row r="34" ht="22" spans="7:7">
      <c r="G34" s="25">
        <v>25</v>
      </c>
    </row>
    <row r="35" ht="22" spans="7:7">
      <c r="G35" s="25">
        <v>26</v>
      </c>
    </row>
    <row r="36" ht="22" spans="7:7">
      <c r="G36" s="25">
        <v>27</v>
      </c>
    </row>
    <row r="37" ht="22" spans="7:7">
      <c r="G37" s="25">
        <v>28</v>
      </c>
    </row>
    <row r="38" ht="22" spans="7:7">
      <c r="G38" s="25">
        <v>29</v>
      </c>
    </row>
    <row r="39" ht="22" spans="7:7">
      <c r="G39" s="25">
        <v>30</v>
      </c>
    </row>
    <row r="40" ht="22" spans="7:7">
      <c r="G40" s="25">
        <v>31</v>
      </c>
    </row>
    <row r="41" ht="22" spans="7:7">
      <c r="G41" s="25">
        <v>32</v>
      </c>
    </row>
    <row r="42" ht="22" spans="7:7">
      <c r="G42" s="25">
        <v>33</v>
      </c>
    </row>
    <row r="43" ht="22" spans="7:7">
      <c r="G43" s="25">
        <v>34</v>
      </c>
    </row>
    <row r="44" ht="22" spans="7:7">
      <c r="G44" s="25">
        <v>35</v>
      </c>
    </row>
    <row r="45" ht="22" spans="7:7">
      <c r="G45" s="25">
        <v>36</v>
      </c>
    </row>
    <row r="46" ht="22" spans="7:7">
      <c r="G46" s="25">
        <v>37</v>
      </c>
    </row>
    <row r="47" ht="22" spans="7:7">
      <c r="G47" s="25">
        <v>38</v>
      </c>
    </row>
    <row r="48" ht="22" spans="7:7">
      <c r="G48" s="25">
        <v>39</v>
      </c>
    </row>
    <row r="49" ht="22" spans="7:7">
      <c r="G49" s="25">
        <v>40</v>
      </c>
    </row>
    <row r="50" ht="22" spans="7:7">
      <c r="G50" s="25">
        <v>41</v>
      </c>
    </row>
    <row r="51" ht="22" spans="7:7">
      <c r="G51" s="25">
        <v>42</v>
      </c>
    </row>
    <row r="52" ht="22" spans="7:7">
      <c r="G52" s="25">
        <v>43</v>
      </c>
    </row>
    <row r="53" ht="22" spans="7:7">
      <c r="G53" s="25">
        <v>44</v>
      </c>
    </row>
    <row r="54" ht="22" spans="7:7">
      <c r="G54" s="25">
        <v>45</v>
      </c>
    </row>
    <row r="55" ht="22" spans="7:7">
      <c r="G55" s="25">
        <v>46</v>
      </c>
    </row>
    <row r="56" ht="22" spans="7:7">
      <c r="G56" s="25">
        <v>47</v>
      </c>
    </row>
    <row r="57" ht="22" spans="7:7">
      <c r="G57" s="25">
        <v>48</v>
      </c>
    </row>
    <row r="58" ht="22" spans="7:7">
      <c r="G58" s="25">
        <v>49</v>
      </c>
    </row>
    <row r="59" ht="22" spans="7:7">
      <c r="G59" s="25">
        <v>50</v>
      </c>
    </row>
    <row r="60" ht="22" spans="7:7">
      <c r="G60" s="25">
        <v>51</v>
      </c>
    </row>
    <row r="61" ht="22" spans="7:7">
      <c r="G61" s="25">
        <v>52</v>
      </c>
    </row>
    <row r="62" ht="22" spans="7:7">
      <c r="G62" s="25">
        <v>53</v>
      </c>
    </row>
    <row r="63" ht="22" spans="7:7">
      <c r="G63" s="25">
        <v>54</v>
      </c>
    </row>
    <row r="64" ht="22" spans="7:7">
      <c r="G64" s="25">
        <v>55</v>
      </c>
    </row>
    <row r="65" ht="22" spans="7:7">
      <c r="G65" s="25">
        <v>56</v>
      </c>
    </row>
    <row r="66" ht="22" spans="7:7">
      <c r="G66" s="25">
        <v>57</v>
      </c>
    </row>
    <row r="67" ht="22" spans="7:7">
      <c r="G67" s="25">
        <v>58</v>
      </c>
    </row>
    <row r="68" ht="22" spans="7:7">
      <c r="G68" s="25">
        <v>59</v>
      </c>
    </row>
    <row r="69" ht="22" spans="7:7">
      <c r="G69" s="25">
        <v>60</v>
      </c>
    </row>
    <row r="70" ht="22" spans="7:7">
      <c r="G70" s="25">
        <v>61</v>
      </c>
    </row>
    <row r="71" ht="22" spans="7:7">
      <c r="G71" s="25">
        <v>62</v>
      </c>
    </row>
    <row r="72" ht="22" spans="7:7">
      <c r="G72" s="25">
        <v>63</v>
      </c>
    </row>
    <row r="73" ht="22" spans="7:7">
      <c r="G73" s="25">
        <v>64</v>
      </c>
    </row>
    <row r="74" ht="22" spans="7:7">
      <c r="G74" s="25">
        <v>65</v>
      </c>
    </row>
    <row r="75" ht="22" spans="7:7">
      <c r="G75" s="25">
        <v>66</v>
      </c>
    </row>
    <row r="76" ht="22" spans="7:7">
      <c r="G76" s="25">
        <v>67</v>
      </c>
    </row>
    <row r="77" ht="22" spans="7:7">
      <c r="G77" s="25">
        <v>68</v>
      </c>
    </row>
    <row r="78" ht="22" spans="7:7">
      <c r="G78" s="25">
        <v>69</v>
      </c>
    </row>
    <row r="79" ht="22" spans="7:7">
      <c r="G79" s="25">
        <v>70</v>
      </c>
    </row>
    <row r="80" ht="22" spans="7:7">
      <c r="G80" s="25">
        <v>71</v>
      </c>
    </row>
    <row r="81" ht="22" spans="7:7">
      <c r="G81" s="25">
        <v>72</v>
      </c>
    </row>
    <row r="82" ht="22" spans="7:7">
      <c r="G82" s="25">
        <v>73</v>
      </c>
    </row>
    <row r="83" ht="22" spans="7:7">
      <c r="G83" s="25">
        <v>74</v>
      </c>
    </row>
    <row r="84" ht="22" spans="7:7">
      <c r="G84" s="25">
        <v>75</v>
      </c>
    </row>
    <row r="85" ht="22" spans="7:7">
      <c r="G85" s="25">
        <v>76</v>
      </c>
    </row>
    <row r="86" ht="22" spans="7:7">
      <c r="G86" s="25">
        <v>77</v>
      </c>
    </row>
    <row r="87" ht="22" spans="7:7">
      <c r="G87" s="25">
        <v>78</v>
      </c>
    </row>
    <row r="88" ht="22" spans="7:7">
      <c r="G88" s="25">
        <v>79</v>
      </c>
    </row>
    <row r="89" ht="22" spans="7:7">
      <c r="G89" s="25">
        <v>80</v>
      </c>
    </row>
    <row r="90" ht="22" spans="7:7">
      <c r="G90" s="25">
        <v>81</v>
      </c>
    </row>
    <row r="91" ht="22" spans="7:7">
      <c r="G91" s="25">
        <v>82</v>
      </c>
    </row>
    <row r="92" ht="22" spans="7:7">
      <c r="G92" s="25">
        <v>83</v>
      </c>
    </row>
    <row r="93" ht="22" spans="7:7">
      <c r="G93" s="25">
        <v>84</v>
      </c>
    </row>
    <row r="94" ht="22" spans="7:7">
      <c r="G94" s="25">
        <v>85</v>
      </c>
    </row>
    <row r="95" ht="22" spans="7:7">
      <c r="G95" s="25">
        <v>86</v>
      </c>
    </row>
    <row r="96" ht="22" spans="7:7">
      <c r="G96" s="25">
        <v>87</v>
      </c>
    </row>
    <row r="97" ht="22" spans="7:7">
      <c r="G97" s="25">
        <v>88</v>
      </c>
    </row>
    <row r="98" ht="22" spans="7:7">
      <c r="G98" s="25">
        <v>89</v>
      </c>
    </row>
    <row r="99" ht="22" spans="7:7">
      <c r="G99" s="25">
        <v>90</v>
      </c>
    </row>
    <row r="100" ht="22" spans="7:7">
      <c r="G100" s="25">
        <v>91</v>
      </c>
    </row>
    <row r="101" ht="22" spans="7:7">
      <c r="G101" s="25">
        <v>92</v>
      </c>
    </row>
    <row r="102" ht="22" spans="7:7">
      <c r="G102" s="25">
        <v>93</v>
      </c>
    </row>
    <row r="103" ht="22" spans="7:7">
      <c r="G103" s="25">
        <v>94</v>
      </c>
    </row>
    <row r="104" ht="22" spans="7:7">
      <c r="G104" s="25">
        <v>95</v>
      </c>
    </row>
    <row r="105" ht="22" spans="7:7">
      <c r="G105" s="25">
        <v>96</v>
      </c>
    </row>
    <row r="106" ht="22" spans="7:7">
      <c r="G106" s="25">
        <v>97</v>
      </c>
    </row>
    <row r="107" ht="22" spans="7:7">
      <c r="G107" s="25">
        <v>98</v>
      </c>
    </row>
    <row r="108" ht="22" spans="7:7">
      <c r="G108" s="25">
        <v>99</v>
      </c>
    </row>
    <row r="109" ht="22" spans="7:7">
      <c r="G109" s="25">
        <v>100</v>
      </c>
    </row>
    <row r="110" ht="22" spans="7:7">
      <c r="G110" s="25">
        <v>101</v>
      </c>
    </row>
    <row r="111" ht="22" spans="7:7">
      <c r="G111" s="25">
        <v>102</v>
      </c>
    </row>
    <row r="112" ht="22" spans="7:7">
      <c r="G112" s="25">
        <v>103</v>
      </c>
    </row>
    <row r="113" ht="22" spans="7:7">
      <c r="G113" s="25">
        <v>104</v>
      </c>
    </row>
    <row r="114" ht="22" spans="7:7">
      <c r="G114" s="25">
        <v>105</v>
      </c>
    </row>
    <row r="115" ht="22" spans="7:7">
      <c r="G115" s="25">
        <v>106</v>
      </c>
    </row>
    <row r="116" ht="22" spans="7:7">
      <c r="G116" s="25">
        <v>107</v>
      </c>
    </row>
    <row r="117" ht="22" spans="7:7">
      <c r="G117" s="25">
        <v>108</v>
      </c>
    </row>
    <row r="118" ht="22" spans="7:7">
      <c r="G118" s="25">
        <v>109</v>
      </c>
    </row>
    <row r="119" ht="22" spans="7:7">
      <c r="G119" s="25">
        <v>110</v>
      </c>
    </row>
    <row r="120" ht="22" spans="7:7">
      <c r="G120" s="25">
        <v>111</v>
      </c>
    </row>
    <row r="121" ht="22" spans="7:7">
      <c r="G121" s="25">
        <v>112</v>
      </c>
    </row>
    <row r="122" ht="22" spans="7:7">
      <c r="G122" s="25">
        <v>113</v>
      </c>
    </row>
    <row r="123" ht="22" spans="7:7">
      <c r="G123" s="25">
        <v>114</v>
      </c>
    </row>
    <row r="124" ht="22" spans="7:7">
      <c r="G124" s="25">
        <v>115</v>
      </c>
    </row>
    <row r="125" ht="22" spans="7:7">
      <c r="G125" s="25">
        <v>116</v>
      </c>
    </row>
    <row r="126" ht="22" spans="7:7">
      <c r="G126" s="25">
        <v>117</v>
      </c>
    </row>
    <row r="127" ht="22" spans="7:7">
      <c r="G127" s="25">
        <v>118</v>
      </c>
    </row>
    <row r="128" ht="22" spans="7:7">
      <c r="G128" s="25">
        <v>119</v>
      </c>
    </row>
    <row r="129" ht="22" spans="7:7">
      <c r="G129" s="25">
        <v>120</v>
      </c>
    </row>
    <row r="130" ht="22" spans="7:7">
      <c r="G130" s="25">
        <v>121</v>
      </c>
    </row>
    <row r="131" ht="22" spans="7:7">
      <c r="G131" s="25">
        <v>122</v>
      </c>
    </row>
    <row r="132" ht="22" spans="7:7">
      <c r="G132" s="25">
        <v>123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tabSelected="1" workbookViewId="0">
      <selection activeCell="D20" sqref="D20"/>
    </sheetView>
  </sheetViews>
  <sheetFormatPr defaultColWidth="8.94117647058824" defaultRowHeight="14.8" outlineLevelCol="6"/>
  <cols>
    <col min="1" max="1" width="25.9779411764706" customWidth="1"/>
    <col min="2" max="2" width="18.8676470588235" customWidth="1"/>
    <col min="3" max="3" width="17.7573529411765" customWidth="1"/>
    <col min="4" max="4" width="18.625" customWidth="1"/>
    <col min="6" max="6" width="29.7720588235294" customWidth="1"/>
    <col min="7" max="7" width="11.2720588235294" customWidth="1"/>
  </cols>
  <sheetData>
    <row r="1" ht="22.4" spans="1:7">
      <c r="A1" s="13" t="s">
        <v>0</v>
      </c>
      <c r="B1" s="14"/>
      <c r="F1" s="22" t="s">
        <v>1</v>
      </c>
      <c r="G1" s="14"/>
    </row>
    <row r="2" ht="17.6" spans="1:7">
      <c r="A2" s="15" t="s">
        <v>2</v>
      </c>
      <c r="B2" s="16" t="s">
        <v>56</v>
      </c>
      <c r="C2" s="9" t="s">
        <v>4</v>
      </c>
      <c r="D2" s="16">
        <v>0.0165</v>
      </c>
      <c r="F2" s="8" t="s">
        <v>5</v>
      </c>
      <c r="G2" s="16">
        <v>4309</v>
      </c>
    </row>
    <row r="3" ht="18" spans="1:7">
      <c r="A3" s="15" t="s">
        <v>6</v>
      </c>
      <c r="B3" s="17">
        <v>4114350</v>
      </c>
      <c r="F3" s="12" t="s">
        <v>7</v>
      </c>
      <c r="G3" s="16">
        <f>(B3*D2)+G2</f>
        <v>72195.775</v>
      </c>
    </row>
    <row r="4" ht="18" spans="1:7">
      <c r="A4" s="15" t="s">
        <v>8</v>
      </c>
      <c r="B4" s="18">
        <v>5</v>
      </c>
      <c r="F4" s="12" t="s">
        <v>10</v>
      </c>
      <c r="G4" s="16">
        <f>(B3*D5)/100</f>
        <v>41143.5</v>
      </c>
    </row>
    <row r="5" ht="36" spans="1:7">
      <c r="A5" s="19" t="s">
        <v>11</v>
      </c>
      <c r="B5" s="16" t="s">
        <v>12</v>
      </c>
      <c r="C5" s="20" t="s">
        <v>13</v>
      </c>
      <c r="D5" s="16">
        <f>VLOOKUP(B5,Sheet2!I9:J16,2,FALSE)</f>
        <v>1</v>
      </c>
      <c r="F5" s="8" t="s">
        <v>14</v>
      </c>
      <c r="G5" s="16">
        <f>(G3-G4)*B6</f>
        <v>6210.455</v>
      </c>
    </row>
    <row r="6" ht="18" spans="1:7">
      <c r="A6" s="15" t="s">
        <v>15</v>
      </c>
      <c r="B6" s="16">
        <v>0.2</v>
      </c>
      <c r="F6" s="12" t="s">
        <v>16</v>
      </c>
      <c r="G6" s="16">
        <v>700</v>
      </c>
    </row>
    <row r="7" ht="18" spans="1:7">
      <c r="A7" s="15" t="s">
        <v>17</v>
      </c>
      <c r="B7" s="16">
        <v>3</v>
      </c>
      <c r="F7" s="12" t="s">
        <v>18</v>
      </c>
      <c r="G7" s="16">
        <f>B7*45</f>
        <v>135</v>
      </c>
    </row>
    <row r="8" ht="17.6" spans="1:7">
      <c r="A8" s="15" t="s">
        <v>19</v>
      </c>
      <c r="B8" s="16" t="s">
        <v>20</v>
      </c>
      <c r="F8" s="8" t="s">
        <v>21</v>
      </c>
      <c r="G8" s="16">
        <f>VLOOKUP(B8,Sheet2!R2:S5,2,FALSE)</f>
        <v>30</v>
      </c>
    </row>
    <row r="9" ht="17.6" spans="2:7">
      <c r="B9" s="21"/>
      <c r="F9" s="8" t="s">
        <v>22</v>
      </c>
      <c r="G9" s="16">
        <f>G7+G8</f>
        <v>165</v>
      </c>
    </row>
    <row r="10" spans="6:7">
      <c r="F10" s="14"/>
      <c r="G10" s="14"/>
    </row>
    <row r="11" ht="17.6" spans="6:7">
      <c r="F11" s="23" t="s">
        <v>23</v>
      </c>
      <c r="G11" s="16">
        <f>(G3+G6+G9)-G4-G5</f>
        <v>25706.82</v>
      </c>
    </row>
    <row r="12" ht="17.6" spans="6:7">
      <c r="F12" s="23" t="s">
        <v>24</v>
      </c>
      <c r="G12" s="16">
        <f>G11*15%</f>
        <v>3856.023</v>
      </c>
    </row>
    <row r="13" ht="17.6" spans="6:7">
      <c r="F13" s="23" t="s">
        <v>25</v>
      </c>
      <c r="G13" s="16">
        <f>G11+G12</f>
        <v>29562.843</v>
      </c>
    </row>
  </sheetData>
  <dataValidations count="5">
    <dataValidation allowBlank="1" showInputMessage="1" showErrorMessage="1" sqref="A2 B2 C2:D2 B4 D5 G2:G5"/>
    <dataValidation type="list" allowBlank="1" showInputMessage="1" showErrorMessage="1" sqref="B5">
      <formula1>Sheet2!$I$9:$I$16</formula1>
    </dataValidation>
    <dataValidation type="list" allowBlank="1" showInputMessage="1" showErrorMessage="1" sqref="B6">
      <formula1>Sheet2!$Q$8:$Q$18</formula1>
    </dataValidation>
    <dataValidation type="list" allowBlank="1" showInputMessage="1" showErrorMessage="1" sqref="B7">
      <formula1>Sheet2!$G$10:$G$132</formula1>
    </dataValidation>
    <dataValidation type="list" allowBlank="1" showInputMessage="1" showErrorMessage="1" sqref="B8:B9">
      <formula1>Sheet2!$R$2:$R$5</formula1>
    </dataValidation>
  </dataValidation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zoomScale="150" zoomScaleNormal="150" workbookViewId="0">
      <selection activeCell="B14" sqref="B14"/>
    </sheetView>
  </sheetViews>
  <sheetFormatPr defaultColWidth="8.94117647058824" defaultRowHeight="14.8"/>
  <cols>
    <col min="1" max="1" width="25.1176470588235" customWidth="1"/>
    <col min="2" max="2" width="33.4558823529412" customWidth="1"/>
    <col min="3" max="3" width="28.1911764705882" customWidth="1"/>
    <col min="4" max="4" width="27.6838235294118" customWidth="1"/>
    <col min="5" max="5" width="12.8602941176471" customWidth="1"/>
    <col min="7" max="7" width="19.3602941176471" customWidth="1"/>
    <col min="8" max="8" width="18.3823529411765" customWidth="1"/>
    <col min="9" max="9" width="28.0588235294118" customWidth="1"/>
  </cols>
  <sheetData>
    <row r="1" ht="35" customHeight="1" spans="1:9">
      <c r="A1" s="1" t="s">
        <v>57</v>
      </c>
      <c r="B1" s="1"/>
      <c r="C1" s="1"/>
      <c r="D1" s="1"/>
      <c r="E1" s="2"/>
      <c r="F1" s="4"/>
      <c r="G1" s="1" t="s">
        <v>1</v>
      </c>
      <c r="H1" s="1"/>
      <c r="I1" s="1"/>
    </row>
    <row r="2" ht="16" customHeight="1" spans="1:9">
      <c r="A2" s="2"/>
      <c r="B2" s="2" t="s">
        <v>58</v>
      </c>
      <c r="C2" s="2" t="s">
        <v>59</v>
      </c>
      <c r="D2" s="2" t="s">
        <v>60</v>
      </c>
      <c r="E2" s="2"/>
      <c r="F2" s="4"/>
      <c r="G2" s="8" t="s">
        <v>5</v>
      </c>
      <c r="H2" s="9" t="s">
        <v>4</v>
      </c>
      <c r="I2" s="12" t="s">
        <v>16</v>
      </c>
    </row>
    <row r="3" spans="1:9">
      <c r="A3" s="3" t="s">
        <v>61</v>
      </c>
      <c r="B3" s="4" t="s">
        <v>62</v>
      </c>
      <c r="C3" s="4" t="s">
        <v>63</v>
      </c>
      <c r="D3" s="4" t="s">
        <v>64</v>
      </c>
      <c r="E3" s="4"/>
      <c r="F3" s="4"/>
      <c r="G3" s="4"/>
      <c r="H3" s="4"/>
      <c r="I3" s="4"/>
    </row>
    <row r="4" ht="10" customHeight="1" spans="1:9">
      <c r="A4" s="5"/>
      <c r="B4" s="4" t="s">
        <v>65</v>
      </c>
      <c r="C4" s="4" t="s">
        <v>66</v>
      </c>
      <c r="D4" s="6" t="s">
        <v>67</v>
      </c>
      <c r="E4" s="4"/>
      <c r="F4" s="4"/>
      <c r="G4" s="4">
        <v>4309</v>
      </c>
      <c r="H4" s="4">
        <v>1.65</v>
      </c>
      <c r="I4" s="4">
        <v>700</v>
      </c>
    </row>
    <row r="5" spans="1:9">
      <c r="A5" s="5"/>
      <c r="B5" s="4" t="s">
        <v>68</v>
      </c>
      <c r="C5" s="4" t="s">
        <v>69</v>
      </c>
      <c r="D5" s="4" t="s">
        <v>70</v>
      </c>
      <c r="E5" s="4"/>
      <c r="F5" s="4"/>
      <c r="G5" s="10">
        <v>2814</v>
      </c>
      <c r="H5" s="10">
        <v>2</v>
      </c>
      <c r="I5" s="10">
        <v>500</v>
      </c>
    </row>
    <row r="6" ht="15" customHeight="1" spans="1:9">
      <c r="A6" s="5"/>
      <c r="B6" s="7" t="s">
        <v>71</v>
      </c>
      <c r="C6" s="6" t="s">
        <v>72</v>
      </c>
      <c r="D6" s="4" t="s">
        <v>73</v>
      </c>
      <c r="E6" s="4"/>
      <c r="F6" s="4"/>
      <c r="G6" s="11">
        <v>3024</v>
      </c>
      <c r="H6" s="11">
        <v>2</v>
      </c>
      <c r="I6" s="11">
        <v>334</v>
      </c>
    </row>
    <row r="7" spans="1:9">
      <c r="A7" s="5"/>
      <c r="B7" s="7" t="s">
        <v>74</v>
      </c>
      <c r="C7" s="4" t="s">
        <v>75</v>
      </c>
      <c r="D7" s="4" t="s">
        <v>75</v>
      </c>
      <c r="E7" s="4"/>
      <c r="F7" s="4"/>
      <c r="G7" s="10">
        <v>258</v>
      </c>
      <c r="H7" s="10">
        <v>1.65</v>
      </c>
      <c r="I7" s="10">
        <v>154</v>
      </c>
    </row>
    <row r="8" spans="1:9">
      <c r="A8" s="5"/>
      <c r="B8" s="7" t="s">
        <v>76</v>
      </c>
      <c r="C8" s="4" t="s">
        <v>77</v>
      </c>
      <c r="D8" s="4"/>
      <c r="E8" s="4"/>
      <c r="F8" s="4"/>
      <c r="G8" s="4"/>
      <c r="H8" s="4"/>
      <c r="I8" s="4"/>
    </row>
    <row r="9" spans="1:9">
      <c r="A9" s="4"/>
      <c r="B9" s="4"/>
      <c r="C9" s="4"/>
      <c r="D9" s="4"/>
      <c r="E9" s="4"/>
      <c r="F9" s="4"/>
      <c r="G9" s="4"/>
      <c r="H9" s="4"/>
      <c r="I9" s="4"/>
    </row>
  </sheetData>
  <mergeCells count="3">
    <mergeCell ref="A1:D1"/>
    <mergeCell ref="G1:I1"/>
    <mergeCell ref="A3:A8"/>
  </mergeCells>
  <dataValidations count="2">
    <dataValidation type="list" allowBlank="1" showInputMessage="1" showErrorMessage="1" sqref="B3 D3">
      <formula1>[1]Tabel!#REF!</formula1>
    </dataValidation>
    <dataValidation type="list" allowBlank="1" showInputMessage="1" showErrorMessage="1" sqref="C3 C5 D5 C7 D7 C8 D8">
      <formula1>[1]Sheet4!#REF!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PV</vt:lpstr>
      <vt:lpstr>MotorCycle&amp; Scooter</vt:lpstr>
      <vt:lpstr>Sheet2</vt:lpstr>
      <vt:lpstr>CV</vt:lpstr>
      <vt:lpstr>CV Dummy Tarrif 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2023-04-29T18:01:00Z</dcterms:created>
  <dcterms:modified xsi:type="dcterms:W3CDTF">2024-01-15T13:46:44Z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